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9255" windowHeight="7620"/>
  </bookViews>
  <sheets>
    <sheet name="Relative Density" sheetId="8" r:id="rId1"/>
    <sheet name="Chlorpheniramine " sheetId="6" r:id="rId2"/>
    <sheet name="Detromethorphan " sheetId="9" r:id="rId3"/>
  </sheets>
  <externalReferences>
    <externalReference r:id="rId4"/>
  </externalReferences>
  <definedNames>
    <definedName name="_xlnm.Print_Area" localSheetId="2">'Detromethorphan '!$A$1:$I$83</definedName>
  </definedNames>
  <calcPr calcId="145621"/>
  <fileRecoveryPr repairLoad="1"/>
</workbook>
</file>

<file path=xl/calcChain.xml><?xml version="1.0" encoding="utf-8"?>
<calcChain xmlns="http://schemas.openxmlformats.org/spreadsheetml/2006/main">
  <c r="C77" i="9" l="1"/>
  <c r="H72" i="9"/>
  <c r="G72" i="9"/>
  <c r="B69" i="9"/>
  <c r="H68" i="9"/>
  <c r="G68" i="9"/>
  <c r="H64" i="9"/>
  <c r="G64" i="9"/>
  <c r="B58" i="9"/>
  <c r="E56" i="9"/>
  <c r="B55" i="9"/>
  <c r="B45" i="9"/>
  <c r="D48" i="9" s="1"/>
  <c r="F44" i="9"/>
  <c r="F45" i="9" s="1"/>
  <c r="F46" i="9" s="1"/>
  <c r="F42" i="9"/>
  <c r="D42" i="9"/>
  <c r="G41" i="9"/>
  <c r="E41" i="9"/>
  <c r="B34" i="9"/>
  <c r="D44" i="9" s="1"/>
  <c r="D45" i="9" s="1"/>
  <c r="D46" i="9" s="1"/>
  <c r="B30" i="9"/>
  <c r="D33" i="8"/>
  <c r="C37" i="8" s="1"/>
  <c r="C39" i="8" s="1"/>
  <c r="B57" i="9" s="1"/>
  <c r="D58" i="9" s="1"/>
  <c r="C33" i="8"/>
  <c r="C35" i="8" s="1"/>
  <c r="B33" i="8"/>
  <c r="B25" i="8"/>
  <c r="B24" i="8"/>
  <c r="B23" i="8"/>
  <c r="B22" i="8"/>
  <c r="B21" i="8"/>
  <c r="B20" i="8"/>
  <c r="G39" i="9" l="1"/>
  <c r="E39" i="9"/>
  <c r="G38" i="9"/>
  <c r="D49" i="9"/>
  <c r="E40" i="9"/>
  <c r="E38" i="9"/>
  <c r="G40" i="9"/>
  <c r="B70" i="9"/>
  <c r="G42" i="9" l="1"/>
  <c r="D52" i="9"/>
  <c r="D50" i="9"/>
  <c r="E42" i="9"/>
  <c r="G71" i="9" l="1"/>
  <c r="H71" i="9" s="1"/>
  <c r="G66" i="9"/>
  <c r="H66" i="9" s="1"/>
  <c r="G62" i="9"/>
  <c r="H62" i="9" s="1"/>
  <c r="G69" i="9"/>
  <c r="H69" i="9" s="1"/>
  <c r="G70" i="9"/>
  <c r="H70" i="9" s="1"/>
  <c r="G67" i="9"/>
  <c r="H67" i="9" s="1"/>
  <c r="G65" i="9"/>
  <c r="H65" i="9" s="1"/>
  <c r="G63" i="9"/>
  <c r="H63" i="9" s="1"/>
  <c r="G61" i="9"/>
  <c r="H61" i="9" s="1"/>
  <c r="D51" i="9"/>
  <c r="H73" i="9" l="1"/>
  <c r="H75" i="9"/>
  <c r="G77" i="9" l="1"/>
  <c r="H74" i="9"/>
  <c r="B30" i="6" l="1"/>
  <c r="F42" i="6"/>
  <c r="D42" i="6"/>
  <c r="G41" i="6"/>
  <c r="E41" i="6"/>
  <c r="C75" i="6"/>
  <c r="H70" i="6"/>
  <c r="G70" i="6"/>
  <c r="G69" i="6"/>
  <c r="H69" i="6" s="1"/>
  <c r="H68" i="6"/>
  <c r="G68" i="6"/>
  <c r="G67" i="6"/>
  <c r="H67" i="6" s="1"/>
  <c r="B67" i="6"/>
  <c r="B68" i="6" s="1"/>
  <c r="H66" i="6"/>
  <c r="G66" i="6"/>
  <c r="G65" i="6"/>
  <c r="H65" i="6" s="1"/>
  <c r="G64" i="6"/>
  <c r="H64" i="6" s="1"/>
  <c r="H63" i="6"/>
  <c r="G63" i="6"/>
  <c r="H62" i="6"/>
  <c r="G62" i="6"/>
  <c r="G61" i="6"/>
  <c r="H61" i="6" s="1"/>
  <c r="G60" i="6"/>
  <c r="H60" i="6" s="1"/>
  <c r="H59" i="6"/>
  <c r="G59" i="6"/>
  <c r="E56" i="6"/>
  <c r="B55" i="6"/>
  <c r="B45" i="6"/>
  <c r="D48" i="6" s="1"/>
  <c r="D49" i="6" s="1"/>
  <c r="B34" i="6"/>
  <c r="D44" i="6" s="1"/>
  <c r="D45" i="6" l="1"/>
  <c r="H71" i="6"/>
  <c r="G75" i="6" s="1"/>
  <c r="E38" i="6"/>
  <c r="F44" i="6"/>
  <c r="F45" i="6" s="1"/>
  <c r="H73" i="6"/>
  <c r="H72" i="6" l="1"/>
  <c r="D46" i="6"/>
  <c r="E39" i="6"/>
  <c r="E42" i="6" s="1"/>
  <c r="E40" i="6"/>
  <c r="F46" i="6"/>
  <c r="G40" i="6"/>
  <c r="G39" i="6"/>
  <c r="G38" i="6"/>
  <c r="G42" i="6" l="1"/>
  <c r="D50" i="6"/>
  <c r="D51" i="6" s="1"/>
  <c r="D52" i="6"/>
</calcChain>
</file>

<file path=xl/sharedStrings.xml><?xml version="1.0" encoding="utf-8"?>
<sst xmlns="http://schemas.openxmlformats.org/spreadsheetml/2006/main" count="212" uniqueCount="125">
  <si>
    <t>Analysis Data</t>
  </si>
  <si>
    <t>Reference Substance:</t>
  </si>
  <si>
    <t>% age Purity:</t>
  </si>
  <si>
    <t>NDQD201504173</t>
  </si>
  <si>
    <t>n: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</si>
  <si>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</si>
  <si>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</si>
  <si>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</si>
  <si>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</si>
  <si>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</si>
  <si>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</si>
  <si>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</si>
  <si>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</si>
  <si>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</si>
  <si>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</si>
  <si>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</si>
  <si>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</si>
  <si>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</si>
  <si>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</si>
  <si>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</si>
  <si>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</si>
  <si>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</si>
  <si>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</si>
  <si>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</si>
  <si>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</si>
  <si>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>Mwt of compound in salt form: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</si>
  <si>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</si>
  <si>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</si>
  <si>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</si>
  <si>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</si>
  <si>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</si>
  <si>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</si>
  <si>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</si>
  <si>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</si>
  <si>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</si>
  <si>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</si>
  <si>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</si>
  <si>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</si>
  <si>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</si>
  <si>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</si>
  <si>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</si>
  <si>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</si>
  <si>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</si>
  <si>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</si>
  <si>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</si>
  <si>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</si>
  <si>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</si>
  <si>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</si>
  <si>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</si>
  <si>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</si>
  <si>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</si>
  <si>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</si>
  <si>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</si>
  <si>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</si>
  <si>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</si>
  <si>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</si>
  <si>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</si>
  <si>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</si>
  <si>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</si>
  <si>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</si>
  <si>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</si>
  <si>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</si>
  <si>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</si>
  <si>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</si>
  <si>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</si>
  <si>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</si>
  <si>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</si>
  <si>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</si>
  <si>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</si>
  <si>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</si>
  <si>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</si>
  <si>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</si>
  <si>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</si>
  <si>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</si>
  <si>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</si>
  <si>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</si>
  <si>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</si>
  <si>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</si>
  <si>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</si>
  <si>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Relative Density Test Report</t>
  </si>
  <si>
    <t>Pyknometer Mass (g)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</si>
  <si>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</si>
  <si>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</si>
  <si>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</si>
  <si>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</si>
  <si>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</si>
  <si>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Amt of RS (mg):</t>
  </si>
  <si>
    <t>Amt of RS as free base (mg):</t>
  </si>
  <si>
    <t>Desired Concetration (mg/mL):</t>
  </si>
  <si>
    <t>Determination of Amoxicillin Content in Sample</t>
  </si>
  <si>
    <t>Sample Vol (mL)</t>
  </si>
  <si>
    <t>Desired Sample Volume (mL):</t>
  </si>
  <si>
    <t>Chlorpheniramine Maleate</t>
  </si>
  <si>
    <t>NQCL/WRS/C30-1</t>
  </si>
  <si>
    <t xml:space="preserve">Enter name of compound in free base form. If salt convertion is not needed enter 1. </t>
  </si>
  <si>
    <t xml:space="preserve">Enter name of compound in salt form. If salt convertion is not needed enter 1. </t>
  </si>
  <si>
    <t>KOFKUL SYRUP</t>
  </si>
  <si>
    <t>chlorpheniramine</t>
  </si>
  <si>
    <t>Each 5ml contains chlorpheniramine 2mg</t>
  </si>
  <si>
    <t>5th Aug 2015</t>
  </si>
  <si>
    <t>9th Oct 2015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</si>
  <si>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transfer Volume (mL: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</si>
  <si>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</si>
  <si>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</si>
  <si>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</si>
  <si>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</si>
  <si>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Final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</si>
  <si>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Transfer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</si>
  <si>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Final Volume (mL):</t>
    </r>
  </si>
  <si>
    <t>Purity correction:</t>
  </si>
  <si>
    <t>Conc (mg/mL):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</si>
  <si>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transfer Volume (mL: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</si>
  <si>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</si>
  <si>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</si>
  <si>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</si>
  <si>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Transfer Volume (mL: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</si>
  <si>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</si>
  <si>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</si>
  <si>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Final Volume (mL):</t>
    </r>
  </si>
  <si>
    <t>KOFKUL</t>
  </si>
  <si>
    <t>Detromethorphan</t>
  </si>
  <si>
    <t>Each 5ml contains detromethorphan 5mg</t>
  </si>
  <si>
    <t>5th August 2015</t>
  </si>
  <si>
    <t>Detromethorphan Hydrobromide</t>
  </si>
  <si>
    <t>NQCL/WRS/D14-3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</si>
</sst>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\ &quot;mL&quot;"/>
    <numFmt numFmtId="170" formatCode="0.0000\ &quot;g&quot;"/>
    <numFmt numFmtId="171" formatCode="0.0\ &quot;mg&quot;"/>
    <numFmt numFmtId="172" formatCode="0.0000"/>
    <numFmt numFmtId="173" formatCode="0.0000000"/>
    <numFmt numFmtId="174" formatCode="[$-409]d/mmm/yy;@"/>
    <numFmt numFmtId="176" formatCode="0\ &quot;mg&quot;"/>
  </numFmts>
  <fonts count="29" x14ac:knownFonts="1">
    <font>
      <sz val="10"/>
      <color rgb="FF000000"/>
      <name val="Arial"/>
    </font>
    <font>
      <b/>
      <u/>
      <sz val="14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name val="Arial"/>
      <family val="2"/>
    </font>
    <font>
      <b/>
      <sz val="20"/>
      <name val="Book Antiqua"/>
      <family val="1"/>
    </font>
    <font>
      <sz val="14"/>
      <name val="Book Antiqua"/>
      <family val="1"/>
    </font>
    <font>
      <b/>
      <sz val="14"/>
      <name val="Book Antiqua"/>
      <family val="1"/>
    </font>
    <font>
      <sz val="20"/>
      <name val="Book Antiqua"/>
      <family val="1"/>
    </font>
    <font>
      <b/>
      <i/>
      <sz val="14"/>
      <name val="Book Antiqua"/>
      <family val="1"/>
    </font>
    <font>
      <i/>
      <sz val="14"/>
      <name val="Arial"/>
      <family val="2"/>
    </font>
    <font>
      <i/>
      <sz val="14"/>
      <name val="Book Antiqua"/>
      <family val="1"/>
    </font>
    <font>
      <b/>
      <u/>
      <sz val="16"/>
      <name val="Book Antiqua"/>
      <family val="1"/>
    </font>
    <font>
      <b/>
      <u/>
      <sz val="14"/>
      <name val="Book Antiqua"/>
      <family val="1"/>
    </font>
    <font>
      <sz val="10"/>
      <name val="Arial"/>
    </font>
    <font>
      <sz val="14"/>
      <name val="Arial"/>
      <family val="2"/>
    </font>
    <font>
      <b/>
      <sz val="14"/>
      <color theme="1"/>
      <name val="Calibri"/>
      <family val="2"/>
      <scheme val="minor"/>
    </font>
    <font>
      <vertAlign val="superscript"/>
      <sz val="14"/>
      <name val="Book Antiqua"/>
      <family val="1"/>
    </font>
    <font>
      <b/>
      <sz val="12"/>
      <name val="Book Antiqua"/>
      <family val="1"/>
    </font>
    <font>
      <sz val="12"/>
      <name val="Book Antiqua"/>
      <family val="1"/>
    </font>
    <font>
      <b/>
      <sz val="10"/>
      <name val="Book Antiqua"/>
      <family val="1"/>
    </font>
    <font>
      <sz val="10"/>
      <name val="Book Antiqua"/>
      <family val="1"/>
    </font>
  </fonts>
  <fills count="10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</fills>
  <borders count="7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1" fillId="2" borderId="0"/>
    <xf numFmtId="0" fontId="21" fillId="2" borderId="0"/>
    <xf numFmtId="9" fontId="11" fillId="2" borderId="0" applyFont="0" applyFill="0" applyBorder="0" applyAlignment="0" applyProtection="0"/>
  </cellStyleXfs>
  <cellXfs count="336">
    <xf numFmtId="0" fontId="0" fillId="2" borderId="0" xfId="0" applyFill="1"/>
    <xf numFmtId="0" fontId="2" fillId="2" borderId="0" xfId="0" applyFont="1" applyFill="1"/>
    <xf numFmtId="0" fontId="1" fillId="2" borderId="0" xfId="0" applyFont="1" applyFill="1"/>
    <xf numFmtId="0" fontId="3" fillId="2" borderId="0" xfId="0" applyFont="1" applyFill="1"/>
    <xf numFmtId="166" fontId="2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4" fillId="2" borderId="0" xfId="0" applyFont="1" applyFill="1"/>
    <xf numFmtId="2" fontId="3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left" vertical="center" wrapText="1"/>
    </xf>
    <xf numFmtId="167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5" xfId="0" applyFont="1" applyFill="1" applyBorder="1" applyAlignment="1">
      <alignment horizontal="right"/>
    </xf>
    <xf numFmtId="0" fontId="6" fillId="3" borderId="8" xfId="0" applyFont="1" applyFill="1" applyBorder="1" applyAlignment="1" applyProtection="1">
      <alignment horizontal="center"/>
      <protection locked="0"/>
    </xf>
    <xf numFmtId="0" fontId="2" fillId="2" borderId="6" xfId="0" applyFont="1" applyFill="1" applyBorder="1" applyAlignment="1">
      <alignment horizontal="right"/>
    </xf>
    <xf numFmtId="0" fontId="6" fillId="3" borderId="7" xfId="0" applyFont="1" applyFill="1" applyBorder="1" applyAlignment="1" applyProtection="1">
      <alignment horizontal="center"/>
      <protection locked="0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31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6" fillId="3" borderId="6" xfId="0" applyFont="1" applyFill="1" applyBorder="1" applyAlignment="1" applyProtection="1">
      <alignment horizontal="center"/>
      <protection locked="0"/>
    </xf>
    <xf numFmtId="0" fontId="6" fillId="3" borderId="0" xfId="0" applyFont="1" applyFill="1" applyAlignment="1" applyProtection="1">
      <alignment horizontal="center"/>
      <protection locked="0"/>
    </xf>
    <xf numFmtId="0" fontId="2" fillId="2" borderId="12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right"/>
    </xf>
    <xf numFmtId="0" fontId="2" fillId="2" borderId="19" xfId="0" applyFont="1" applyFill="1" applyBorder="1" applyAlignment="1">
      <alignment horizontal="right"/>
    </xf>
    <xf numFmtId="0" fontId="2" fillId="2" borderId="32" xfId="0" applyFont="1" applyFill="1" applyBorder="1" applyAlignment="1">
      <alignment horizontal="right"/>
    </xf>
    <xf numFmtId="2" fontId="2" fillId="4" borderId="1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2" fontId="2" fillId="5" borderId="13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2" fillId="4" borderId="14" xfId="0" applyNumberFormat="1" applyFont="1" applyFill="1" applyBorder="1" applyAlignment="1">
      <alignment horizontal="center"/>
    </xf>
    <xf numFmtId="0" fontId="6" fillId="3" borderId="13" xfId="0" applyFont="1" applyFill="1" applyBorder="1" applyAlignment="1" applyProtection="1">
      <alignment horizontal="center"/>
      <protection locked="0"/>
    </xf>
    <xf numFmtId="1" fontId="2" fillId="2" borderId="0" xfId="0" applyNumberFormat="1" applyFont="1" applyFill="1" applyAlignment="1">
      <alignment horizontal="center"/>
    </xf>
    <xf numFmtId="0" fontId="2" fillId="2" borderId="33" xfId="0" applyFont="1" applyFill="1" applyBorder="1" applyAlignment="1">
      <alignment horizontal="right"/>
    </xf>
    <xf numFmtId="2" fontId="2" fillId="4" borderId="34" xfId="0" applyNumberFormat="1" applyFont="1" applyFill="1" applyBorder="1" applyAlignment="1">
      <alignment horizontal="center"/>
    </xf>
    <xf numFmtId="168" fontId="2" fillId="2" borderId="0" xfId="0" applyNumberFormat="1" applyFont="1" applyFill="1" applyAlignment="1">
      <alignment horizontal="center"/>
    </xf>
    <xf numFmtId="0" fontId="2" fillId="2" borderId="24" xfId="0" applyFont="1" applyFill="1" applyBorder="1" applyAlignment="1">
      <alignment horizontal="right"/>
    </xf>
    <xf numFmtId="168" fontId="3" fillId="5" borderId="23" xfId="0" applyNumberFormat="1" applyFont="1" applyFill="1" applyBorder="1" applyAlignment="1">
      <alignment horizontal="center"/>
    </xf>
    <xf numFmtId="10" fontId="2" fillId="4" borderId="13" xfId="0" applyNumberFormat="1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169" fontId="7" fillId="3" borderId="0" xfId="0" applyNumberFormat="1" applyFont="1" applyFill="1" applyAlignment="1" applyProtection="1">
      <alignment horizontal="center"/>
      <protection locked="0"/>
    </xf>
    <xf numFmtId="0" fontId="2" fillId="2" borderId="0" xfId="0" applyFont="1" applyFill="1" applyAlignment="1">
      <alignment horizontal="center"/>
    </xf>
    <xf numFmtId="176" fontId="7" fillId="3" borderId="0" xfId="0" applyNumberFormat="1" applyFont="1" applyFill="1" applyAlignment="1" applyProtection="1">
      <alignment horizontal="center"/>
      <protection locked="0"/>
    </xf>
    <xf numFmtId="2" fontId="3" fillId="2" borderId="16" xfId="0" applyNumberFormat="1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6" fillId="3" borderId="5" xfId="0" applyFont="1" applyFill="1" applyBorder="1" applyAlignment="1" applyProtection="1">
      <alignment horizontal="center"/>
      <protection locked="0"/>
    </xf>
    <xf numFmtId="2" fontId="2" fillId="2" borderId="5" xfId="0" applyNumberFormat="1" applyFont="1" applyFill="1" applyBorder="1" applyAlignment="1">
      <alignment horizontal="center"/>
    </xf>
    <xf numFmtId="10" fontId="2" fillId="2" borderId="16" xfId="0" applyNumberFormat="1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/>
    </xf>
    <xf numFmtId="2" fontId="2" fillId="2" borderId="6" xfId="0" applyNumberFormat="1" applyFont="1" applyFill="1" applyBorder="1" applyAlignment="1">
      <alignment horizontal="center"/>
    </xf>
    <xf numFmtId="10" fontId="2" fillId="2" borderId="17" xfId="0" applyNumberFormat="1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/>
    </xf>
    <xf numFmtId="0" fontId="6" fillId="3" borderId="21" xfId="0" applyFont="1" applyFill="1" applyBorder="1" applyAlignment="1" applyProtection="1">
      <alignment horizontal="center"/>
      <protection locked="0"/>
    </xf>
    <xf numFmtId="2" fontId="2" fillId="2" borderId="21" xfId="0" applyNumberFormat="1" applyFont="1" applyFill="1" applyBorder="1" applyAlignment="1">
      <alignment horizontal="center"/>
    </xf>
    <xf numFmtId="10" fontId="2" fillId="2" borderId="18" xfId="0" applyNumberFormat="1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right"/>
    </xf>
    <xf numFmtId="0" fontId="7" fillId="2" borderId="2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15" xfId="0" applyFont="1" applyFill="1" applyBorder="1" applyAlignment="1">
      <alignment horizontal="right"/>
    </xf>
    <xf numFmtId="10" fontId="7" fillId="5" borderId="12" xfId="0" applyNumberFormat="1" applyFont="1" applyFill="1" applyBorder="1" applyAlignment="1">
      <alignment horizontal="center"/>
    </xf>
    <xf numFmtId="0" fontId="2" fillId="2" borderId="13" xfId="0" applyFont="1" applyFill="1" applyBorder="1" applyAlignment="1">
      <alignment horizontal="right"/>
    </xf>
    <xf numFmtId="10" fontId="7" fillId="4" borderId="25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2" fillId="2" borderId="14" xfId="0" applyFont="1" applyFill="1" applyBorder="1" applyAlignment="1">
      <alignment horizontal="right"/>
    </xf>
    <xf numFmtId="0" fontId="7" fillId="5" borderId="26" xfId="0" applyFont="1" applyFill="1" applyBorder="1" applyAlignment="1">
      <alignment horizontal="center"/>
    </xf>
    <xf numFmtId="0" fontId="3" fillId="2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165" fontId="7" fillId="2" borderId="0" xfId="0" applyNumberFormat="1" applyFont="1" applyFill="1" applyAlignment="1">
      <alignment horizontal="center"/>
    </xf>
    <xf numFmtId="0" fontId="5" fillId="2" borderId="2" xfId="0" applyFont="1" applyFill="1" applyBorder="1" applyAlignment="1">
      <alignment horizontal="right" vertical="center" wrapText="1"/>
    </xf>
    <xf numFmtId="0" fontId="2" fillId="2" borderId="2" xfId="0" applyFont="1" applyFill="1" applyBorder="1"/>
    <xf numFmtId="0" fontId="3" fillId="2" borderId="0" xfId="0" applyFont="1" applyFill="1" applyAlignment="1">
      <alignment horizontal="center"/>
    </xf>
    <xf numFmtId="0" fontId="2" fillId="2" borderId="0" xfId="0" applyFont="1" applyFill="1"/>
    <xf numFmtId="0" fontId="3" fillId="2" borderId="0" xfId="0" applyFont="1" applyFill="1" applyAlignment="1">
      <alignment horizontal="right"/>
    </xf>
    <xf numFmtId="0" fontId="2" fillId="2" borderId="1" xfId="0" applyFont="1" applyFill="1" applyBorder="1" applyProtection="1">
      <protection locked="0"/>
    </xf>
    <xf numFmtId="0" fontId="2" fillId="2" borderId="0" xfId="0" applyFont="1" applyFill="1" applyProtection="1">
      <protection locked="0"/>
    </xf>
    <xf numFmtId="0" fontId="2" fillId="2" borderId="1" xfId="0" applyFont="1" applyFill="1" applyBorder="1" applyProtection="1">
      <protection locked="0"/>
    </xf>
    <xf numFmtId="0" fontId="2" fillId="2" borderId="1" xfId="0" applyFont="1" applyFill="1" applyBorder="1"/>
    <xf numFmtId="0" fontId="3" fillId="2" borderId="4" xfId="0" applyFont="1" applyFill="1" applyBorder="1" applyProtection="1">
      <protection locked="0"/>
    </xf>
    <xf numFmtId="0" fontId="3" fillId="2" borderId="0" xfId="0" applyFont="1" applyFill="1" applyProtection="1">
      <protection locked="0"/>
    </xf>
    <xf numFmtId="0" fontId="2" fillId="2" borderId="4" xfId="0" applyFont="1" applyFill="1" applyBorder="1" applyProtection="1">
      <protection locked="0"/>
    </xf>
    <xf numFmtId="0" fontId="2" fillId="2" borderId="4" xfId="0" applyFont="1" applyFill="1" applyBorder="1"/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5" fillId="2" borderId="28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0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left" vertical="center" wrapText="1"/>
    </xf>
    <xf numFmtId="0" fontId="5" fillId="2" borderId="8" xfId="0" applyFont="1" applyFill="1" applyBorder="1" applyAlignment="1">
      <alignment horizontal="left" vertical="center" wrapText="1"/>
    </xf>
    <xf numFmtId="0" fontId="5" fillId="2" borderId="21" xfId="0" applyFont="1" applyFill="1" applyBorder="1" applyAlignment="1">
      <alignment horizontal="left" vertical="center" wrapText="1"/>
    </xf>
    <xf numFmtId="0" fontId="5" fillId="2" borderId="22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2" fontId="6" fillId="3" borderId="5" xfId="0" applyNumberFormat="1" applyFont="1" applyFill="1" applyBorder="1" applyAlignment="1" applyProtection="1">
      <alignment horizontal="center" vertical="center"/>
      <protection locked="0"/>
    </xf>
    <xf numFmtId="2" fontId="6" fillId="3" borderId="6" xfId="0" applyNumberFormat="1" applyFont="1" applyFill="1" applyBorder="1" applyAlignment="1" applyProtection="1">
      <alignment horizontal="center" vertical="center"/>
      <protection locked="0"/>
    </xf>
    <xf numFmtId="2" fontId="6" fillId="3" borderId="21" xfId="0" applyNumberFormat="1" applyFont="1" applyFill="1" applyBorder="1" applyAlignment="1" applyProtection="1">
      <alignment horizontal="center" vertical="center"/>
      <protection locked="0"/>
    </xf>
    <xf numFmtId="2" fontId="6" fillId="3" borderId="16" xfId="0" applyNumberFormat="1" applyFont="1" applyFill="1" applyBorder="1" applyAlignment="1" applyProtection="1">
      <alignment horizontal="center" vertical="center"/>
      <protection locked="0"/>
    </xf>
    <xf numFmtId="2" fontId="6" fillId="3" borderId="17" xfId="0" applyNumberFormat="1" applyFont="1" applyFill="1" applyBorder="1" applyAlignment="1" applyProtection="1">
      <alignment horizontal="center" vertical="center"/>
      <protection locked="0"/>
    </xf>
    <xf numFmtId="2" fontId="6" fillId="3" borderId="18" xfId="0" applyNumberFormat="1" applyFont="1" applyFill="1" applyBorder="1" applyAlignment="1" applyProtection="1">
      <alignment horizontal="center" vertical="center"/>
      <protection locked="0"/>
    </xf>
    <xf numFmtId="0" fontId="12" fillId="6" borderId="35" xfId="1" applyFont="1" applyFill="1" applyBorder="1" applyAlignment="1" applyProtection="1">
      <alignment horizontal="center"/>
      <protection locked="0"/>
    </xf>
    <xf numFmtId="168" fontId="13" fillId="2" borderId="36" xfId="1" applyNumberFormat="1" applyFont="1" applyBorder="1" applyAlignment="1">
      <alignment horizontal="center"/>
    </xf>
    <xf numFmtId="168" fontId="12" fillId="6" borderId="35" xfId="1" applyNumberFormat="1" applyFont="1" applyFill="1" applyBorder="1" applyAlignment="1" applyProtection="1">
      <alignment horizontal="center"/>
      <protection locked="0"/>
    </xf>
    <xf numFmtId="168" fontId="13" fillId="2" borderId="37" xfId="1" applyNumberFormat="1" applyFont="1" applyBorder="1" applyAlignment="1">
      <alignment horizontal="center"/>
    </xf>
    <xf numFmtId="0" fontId="12" fillId="6" borderId="38" xfId="1" applyFont="1" applyFill="1" applyBorder="1" applyAlignment="1" applyProtection="1">
      <alignment horizontal="center"/>
      <protection locked="0"/>
    </xf>
    <xf numFmtId="168" fontId="13" fillId="2" borderId="39" xfId="1" applyNumberFormat="1" applyFont="1" applyBorder="1" applyAlignment="1">
      <alignment horizontal="center"/>
    </xf>
    <xf numFmtId="168" fontId="12" fillId="6" borderId="38" xfId="1" applyNumberFormat="1" applyFont="1" applyFill="1" applyBorder="1" applyAlignment="1" applyProtection="1">
      <alignment horizontal="center"/>
      <protection locked="0"/>
    </xf>
    <xf numFmtId="168" fontId="13" fillId="2" borderId="40" xfId="1" applyNumberFormat="1" applyFont="1" applyBorder="1" applyAlignment="1">
      <alignment horizontal="center"/>
    </xf>
    <xf numFmtId="0" fontId="12" fillId="6" borderId="41" xfId="1" applyFont="1" applyFill="1" applyBorder="1" applyAlignment="1" applyProtection="1">
      <alignment horizontal="center"/>
      <protection locked="0"/>
    </xf>
    <xf numFmtId="168" fontId="13" fillId="2" borderId="42" xfId="1" applyNumberFormat="1" applyFont="1" applyBorder="1" applyAlignment="1">
      <alignment horizontal="center"/>
    </xf>
    <xf numFmtId="168" fontId="13" fillId="2" borderId="43" xfId="1" applyNumberFormat="1" applyFont="1" applyBorder="1" applyAlignment="1">
      <alignment horizontal="center"/>
    </xf>
    <xf numFmtId="1" fontId="14" fillId="7" borderId="44" xfId="1" applyNumberFormat="1" applyFont="1" applyFill="1" applyBorder="1" applyAlignment="1">
      <alignment horizontal="center"/>
    </xf>
    <xf numFmtId="168" fontId="14" fillId="7" borderId="45" xfId="1" applyNumberFormat="1" applyFont="1" applyFill="1" applyBorder="1" applyAlignment="1">
      <alignment horizontal="center"/>
    </xf>
    <xf numFmtId="1" fontId="14" fillId="7" borderId="46" xfId="1" applyNumberFormat="1" applyFont="1" applyFill="1" applyBorder="1" applyAlignment="1">
      <alignment horizontal="center"/>
    </xf>
    <xf numFmtId="168" fontId="14" fillId="7" borderId="47" xfId="1" applyNumberFormat="1" applyFont="1" applyFill="1" applyBorder="1" applyAlignment="1">
      <alignment horizontal="center"/>
    </xf>
    <xf numFmtId="0" fontId="12" fillId="6" borderId="48" xfId="1" applyFont="1" applyFill="1" applyBorder="1" applyAlignment="1" applyProtection="1">
      <alignment horizontal="center"/>
      <protection locked="0"/>
    </xf>
    <xf numFmtId="0" fontId="13" fillId="2" borderId="0" xfId="1" applyFont="1" applyFill="1" applyBorder="1"/>
    <xf numFmtId="0" fontId="12" fillId="6" borderId="49" xfId="1" applyFont="1" applyFill="1" applyBorder="1" applyAlignment="1" applyProtection="1">
      <alignment horizontal="center"/>
      <protection locked="0"/>
    </xf>
    <xf numFmtId="0" fontId="13" fillId="2" borderId="0" xfId="1" applyFont="1" applyFill="1" applyBorder="1" applyAlignment="1" applyProtection="1">
      <alignment horizontal="center"/>
      <protection locked="0"/>
    </xf>
    <xf numFmtId="0" fontId="12" fillId="6" borderId="0" xfId="1" applyFont="1" applyFill="1" applyAlignment="1" applyProtection="1">
      <alignment horizontal="left"/>
      <protection locked="0"/>
    </xf>
    <xf numFmtId="0" fontId="13" fillId="2" borderId="0" xfId="1" applyFont="1"/>
    <xf numFmtId="0" fontId="15" fillId="6" borderId="0" xfId="1" applyFont="1" applyFill="1" applyAlignment="1" applyProtection="1">
      <alignment horizontal="left"/>
      <protection locked="0"/>
    </xf>
    <xf numFmtId="0" fontId="12" fillId="6" borderId="0" xfId="1" applyFont="1" applyFill="1" applyBorder="1" applyAlignment="1" applyProtection="1">
      <alignment horizontal="center"/>
      <protection locked="0"/>
    </xf>
    <xf numFmtId="0" fontId="15" fillId="6" borderId="0" xfId="1" applyFont="1" applyFill="1" applyAlignment="1" applyProtection="1">
      <alignment horizontal="center"/>
      <protection locked="0"/>
    </xf>
    <xf numFmtId="0" fontId="16" fillId="2" borderId="50" xfId="1" applyFont="1" applyFill="1" applyBorder="1" applyAlignment="1">
      <alignment horizontal="justify" vertical="center" wrapText="1"/>
    </xf>
    <xf numFmtId="0" fontId="16" fillId="2" borderId="51" xfId="1" applyFont="1" applyFill="1" applyBorder="1" applyAlignment="1">
      <alignment horizontal="justify" vertical="center" wrapText="1"/>
    </xf>
    <xf numFmtId="0" fontId="16" fillId="2" borderId="52" xfId="1" applyFont="1" applyFill="1" applyBorder="1" applyAlignment="1">
      <alignment horizontal="justify" vertical="center" wrapText="1"/>
    </xf>
    <xf numFmtId="0" fontId="14" fillId="2" borderId="0" xfId="1" applyFont="1" applyAlignment="1">
      <alignment horizontal="center"/>
    </xf>
    <xf numFmtId="0" fontId="17" fillId="2" borderId="0" xfId="0" applyFont="1" applyFill="1"/>
    <xf numFmtId="0" fontId="18" fillId="2" borderId="0" xfId="1" applyFont="1" applyFill="1"/>
    <xf numFmtId="2" fontId="12" fillId="6" borderId="0" xfId="1" applyNumberFormat="1" applyFont="1" applyFill="1" applyAlignment="1" applyProtection="1">
      <alignment horizontal="center"/>
      <protection locked="0"/>
    </xf>
    <xf numFmtId="0" fontId="16" fillId="2" borderId="50" xfId="1" applyFont="1" applyFill="1" applyBorder="1" applyAlignment="1">
      <alignment horizontal="left" vertical="center" wrapText="1"/>
    </xf>
    <xf numFmtId="0" fontId="16" fillId="2" borderId="51" xfId="1" applyFont="1" applyFill="1" applyBorder="1" applyAlignment="1">
      <alignment horizontal="left" vertical="center" wrapText="1"/>
    </xf>
    <xf numFmtId="0" fontId="16" fillId="2" borderId="52" xfId="1" applyFont="1" applyFill="1" applyBorder="1" applyAlignment="1">
      <alignment horizontal="left" vertical="center" wrapText="1"/>
    </xf>
    <xf numFmtId="0" fontId="15" fillId="6" borderId="0" xfId="1" applyFont="1" applyFill="1" applyAlignment="1" applyProtection="1">
      <alignment horizontal="left"/>
      <protection locked="0"/>
    </xf>
    <xf numFmtId="0" fontId="15" fillId="2" borderId="0" xfId="1" applyFont="1"/>
    <xf numFmtId="0" fontId="15" fillId="6" borderId="0" xfId="1" quotePrefix="1" applyFont="1" applyFill="1" applyAlignment="1" applyProtection="1">
      <alignment horizontal="left"/>
      <protection locked="0"/>
    </xf>
    <xf numFmtId="166" fontId="15" fillId="6" borderId="0" xfId="1" applyNumberFormat="1" applyFont="1" applyFill="1" applyAlignment="1" applyProtection="1">
      <alignment horizontal="left"/>
      <protection locked="0"/>
    </xf>
    <xf numFmtId="0" fontId="12" fillId="6" borderId="53" xfId="1" applyFont="1" applyFill="1" applyBorder="1" applyAlignment="1" applyProtection="1">
      <alignment horizontal="center"/>
      <protection locked="0"/>
    </xf>
    <xf numFmtId="0" fontId="12" fillId="6" borderId="54" xfId="1" applyFont="1" applyFill="1" applyBorder="1" applyAlignment="1" applyProtection="1">
      <alignment horizontal="center"/>
      <protection locked="0"/>
    </xf>
    <xf numFmtId="0" fontId="16" fillId="2" borderId="50" xfId="1" applyFont="1" applyBorder="1" applyAlignment="1">
      <alignment horizontal="center"/>
    </xf>
    <xf numFmtId="0" fontId="16" fillId="2" borderId="51" xfId="1" applyFont="1" applyBorder="1" applyAlignment="1">
      <alignment horizontal="center"/>
    </xf>
    <xf numFmtId="0" fontId="16" fillId="2" borderId="52" xfId="1" applyFont="1" applyBorder="1" applyAlignment="1">
      <alignment horizontal="center"/>
    </xf>
    <xf numFmtId="0" fontId="19" fillId="2" borderId="55" xfId="1" applyFont="1" applyBorder="1" applyAlignment="1">
      <alignment horizontal="center" vertical="center"/>
    </xf>
    <xf numFmtId="0" fontId="14" fillId="2" borderId="0" xfId="1" applyFont="1"/>
    <xf numFmtId="166" fontId="13" fillId="2" borderId="0" xfId="1" applyNumberFormat="1" applyFont="1" applyAlignment="1">
      <alignment horizontal="left"/>
    </xf>
    <xf numFmtId="0" fontId="20" fillId="2" borderId="0" xfId="1" applyFont="1"/>
    <xf numFmtId="0" fontId="14" fillId="2" borderId="0" xfId="1" applyFont="1" applyAlignment="1">
      <alignment horizontal="right"/>
    </xf>
    <xf numFmtId="0" fontId="13" fillId="2" borderId="0" xfId="1" applyFont="1" applyAlignment="1">
      <alignment horizontal="right"/>
    </xf>
    <xf numFmtId="0" fontId="22" fillId="2" borderId="0" xfId="2" applyFont="1"/>
    <xf numFmtId="0" fontId="23" fillId="2" borderId="0" xfId="2" applyFont="1" applyFill="1" applyBorder="1" applyAlignment="1">
      <alignment vertical="center" wrapText="1"/>
    </xf>
    <xf numFmtId="0" fontId="17" fillId="2" borderId="0" xfId="2" applyFont="1" applyFill="1"/>
    <xf numFmtId="0" fontId="22" fillId="2" borderId="0" xfId="2" applyFont="1" applyBorder="1"/>
    <xf numFmtId="0" fontId="16" fillId="2" borderId="0" xfId="1" applyFont="1" applyFill="1" applyBorder="1" applyAlignment="1">
      <alignment vertical="center" wrapText="1"/>
    </xf>
    <xf numFmtId="0" fontId="14" fillId="2" borderId="0" xfId="1" applyFont="1" applyFill="1" applyBorder="1" applyAlignment="1">
      <alignment vertical="center" wrapText="1"/>
    </xf>
    <xf numFmtId="0" fontId="22" fillId="2" borderId="0" xfId="2" applyFont="1" applyFill="1" applyBorder="1"/>
    <xf numFmtId="2" fontId="14" fillId="2" borderId="0" xfId="1" applyNumberFormat="1" applyFont="1" applyAlignment="1">
      <alignment horizontal="center"/>
    </xf>
    <xf numFmtId="0" fontId="16" fillId="2" borderId="0" xfId="1" applyFont="1" applyFill="1" applyBorder="1" applyAlignment="1">
      <alignment horizontal="left" vertical="center" wrapText="1"/>
    </xf>
    <xf numFmtId="167" fontId="14" fillId="2" borderId="0" xfId="1" applyNumberFormat="1" applyFont="1" applyAlignment="1">
      <alignment horizontal="center"/>
    </xf>
    <xf numFmtId="0" fontId="13" fillId="2" borderId="56" xfId="1" applyFont="1" applyBorder="1" applyAlignment="1">
      <alignment horizontal="right"/>
    </xf>
    <xf numFmtId="0" fontId="14" fillId="2" borderId="57" xfId="1" applyFont="1" applyBorder="1" applyAlignment="1">
      <alignment horizontal="center"/>
    </xf>
    <xf numFmtId="0" fontId="14" fillId="2" borderId="58" xfId="1" applyFont="1" applyBorder="1" applyAlignment="1">
      <alignment horizontal="center"/>
    </xf>
    <xf numFmtId="0" fontId="14" fillId="2" borderId="57" xfId="1" applyFont="1" applyBorder="1" applyAlignment="1"/>
    <xf numFmtId="0" fontId="14" fillId="2" borderId="59" xfId="1" applyFont="1" applyBorder="1" applyAlignment="1"/>
    <xf numFmtId="0" fontId="13" fillId="2" borderId="38" xfId="1" applyFont="1" applyBorder="1" applyAlignment="1">
      <alignment horizontal="right"/>
    </xf>
    <xf numFmtId="0" fontId="14" fillId="2" borderId="53" xfId="1" applyFont="1" applyBorder="1" applyAlignment="1">
      <alignment horizontal="center"/>
    </xf>
    <xf numFmtId="0" fontId="14" fillId="2" borderId="60" xfId="1" applyFont="1" applyBorder="1" applyAlignment="1">
      <alignment horizontal="center"/>
    </xf>
    <xf numFmtId="0" fontId="14" fillId="2" borderId="36" xfId="1" applyFont="1" applyBorder="1" applyAlignment="1">
      <alignment horizontal="center"/>
    </xf>
    <xf numFmtId="0" fontId="14" fillId="2" borderId="37" xfId="1" applyFont="1" applyBorder="1" applyAlignment="1">
      <alignment horizontal="center"/>
    </xf>
    <xf numFmtId="0" fontId="13" fillId="2" borderId="61" xfId="1" applyFont="1" applyBorder="1" applyAlignment="1">
      <alignment horizontal="center"/>
    </xf>
    <xf numFmtId="0" fontId="13" fillId="2" borderId="54" xfId="1" applyFont="1" applyBorder="1" applyAlignment="1">
      <alignment horizontal="center"/>
    </xf>
    <xf numFmtId="0" fontId="13" fillId="2" borderId="62" xfId="1" applyFont="1" applyBorder="1" applyAlignment="1">
      <alignment horizontal="center"/>
    </xf>
    <xf numFmtId="0" fontId="13" fillId="2" borderId="54" xfId="1" applyFont="1" applyBorder="1" applyAlignment="1">
      <alignment horizontal="right"/>
    </xf>
    <xf numFmtId="0" fontId="13" fillId="2" borderId="63" xfId="1" applyFont="1" applyBorder="1" applyAlignment="1">
      <alignment horizontal="right"/>
    </xf>
    <xf numFmtId="0" fontId="13" fillId="2" borderId="60" xfId="1" applyFont="1" applyBorder="1" applyAlignment="1">
      <alignment horizontal="right"/>
    </xf>
    <xf numFmtId="2" fontId="13" fillId="7" borderId="64" xfId="1" applyNumberFormat="1" applyFont="1" applyFill="1" applyBorder="1" applyAlignment="1">
      <alignment horizontal="center"/>
    </xf>
    <xf numFmtId="0" fontId="13" fillId="2" borderId="0" xfId="1" applyFont="1" applyFill="1" applyBorder="1" applyAlignment="1">
      <alignment horizontal="center"/>
    </xf>
    <xf numFmtId="2" fontId="13" fillId="7" borderId="65" xfId="1" applyNumberFormat="1" applyFont="1" applyFill="1" applyBorder="1" applyAlignment="1">
      <alignment horizontal="center"/>
    </xf>
    <xf numFmtId="2" fontId="13" fillId="2" borderId="0" xfId="1" applyNumberFormat="1" applyFont="1" applyFill="1" applyBorder="1" applyAlignment="1">
      <alignment horizontal="center"/>
    </xf>
    <xf numFmtId="0" fontId="13" fillId="2" borderId="0" xfId="1" applyFont="1" applyFill="1" applyBorder="1" applyAlignment="1" applyProtection="1">
      <alignment horizontal="center"/>
    </xf>
    <xf numFmtId="2" fontId="13" fillId="8" borderId="64" xfId="1" applyNumberFormat="1" applyFont="1" applyFill="1" applyBorder="1" applyAlignment="1">
      <alignment horizontal="center"/>
    </xf>
    <xf numFmtId="2" fontId="13" fillId="8" borderId="65" xfId="1" applyNumberFormat="1" applyFont="1" applyFill="1" applyBorder="1" applyAlignment="1">
      <alignment horizontal="center"/>
    </xf>
    <xf numFmtId="0" fontId="16" fillId="2" borderId="56" xfId="1" applyFont="1" applyFill="1" applyBorder="1" applyAlignment="1">
      <alignment horizontal="left" vertical="center" wrapText="1"/>
    </xf>
    <xf numFmtId="0" fontId="16" fillId="2" borderId="55" xfId="1" applyFont="1" applyFill="1" applyBorder="1" applyAlignment="1">
      <alignment horizontal="left" vertical="center" wrapText="1"/>
    </xf>
    <xf numFmtId="2" fontId="13" fillId="7" borderId="66" xfId="1" applyNumberFormat="1" applyFont="1" applyFill="1" applyBorder="1" applyAlignment="1">
      <alignment horizontal="center"/>
    </xf>
    <xf numFmtId="0" fontId="16" fillId="2" borderId="67" xfId="1" applyFont="1" applyFill="1" applyBorder="1" applyAlignment="1">
      <alignment horizontal="left" vertical="center" wrapText="1"/>
    </xf>
    <xf numFmtId="0" fontId="16" fillId="2" borderId="68" xfId="1" applyFont="1" applyFill="1" applyBorder="1" applyAlignment="1">
      <alignment horizontal="left" vertical="center" wrapText="1"/>
    </xf>
    <xf numFmtId="0" fontId="12" fillId="6" borderId="64" xfId="1" applyFont="1" applyFill="1" applyBorder="1" applyAlignment="1" applyProtection="1">
      <alignment horizontal="center"/>
      <protection locked="0"/>
    </xf>
    <xf numFmtId="1" fontId="13" fillId="2" borderId="0" xfId="1" applyNumberFormat="1" applyFont="1" applyFill="1" applyBorder="1" applyAlignment="1">
      <alignment horizontal="center"/>
    </xf>
    <xf numFmtId="0" fontId="13" fillId="2" borderId="44" xfId="1" applyFont="1" applyBorder="1" applyAlignment="1">
      <alignment horizontal="right"/>
    </xf>
    <xf numFmtId="2" fontId="13" fillId="7" borderId="37" xfId="1" applyNumberFormat="1" applyFont="1" applyFill="1" applyBorder="1" applyAlignment="1">
      <alignment horizontal="center"/>
    </xf>
    <xf numFmtId="168" fontId="14" fillId="2" borderId="0" xfId="1" applyNumberFormat="1" applyFont="1" applyFill="1" applyBorder="1" applyAlignment="1">
      <alignment horizontal="center"/>
    </xf>
    <xf numFmtId="168" fontId="13" fillId="2" borderId="0" xfId="1" applyNumberFormat="1" applyFont="1" applyFill="1" applyBorder="1" applyAlignment="1">
      <alignment horizontal="center"/>
    </xf>
    <xf numFmtId="0" fontId="13" fillId="2" borderId="49" xfId="1" applyFont="1" applyBorder="1" applyAlignment="1">
      <alignment horizontal="right"/>
    </xf>
    <xf numFmtId="168" fontId="14" fillId="8" borderId="49" xfId="1" applyNumberFormat="1" applyFont="1" applyFill="1" applyBorder="1" applyAlignment="1">
      <alignment horizontal="center"/>
    </xf>
    <xf numFmtId="10" fontId="13" fillId="2" borderId="0" xfId="1" applyNumberFormat="1" applyFont="1" applyFill="1" applyBorder="1" applyAlignment="1">
      <alignment horizontal="center"/>
    </xf>
    <xf numFmtId="0" fontId="13" fillId="2" borderId="65" xfId="1" applyFont="1" applyBorder="1" applyAlignment="1">
      <alignment horizontal="right"/>
    </xf>
    <xf numFmtId="10" fontId="13" fillId="7" borderId="65" xfId="1" applyNumberFormat="1" applyFont="1" applyFill="1" applyBorder="1" applyAlignment="1">
      <alignment horizontal="center"/>
    </xf>
    <xf numFmtId="0" fontId="13" fillId="2" borderId="66" xfId="1" applyFont="1" applyBorder="1" applyAlignment="1">
      <alignment horizontal="right"/>
    </xf>
    <xf numFmtId="0" fontId="13" fillId="8" borderId="66" xfId="1" applyFont="1" applyFill="1" applyBorder="1" applyAlignment="1">
      <alignment horizontal="center"/>
    </xf>
    <xf numFmtId="0" fontId="14" fillId="2" borderId="0" xfId="1" quotePrefix="1" applyFont="1" applyAlignment="1">
      <alignment horizontal="left"/>
    </xf>
    <xf numFmtId="0" fontId="13" fillId="2" borderId="0" xfId="1" quotePrefix="1" applyFont="1" applyAlignment="1">
      <alignment horizontal="left"/>
    </xf>
    <xf numFmtId="0" fontId="13" fillId="2" borderId="0" xfId="1" applyFont="1" applyAlignment="1" applyProtection="1">
      <alignment horizontal="right"/>
    </xf>
    <xf numFmtId="169" fontId="12" fillId="6" borderId="0" xfId="1" applyNumberFormat="1" applyFont="1" applyFill="1" applyAlignment="1" applyProtection="1">
      <alignment horizontal="center"/>
      <protection locked="0"/>
    </xf>
    <xf numFmtId="0" fontId="13" fillId="2" borderId="0" xfId="1" applyFont="1" applyAlignment="1" applyProtection="1">
      <alignment horizontal="center"/>
    </xf>
    <xf numFmtId="171" fontId="12" fillId="6" borderId="0" xfId="1" applyNumberFormat="1" applyFont="1" applyFill="1" applyAlignment="1" applyProtection="1">
      <alignment horizontal="center"/>
      <protection locked="0"/>
    </xf>
    <xf numFmtId="0" fontId="13" fillId="2" borderId="0" xfId="1" applyFont="1" applyAlignment="1">
      <alignment horizontal="center"/>
    </xf>
    <xf numFmtId="172" fontId="14" fillId="2" borderId="0" xfId="1" applyNumberFormat="1" applyFont="1" applyFill="1" applyBorder="1" applyAlignment="1">
      <alignment horizontal="center"/>
    </xf>
    <xf numFmtId="0" fontId="13" fillId="2" borderId="0" xfId="1" quotePrefix="1" applyFont="1" applyAlignment="1" applyProtection="1">
      <alignment horizontal="right"/>
    </xf>
    <xf numFmtId="169" fontId="14" fillId="2" borderId="0" xfId="1" applyNumberFormat="1" applyFont="1" applyAlignment="1" applyProtection="1">
      <alignment horizontal="center"/>
    </xf>
    <xf numFmtId="170" fontId="14" fillId="2" borderId="0" xfId="1" applyNumberFormat="1" applyFont="1" applyFill="1" applyBorder="1" applyAlignment="1" applyProtection="1">
      <alignment horizontal="center"/>
    </xf>
    <xf numFmtId="0" fontId="13" fillId="2" borderId="0" xfId="1" applyFont="1" applyProtection="1"/>
    <xf numFmtId="2" fontId="14" fillId="2" borderId="69" xfId="1" applyNumberFormat="1" applyFont="1" applyBorder="1" applyAlignment="1">
      <alignment horizontal="center"/>
    </xf>
    <xf numFmtId="0" fontId="14" fillId="2" borderId="69" xfId="1" applyFont="1" applyBorder="1" applyAlignment="1">
      <alignment horizontal="center"/>
    </xf>
    <xf numFmtId="0" fontId="14" fillId="2" borderId="55" xfId="1" applyFont="1" applyBorder="1" applyAlignment="1">
      <alignment horizontal="center" vertical="center"/>
    </xf>
    <xf numFmtId="2" fontId="12" fillId="6" borderId="69" xfId="1" applyNumberFormat="1" applyFont="1" applyFill="1" applyBorder="1" applyAlignment="1" applyProtection="1">
      <alignment horizontal="center" vertical="center"/>
      <protection locked="0"/>
    </xf>
    <xf numFmtId="0" fontId="13" fillId="2" borderId="56" xfId="1" applyFont="1" applyBorder="1" applyAlignment="1">
      <alignment horizontal="center"/>
    </xf>
    <xf numFmtId="0" fontId="12" fillId="6" borderId="56" xfId="1" applyFont="1" applyFill="1" applyBorder="1" applyAlignment="1" applyProtection="1">
      <alignment horizontal="center"/>
      <protection locked="0"/>
    </xf>
    <xf numFmtId="2" fontId="13" fillId="2" borderId="69" xfId="1" applyNumberFormat="1" applyFont="1" applyBorder="1" applyAlignment="1">
      <alignment horizontal="center"/>
    </xf>
    <xf numFmtId="10" fontId="13" fillId="2" borderId="53" xfId="1" applyNumberFormat="1" applyFont="1" applyBorder="1" applyAlignment="1">
      <alignment horizontal="center" vertical="center"/>
    </xf>
    <xf numFmtId="0" fontId="14" fillId="2" borderId="0" xfId="1" applyFont="1" applyBorder="1" applyAlignment="1">
      <alignment horizontal="center" vertical="center"/>
    </xf>
    <xf numFmtId="2" fontId="12" fillId="6" borderId="70" xfId="1" applyNumberFormat="1" applyFont="1" applyFill="1" applyBorder="1" applyAlignment="1" applyProtection="1">
      <alignment horizontal="center" vertical="center"/>
      <protection locked="0"/>
    </xf>
    <xf numFmtId="0" fontId="13" fillId="2" borderId="38" xfId="1" applyFont="1" applyBorder="1" applyAlignment="1">
      <alignment horizontal="center"/>
    </xf>
    <xf numFmtId="2" fontId="13" fillId="2" borderId="70" xfId="1" applyNumberFormat="1" applyFont="1" applyBorder="1" applyAlignment="1">
      <alignment horizontal="center"/>
    </xf>
    <xf numFmtId="10" fontId="13" fillId="2" borderId="54" xfId="1" applyNumberFormat="1" applyFont="1" applyBorder="1" applyAlignment="1">
      <alignment horizontal="center" vertical="center"/>
    </xf>
    <xf numFmtId="0" fontId="14" fillId="2" borderId="68" xfId="1" applyFont="1" applyBorder="1" applyAlignment="1">
      <alignment horizontal="center" vertical="center"/>
    </xf>
    <xf numFmtId="2" fontId="12" fillId="6" borderId="71" xfId="1" applyNumberFormat="1" applyFont="1" applyFill="1" applyBorder="1" applyAlignment="1" applyProtection="1">
      <alignment horizontal="center" vertical="center"/>
      <protection locked="0"/>
    </xf>
    <xf numFmtId="0" fontId="13" fillId="2" borderId="67" xfId="1" applyFont="1" applyBorder="1" applyAlignment="1">
      <alignment horizontal="center"/>
    </xf>
    <xf numFmtId="0" fontId="12" fillId="6" borderId="67" xfId="1" applyFont="1" applyFill="1" applyBorder="1" applyAlignment="1" applyProtection="1">
      <alignment horizontal="center"/>
      <protection locked="0"/>
    </xf>
    <xf numFmtId="0" fontId="13" fillId="2" borderId="69" xfId="1" applyFont="1" applyBorder="1" applyAlignment="1">
      <alignment horizontal="center"/>
    </xf>
    <xf numFmtId="0" fontId="13" fillId="2" borderId="70" xfId="1" applyFont="1" applyBorder="1" applyAlignment="1">
      <alignment horizontal="center"/>
    </xf>
    <xf numFmtId="0" fontId="13" fillId="2" borderId="71" xfId="1" applyFont="1" applyBorder="1" applyAlignment="1">
      <alignment horizontal="center"/>
    </xf>
    <xf numFmtId="2" fontId="13" fillId="2" borderId="71" xfId="1" applyNumberFormat="1" applyFont="1" applyBorder="1" applyAlignment="1">
      <alignment horizontal="center"/>
    </xf>
    <xf numFmtId="10" fontId="13" fillId="2" borderId="72" xfId="1" applyNumberFormat="1" applyFont="1" applyBorder="1" applyAlignment="1">
      <alignment horizontal="center" vertical="center"/>
    </xf>
    <xf numFmtId="0" fontId="13" fillId="2" borderId="54" xfId="1" applyFont="1" applyFill="1" applyBorder="1" applyAlignment="1">
      <alignment horizontal="center"/>
    </xf>
    <xf numFmtId="0" fontId="13" fillId="2" borderId="67" xfId="1" applyFont="1" applyBorder="1" applyAlignment="1">
      <alignment horizontal="right"/>
    </xf>
    <xf numFmtId="2" fontId="15" fillId="2" borderId="72" xfId="1" applyNumberFormat="1" applyFont="1" applyBorder="1" applyAlignment="1">
      <alignment horizontal="center"/>
    </xf>
    <xf numFmtId="0" fontId="16" fillId="2" borderId="53" xfId="1" applyFont="1" applyFill="1" applyBorder="1" applyAlignment="1">
      <alignment horizontal="left" vertical="center" wrapText="1"/>
    </xf>
    <xf numFmtId="0" fontId="16" fillId="2" borderId="72" xfId="1" applyFont="1" applyFill="1" applyBorder="1" applyAlignment="1">
      <alignment horizontal="left" vertical="center" wrapText="1"/>
    </xf>
    <xf numFmtId="0" fontId="14" fillId="2" borderId="67" xfId="1" applyFont="1" applyBorder="1" applyAlignment="1">
      <alignment horizontal="center" vertical="center"/>
    </xf>
    <xf numFmtId="0" fontId="13" fillId="2" borderId="0" xfId="1" quotePrefix="1" applyFont="1" applyBorder="1" applyAlignment="1">
      <alignment horizontal="center"/>
    </xf>
    <xf numFmtId="0" fontId="13" fillId="2" borderId="0" xfId="1" applyFont="1" applyBorder="1" applyAlignment="1">
      <alignment horizontal="center"/>
    </xf>
    <xf numFmtId="0" fontId="13" fillId="2" borderId="73" xfId="1" applyFont="1" applyBorder="1" applyAlignment="1">
      <alignment horizontal="right"/>
    </xf>
    <xf numFmtId="10" fontId="12" fillId="8" borderId="62" xfId="1" applyNumberFormat="1" applyFont="1" applyFill="1" applyBorder="1" applyAlignment="1">
      <alignment horizontal="center"/>
    </xf>
    <xf numFmtId="10" fontId="12" fillId="7" borderId="74" xfId="1" applyNumberFormat="1" applyFont="1" applyFill="1" applyBorder="1" applyAlignment="1">
      <alignment horizontal="center"/>
    </xf>
    <xf numFmtId="2" fontId="13" fillId="2" borderId="0" xfId="1" applyNumberFormat="1" applyFont="1" applyBorder="1" applyAlignment="1">
      <alignment horizontal="center"/>
    </xf>
    <xf numFmtId="0" fontId="12" fillId="8" borderId="75" xfId="1" applyFont="1" applyFill="1" applyBorder="1" applyAlignment="1">
      <alignment horizontal="center"/>
    </xf>
    <xf numFmtId="0" fontId="13" fillId="2" borderId="0" xfId="1" applyFont="1" applyBorder="1"/>
    <xf numFmtId="0" fontId="13" fillId="2" borderId="0" xfId="1" applyFont="1" applyBorder="1" applyAlignment="1">
      <alignment horizontal="right"/>
    </xf>
    <xf numFmtId="0" fontId="14" fillId="2" borderId="0" xfId="1" applyFont="1" applyFill="1" applyBorder="1" applyAlignment="1">
      <alignment horizontal="center"/>
    </xf>
    <xf numFmtId="0" fontId="13" fillId="2" borderId="0" xfId="1" quotePrefix="1" applyFont="1" applyBorder="1" applyAlignment="1">
      <alignment horizontal="right"/>
    </xf>
    <xf numFmtId="0" fontId="14" fillId="2" borderId="0" xfId="1" quotePrefix="1" applyFont="1" applyBorder="1" applyAlignment="1">
      <alignment horizontal="center"/>
    </xf>
    <xf numFmtId="0" fontId="13" fillId="2" borderId="0" xfId="1" applyFont="1" applyBorder="1" applyAlignment="1"/>
    <xf numFmtId="165" fontId="12" fillId="2" borderId="0" xfId="1" applyNumberFormat="1" applyFont="1" applyFill="1" applyBorder="1" applyAlignment="1">
      <alignment horizontal="center"/>
    </xf>
    <xf numFmtId="0" fontId="16" fillId="2" borderId="68" xfId="1" applyFont="1" applyFill="1" applyBorder="1" applyAlignment="1">
      <alignment horizontal="left" vertical="center" wrapText="1"/>
    </xf>
    <xf numFmtId="0" fontId="13" fillId="2" borderId="68" xfId="1" applyFont="1" applyBorder="1"/>
    <xf numFmtId="0" fontId="13" fillId="2" borderId="68" xfId="1" applyFont="1" applyBorder="1" applyAlignment="1">
      <alignment horizontal="center"/>
    </xf>
    <xf numFmtId="0" fontId="13" fillId="2" borderId="76" xfId="1" quotePrefix="1" applyFont="1" applyBorder="1" applyAlignment="1" applyProtection="1">
      <protection locked="0"/>
    </xf>
    <xf numFmtId="0" fontId="13" fillId="2" borderId="76" xfId="1" applyFont="1" applyBorder="1"/>
    <xf numFmtId="0" fontId="13" fillId="2" borderId="76" xfId="1" applyFont="1" applyBorder="1" applyAlignment="1"/>
    <xf numFmtId="0" fontId="14" fillId="2" borderId="77" xfId="1" applyFont="1" applyBorder="1" applyAlignment="1" applyProtection="1">
      <protection locked="0"/>
    </xf>
    <xf numFmtId="0" fontId="14" fillId="2" borderId="0" xfId="1" applyFont="1" applyBorder="1" applyAlignment="1">
      <alignment horizontal="center"/>
    </xf>
    <xf numFmtId="0" fontId="13" fillId="2" borderId="77" xfId="1" applyFont="1" applyBorder="1"/>
    <xf numFmtId="0" fontId="13" fillId="2" borderId="77" xfId="1" applyFont="1" applyBorder="1" applyAlignment="1"/>
    <xf numFmtId="0" fontId="11" fillId="2" borderId="0" xfId="1"/>
    <xf numFmtId="0" fontId="20" fillId="2" borderId="55" xfId="1" applyFont="1" applyBorder="1" applyAlignment="1">
      <alignment horizontal="center" vertical="center"/>
    </xf>
    <xf numFmtId="0" fontId="25" fillId="2" borderId="0" xfId="1" applyFont="1" applyAlignment="1">
      <alignment horizontal="right"/>
    </xf>
    <xf numFmtId="0" fontId="26" fillId="2" borderId="0" xfId="1" applyFont="1"/>
    <xf numFmtId="174" fontId="26" fillId="2" borderId="0" xfId="1" applyNumberFormat="1" applyFont="1"/>
    <xf numFmtId="2" fontId="25" fillId="2" borderId="50" xfId="1" applyNumberFormat="1" applyFont="1" applyBorder="1" applyAlignment="1">
      <alignment horizontal="center" wrapText="1"/>
    </xf>
    <xf numFmtId="2" fontId="25" fillId="2" borderId="49" xfId="1" applyNumberFormat="1" applyFont="1" applyBorder="1" applyAlignment="1">
      <alignment horizontal="center" wrapText="1"/>
    </xf>
    <xf numFmtId="2" fontId="27" fillId="2" borderId="0" xfId="1" applyNumberFormat="1" applyFont="1" applyFill="1" applyAlignment="1">
      <alignment horizontal="center"/>
    </xf>
    <xf numFmtId="2" fontId="28" fillId="2" borderId="0" xfId="1" applyNumberFormat="1" applyFont="1" applyFill="1" applyAlignment="1">
      <alignment horizontal="center"/>
    </xf>
    <xf numFmtId="0" fontId="11" fillId="2" borderId="0" xfId="1" applyFill="1"/>
    <xf numFmtId="164" fontId="26" fillId="6" borderId="78" xfId="1" applyNumberFormat="1" applyFont="1" applyFill="1" applyBorder="1" applyAlignment="1" applyProtection="1">
      <alignment horizontal="center"/>
      <protection locked="0"/>
    </xf>
    <xf numFmtId="164" fontId="26" fillId="6" borderId="65" xfId="1" applyNumberFormat="1" applyFont="1" applyFill="1" applyBorder="1" applyAlignment="1" applyProtection="1">
      <alignment horizontal="center"/>
      <protection locked="0"/>
    </xf>
    <xf numFmtId="164" fontId="28" fillId="2" borderId="0" xfId="1" applyNumberFormat="1" applyFont="1" applyFill="1" applyAlignment="1">
      <alignment horizontal="center"/>
    </xf>
    <xf numFmtId="164" fontId="26" fillId="2" borderId="38" xfId="1" applyNumberFormat="1" applyFont="1" applyBorder="1" applyAlignment="1">
      <alignment horizontal="center"/>
    </xf>
    <xf numFmtId="164" fontId="26" fillId="6" borderId="66" xfId="1" applyNumberFormat="1" applyFont="1" applyFill="1" applyBorder="1" applyAlignment="1" applyProtection="1">
      <alignment horizontal="center"/>
      <protection locked="0"/>
    </xf>
    <xf numFmtId="164" fontId="26" fillId="2" borderId="0" xfId="1" applyNumberFormat="1" applyFont="1" applyBorder="1" applyAlignment="1">
      <alignment horizontal="center"/>
    </xf>
    <xf numFmtId="164" fontId="26" fillId="2" borderId="54" xfId="1" applyNumberFormat="1" applyFont="1" applyBorder="1" applyAlignment="1">
      <alignment horizontal="center"/>
    </xf>
    <xf numFmtId="173" fontId="25" fillId="9" borderId="78" xfId="1" applyNumberFormat="1" applyFont="1" applyFill="1" applyBorder="1" applyAlignment="1">
      <alignment horizontal="center"/>
    </xf>
    <xf numFmtId="173" fontId="27" fillId="2" borderId="0" xfId="1" applyNumberFormat="1" applyFont="1" applyFill="1" applyAlignment="1">
      <alignment horizontal="center"/>
    </xf>
    <xf numFmtId="2" fontId="26" fillId="2" borderId="0" xfId="1" applyNumberFormat="1" applyFont="1" applyAlignment="1">
      <alignment horizontal="center"/>
    </xf>
    <xf numFmtId="2" fontId="26" fillId="2" borderId="78" xfId="1" applyNumberFormat="1" applyFont="1" applyBorder="1" applyAlignment="1">
      <alignment horizontal="center"/>
    </xf>
    <xf numFmtId="173" fontId="26" fillId="2" borderId="78" xfId="1" applyNumberFormat="1" applyFont="1" applyBorder="1" applyAlignment="1">
      <alignment horizontal="center"/>
    </xf>
    <xf numFmtId="173" fontId="28" fillId="2" borderId="0" xfId="1" applyNumberFormat="1" applyFont="1" applyFill="1" applyAlignment="1">
      <alignment horizontal="center"/>
    </xf>
    <xf numFmtId="173" fontId="26" fillId="2" borderId="0" xfId="1" applyNumberFormat="1" applyFont="1" applyAlignment="1">
      <alignment horizontal="center"/>
    </xf>
    <xf numFmtId="173" fontId="28" fillId="2" borderId="0" xfId="1" applyNumberFormat="1" applyFont="1" applyFill="1" applyBorder="1" applyAlignment="1">
      <alignment horizontal="center"/>
    </xf>
    <xf numFmtId="2" fontId="28" fillId="2" borderId="0" xfId="1" applyNumberFormat="1" applyFont="1" applyFill="1" applyBorder="1" applyAlignment="1">
      <alignment horizontal="center"/>
    </xf>
    <xf numFmtId="2" fontId="26" fillId="2" borderId="78" xfId="1" applyNumberFormat="1" applyFont="1" applyBorder="1" applyAlignment="1">
      <alignment horizontal="center" wrapText="1"/>
    </xf>
    <xf numFmtId="172" fontId="25" fillId="9" borderId="52" xfId="1" applyNumberFormat="1" applyFont="1" applyFill="1" applyBorder="1" applyAlignment="1">
      <alignment horizontal="center" vertical="center"/>
    </xf>
    <xf numFmtId="2" fontId="28" fillId="2" borderId="0" xfId="1" applyNumberFormat="1" applyFont="1" applyFill="1" applyAlignment="1">
      <alignment horizontal="center" wrapText="1"/>
    </xf>
    <xf numFmtId="172" fontId="27" fillId="2" borderId="0" xfId="1" applyNumberFormat="1" applyFont="1" applyFill="1" applyBorder="1" applyAlignment="1">
      <alignment horizontal="center" vertical="center"/>
    </xf>
    <xf numFmtId="2" fontId="28" fillId="2" borderId="0" xfId="1" applyNumberFormat="1" applyFont="1" applyFill="1" applyBorder="1" applyAlignment="1">
      <alignment horizontal="center" wrapText="1"/>
    </xf>
    <xf numFmtId="0" fontId="28" fillId="2" borderId="68" xfId="1" applyFont="1" applyBorder="1"/>
    <xf numFmtId="0" fontId="28" fillId="2" borderId="0" xfId="1" applyFont="1" applyAlignment="1">
      <alignment horizontal="center"/>
    </xf>
    <xf numFmtId="0" fontId="28" fillId="2" borderId="0" xfId="1" applyFont="1"/>
    <xf numFmtId="10" fontId="28" fillId="2" borderId="68" xfId="3" applyNumberFormat="1" applyFont="1" applyBorder="1"/>
    <xf numFmtId="2" fontId="28" fillId="2" borderId="0" xfId="1" applyNumberFormat="1" applyFont="1" applyBorder="1" applyAlignment="1">
      <alignment horizontal="center"/>
    </xf>
    <xf numFmtId="10" fontId="28" fillId="2" borderId="0" xfId="1" applyNumberFormat="1" applyFont="1" applyBorder="1" applyAlignment="1">
      <alignment horizontal="center"/>
    </xf>
    <xf numFmtId="0" fontId="11" fillId="2" borderId="0" xfId="1" applyBorder="1"/>
    <xf numFmtId="0" fontId="25" fillId="2" borderId="55" xfId="1" applyFont="1" applyBorder="1" applyAlignment="1"/>
    <xf numFmtId="0" fontId="25" fillId="2" borderId="55" xfId="1" applyFont="1" applyBorder="1" applyAlignment="1">
      <alignment horizontal="center"/>
    </xf>
    <xf numFmtId="0" fontId="26" fillId="2" borderId="55" xfId="1" applyFont="1" applyBorder="1" applyAlignment="1">
      <alignment horizontal="center"/>
    </xf>
    <xf numFmtId="0" fontId="25" fillId="2" borderId="0" xfId="1" applyFont="1" applyBorder="1" applyAlignment="1">
      <alignment horizontal="right"/>
    </xf>
    <xf numFmtId="0" fontId="26" fillId="2" borderId="76" xfId="1" quotePrefix="1" applyFont="1" applyBorder="1" applyAlignment="1"/>
    <xf numFmtId="0" fontId="26" fillId="2" borderId="0" xfId="1" quotePrefix="1" applyFont="1" applyBorder="1" applyAlignment="1"/>
    <xf numFmtId="0" fontId="26" fillId="2" borderId="0" xfId="1" applyFont="1" applyBorder="1"/>
    <xf numFmtId="0" fontId="26" fillId="2" borderId="76" xfId="1" applyFont="1" applyBorder="1" applyAlignment="1"/>
    <xf numFmtId="0" fontId="25" fillId="2" borderId="77" xfId="1" applyFont="1" applyBorder="1" applyAlignment="1"/>
    <xf numFmtId="0" fontId="25" fillId="2" borderId="0" xfId="1" applyFont="1" applyBorder="1" applyAlignment="1"/>
    <xf numFmtId="0" fontId="26" fillId="2" borderId="77" xfId="1" applyFont="1" applyBorder="1" applyAlignment="1"/>
    <xf numFmtId="2" fontId="28" fillId="2" borderId="0" xfId="1" applyNumberFormat="1" applyFont="1" applyAlignment="1">
      <alignment horizontal="center"/>
    </xf>
    <xf numFmtId="10" fontId="28" fillId="2" borderId="0" xfId="1" applyNumberFormat="1" applyFont="1" applyAlignment="1">
      <alignment horizontal="center"/>
    </xf>
    <xf numFmtId="168" fontId="28" fillId="2" borderId="0" xfId="1" applyNumberFormat="1" applyFont="1" applyAlignment="1">
      <alignment horizontal="center"/>
    </xf>
    <xf numFmtId="172" fontId="28" fillId="2" borderId="0" xfId="1" applyNumberFormat="1" applyFont="1" applyAlignment="1">
      <alignment horizontal="center"/>
    </xf>
    <xf numFmtId="0" fontId="11" fillId="2" borderId="0" xfId="1" applyAlignment="1">
      <alignment horizontal="center"/>
    </xf>
    <xf numFmtId="168" fontId="11" fillId="2" borderId="0" xfId="1" applyNumberFormat="1"/>
    <xf numFmtId="0" fontId="11" fillId="2" borderId="0" xfId="1" applyAlignment="1">
      <alignment horizontal="right"/>
    </xf>
    <xf numFmtId="168" fontId="12" fillId="6" borderId="56" xfId="1" applyNumberFormat="1" applyFont="1" applyFill="1" applyBorder="1" applyAlignment="1" applyProtection="1">
      <alignment horizontal="center"/>
      <protection locked="0"/>
    </xf>
  </cellXfs>
  <cellStyles count="4">
    <cellStyle name="Normal" xfId="0" builtinId="0"/>
    <cellStyle name="Normal 2" xfId="1"/>
    <cellStyle name="Normal 3" xfId="2"/>
    <cellStyle name="Percent 2" xfId="3"/>
  </cellStyles>
  <dxfs count="4">
    <dxf>
      <font>
        <strike/>
      </font>
      <fill>
        <patternFill>
          <bgColor theme="0"/>
        </patternFill>
      </fill>
    </dxf>
    <dxf>
      <font>
        <strike/>
      </font>
      <fill>
        <patternFill>
          <bgColor theme="0"/>
        </patternFill>
      </fill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1428750</xdr:colOff>
      <xdr:row>14</xdr:row>
      <xdr:rowOff>76200</xdr:rowOff>
    </xdr:to>
    <xdr:pic>
      <xdr:nvPicPr>
        <xdr:cNvPr id="2" name="Picture 1" descr="Georg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90392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</xdr:colOff>
      <xdr:row>0</xdr:row>
      <xdr:rowOff>28574</xdr:rowOff>
    </xdr:from>
    <xdr:to>
      <xdr:col>7</xdr:col>
      <xdr:colOff>1974272</xdr:colOff>
      <xdr:row>14</xdr:row>
      <xdr:rowOff>177800</xdr:rowOff>
    </xdr:to>
    <xdr:pic>
      <xdr:nvPicPr>
        <xdr:cNvPr id="2" name="Picture 1" descr="Georg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099" y="28574"/>
          <a:ext cx="19509798" cy="34829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y/Desktop/Kofkul/detromethorph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romethorphan"/>
      <sheetName val="Sheet2"/>
      <sheetName val="Relative Density"/>
      <sheetName val="Detromethorphan (2)"/>
      <sheetName val="Sheet3"/>
    </sheetNames>
    <sheetDataSet>
      <sheetData sheetId="0">
        <row r="18">
          <cell r="B18" t="str">
            <v>Mucolyn Syrup</v>
          </cell>
        </row>
        <row r="20">
          <cell r="B20" t="str">
            <v>Detromethorphan</v>
          </cell>
        </row>
        <row r="21">
          <cell r="B21" t="str">
            <v>Each 5ml contains detromethorphan 5mg</v>
          </cell>
        </row>
        <row r="22">
          <cell r="B22" t="str">
            <v>21st August 2015</v>
          </cell>
        </row>
        <row r="23">
          <cell r="B23" t="str">
            <v>9th Sept 2015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M57"/>
  <sheetViews>
    <sheetView tabSelected="1" view="pageBreakPreview" zoomScale="60" zoomScaleNormal="100" workbookViewId="0">
      <selection activeCell="B20" sqref="B20"/>
    </sheetView>
  </sheetViews>
  <sheetFormatPr defaultRowHeight="12.75" x14ac:dyDescent="0.2"/>
  <cols>
    <col min="1" max="1" width="28.7109375" style="279" bestFit="1" customWidth="1"/>
    <col min="2" max="2" width="23.42578125" style="279" bestFit="1" customWidth="1"/>
    <col min="3" max="3" width="26.28515625" style="279" bestFit="1" customWidth="1"/>
    <col min="4" max="4" width="28" style="279" bestFit="1" customWidth="1"/>
    <col min="5" max="5" width="7.7109375" style="279" customWidth="1"/>
    <col min="6" max="6" width="21.5703125" style="279" bestFit="1" customWidth="1"/>
    <col min="7" max="7" width="23" style="279" bestFit="1" customWidth="1"/>
    <col min="8" max="8" width="9.140625" style="279"/>
    <col min="9" max="9" width="30.140625" style="279" customWidth="1"/>
    <col min="10" max="10" width="21.5703125" style="279" bestFit="1" customWidth="1"/>
    <col min="11" max="11" width="23" style="279" bestFit="1" customWidth="1"/>
    <col min="12" max="256" width="9.140625" style="279"/>
    <col min="257" max="257" width="24" style="279" bestFit="1" customWidth="1"/>
    <col min="258" max="258" width="21.5703125" style="279" bestFit="1" customWidth="1"/>
    <col min="259" max="259" width="23" style="279" bestFit="1" customWidth="1"/>
    <col min="260" max="512" width="9.140625" style="279"/>
    <col min="513" max="513" width="24" style="279" bestFit="1" customWidth="1"/>
    <col min="514" max="514" width="21.5703125" style="279" bestFit="1" customWidth="1"/>
    <col min="515" max="515" width="23" style="279" bestFit="1" customWidth="1"/>
    <col min="516" max="768" width="9.140625" style="279"/>
    <col min="769" max="769" width="24" style="279" bestFit="1" customWidth="1"/>
    <col min="770" max="770" width="21.5703125" style="279" bestFit="1" customWidth="1"/>
    <col min="771" max="771" width="23" style="279" bestFit="1" customWidth="1"/>
    <col min="772" max="1024" width="9.140625" style="279"/>
    <col min="1025" max="1025" width="24" style="279" bestFit="1" customWidth="1"/>
    <col min="1026" max="1026" width="21.5703125" style="279" bestFit="1" customWidth="1"/>
    <col min="1027" max="1027" width="23" style="279" bestFit="1" customWidth="1"/>
    <col min="1028" max="1280" width="9.140625" style="279"/>
    <col min="1281" max="1281" width="24" style="279" bestFit="1" customWidth="1"/>
    <col min="1282" max="1282" width="21.5703125" style="279" bestFit="1" customWidth="1"/>
    <col min="1283" max="1283" width="23" style="279" bestFit="1" customWidth="1"/>
    <col min="1284" max="1536" width="9.140625" style="279"/>
    <col min="1537" max="1537" width="24" style="279" bestFit="1" customWidth="1"/>
    <col min="1538" max="1538" width="21.5703125" style="279" bestFit="1" customWidth="1"/>
    <col min="1539" max="1539" width="23" style="279" bestFit="1" customWidth="1"/>
    <col min="1540" max="1792" width="9.140625" style="279"/>
    <col min="1793" max="1793" width="24" style="279" bestFit="1" customWidth="1"/>
    <col min="1794" max="1794" width="21.5703125" style="279" bestFit="1" customWidth="1"/>
    <col min="1795" max="1795" width="23" style="279" bestFit="1" customWidth="1"/>
    <col min="1796" max="2048" width="9.140625" style="279"/>
    <col min="2049" max="2049" width="24" style="279" bestFit="1" customWidth="1"/>
    <col min="2050" max="2050" width="21.5703125" style="279" bestFit="1" customWidth="1"/>
    <col min="2051" max="2051" width="23" style="279" bestFit="1" customWidth="1"/>
    <col min="2052" max="2304" width="9.140625" style="279"/>
    <col min="2305" max="2305" width="24" style="279" bestFit="1" customWidth="1"/>
    <col min="2306" max="2306" width="21.5703125" style="279" bestFit="1" customWidth="1"/>
    <col min="2307" max="2307" width="23" style="279" bestFit="1" customWidth="1"/>
    <col min="2308" max="2560" width="9.140625" style="279"/>
    <col min="2561" max="2561" width="24" style="279" bestFit="1" customWidth="1"/>
    <col min="2562" max="2562" width="21.5703125" style="279" bestFit="1" customWidth="1"/>
    <col min="2563" max="2563" width="23" style="279" bestFit="1" customWidth="1"/>
    <col min="2564" max="2816" width="9.140625" style="279"/>
    <col min="2817" max="2817" width="24" style="279" bestFit="1" customWidth="1"/>
    <col min="2818" max="2818" width="21.5703125" style="279" bestFit="1" customWidth="1"/>
    <col min="2819" max="2819" width="23" style="279" bestFit="1" customWidth="1"/>
    <col min="2820" max="3072" width="9.140625" style="279"/>
    <col min="3073" max="3073" width="24" style="279" bestFit="1" customWidth="1"/>
    <col min="3074" max="3074" width="21.5703125" style="279" bestFit="1" customWidth="1"/>
    <col min="3075" max="3075" width="23" style="279" bestFit="1" customWidth="1"/>
    <col min="3076" max="3328" width="9.140625" style="279"/>
    <col min="3329" max="3329" width="24" style="279" bestFit="1" customWidth="1"/>
    <col min="3330" max="3330" width="21.5703125" style="279" bestFit="1" customWidth="1"/>
    <col min="3331" max="3331" width="23" style="279" bestFit="1" customWidth="1"/>
    <col min="3332" max="3584" width="9.140625" style="279"/>
    <col min="3585" max="3585" width="24" style="279" bestFit="1" customWidth="1"/>
    <col min="3586" max="3586" width="21.5703125" style="279" bestFit="1" customWidth="1"/>
    <col min="3587" max="3587" width="23" style="279" bestFit="1" customWidth="1"/>
    <col min="3588" max="3840" width="9.140625" style="279"/>
    <col min="3841" max="3841" width="24" style="279" bestFit="1" customWidth="1"/>
    <col min="3842" max="3842" width="21.5703125" style="279" bestFit="1" customWidth="1"/>
    <col min="3843" max="3843" width="23" style="279" bestFit="1" customWidth="1"/>
    <col min="3844" max="4096" width="9.140625" style="279"/>
    <col min="4097" max="4097" width="24" style="279" bestFit="1" customWidth="1"/>
    <col min="4098" max="4098" width="21.5703125" style="279" bestFit="1" customWidth="1"/>
    <col min="4099" max="4099" width="23" style="279" bestFit="1" customWidth="1"/>
    <col min="4100" max="4352" width="9.140625" style="279"/>
    <col min="4353" max="4353" width="24" style="279" bestFit="1" customWidth="1"/>
    <col min="4354" max="4354" width="21.5703125" style="279" bestFit="1" customWidth="1"/>
    <col min="4355" max="4355" width="23" style="279" bestFit="1" customWidth="1"/>
    <col min="4356" max="4608" width="9.140625" style="279"/>
    <col min="4609" max="4609" width="24" style="279" bestFit="1" customWidth="1"/>
    <col min="4610" max="4610" width="21.5703125" style="279" bestFit="1" customWidth="1"/>
    <col min="4611" max="4611" width="23" style="279" bestFit="1" customWidth="1"/>
    <col min="4612" max="4864" width="9.140625" style="279"/>
    <col min="4865" max="4865" width="24" style="279" bestFit="1" customWidth="1"/>
    <col min="4866" max="4866" width="21.5703125" style="279" bestFit="1" customWidth="1"/>
    <col min="4867" max="4867" width="23" style="279" bestFit="1" customWidth="1"/>
    <col min="4868" max="5120" width="9.140625" style="279"/>
    <col min="5121" max="5121" width="24" style="279" bestFit="1" customWidth="1"/>
    <col min="5122" max="5122" width="21.5703125" style="279" bestFit="1" customWidth="1"/>
    <col min="5123" max="5123" width="23" style="279" bestFit="1" customWidth="1"/>
    <col min="5124" max="5376" width="9.140625" style="279"/>
    <col min="5377" max="5377" width="24" style="279" bestFit="1" customWidth="1"/>
    <col min="5378" max="5378" width="21.5703125" style="279" bestFit="1" customWidth="1"/>
    <col min="5379" max="5379" width="23" style="279" bestFit="1" customWidth="1"/>
    <col min="5380" max="5632" width="9.140625" style="279"/>
    <col min="5633" max="5633" width="24" style="279" bestFit="1" customWidth="1"/>
    <col min="5634" max="5634" width="21.5703125" style="279" bestFit="1" customWidth="1"/>
    <col min="5635" max="5635" width="23" style="279" bestFit="1" customWidth="1"/>
    <col min="5636" max="5888" width="9.140625" style="279"/>
    <col min="5889" max="5889" width="24" style="279" bestFit="1" customWidth="1"/>
    <col min="5890" max="5890" width="21.5703125" style="279" bestFit="1" customWidth="1"/>
    <col min="5891" max="5891" width="23" style="279" bestFit="1" customWidth="1"/>
    <col min="5892" max="6144" width="9.140625" style="279"/>
    <col min="6145" max="6145" width="24" style="279" bestFit="1" customWidth="1"/>
    <col min="6146" max="6146" width="21.5703125" style="279" bestFit="1" customWidth="1"/>
    <col min="6147" max="6147" width="23" style="279" bestFit="1" customWidth="1"/>
    <col min="6148" max="6400" width="9.140625" style="279"/>
    <col min="6401" max="6401" width="24" style="279" bestFit="1" customWidth="1"/>
    <col min="6402" max="6402" width="21.5703125" style="279" bestFit="1" customWidth="1"/>
    <col min="6403" max="6403" width="23" style="279" bestFit="1" customWidth="1"/>
    <col min="6404" max="6656" width="9.140625" style="279"/>
    <col min="6657" max="6657" width="24" style="279" bestFit="1" customWidth="1"/>
    <col min="6658" max="6658" width="21.5703125" style="279" bestFit="1" customWidth="1"/>
    <col min="6659" max="6659" width="23" style="279" bestFit="1" customWidth="1"/>
    <col min="6660" max="6912" width="9.140625" style="279"/>
    <col min="6913" max="6913" width="24" style="279" bestFit="1" customWidth="1"/>
    <col min="6914" max="6914" width="21.5703125" style="279" bestFit="1" customWidth="1"/>
    <col min="6915" max="6915" width="23" style="279" bestFit="1" customWidth="1"/>
    <col min="6916" max="7168" width="9.140625" style="279"/>
    <col min="7169" max="7169" width="24" style="279" bestFit="1" customWidth="1"/>
    <col min="7170" max="7170" width="21.5703125" style="279" bestFit="1" customWidth="1"/>
    <col min="7171" max="7171" width="23" style="279" bestFit="1" customWidth="1"/>
    <col min="7172" max="7424" width="9.140625" style="279"/>
    <col min="7425" max="7425" width="24" style="279" bestFit="1" customWidth="1"/>
    <col min="7426" max="7426" width="21.5703125" style="279" bestFit="1" customWidth="1"/>
    <col min="7427" max="7427" width="23" style="279" bestFit="1" customWidth="1"/>
    <col min="7428" max="7680" width="9.140625" style="279"/>
    <col min="7681" max="7681" width="24" style="279" bestFit="1" customWidth="1"/>
    <col min="7682" max="7682" width="21.5703125" style="279" bestFit="1" customWidth="1"/>
    <col min="7683" max="7683" width="23" style="279" bestFit="1" customWidth="1"/>
    <col min="7684" max="7936" width="9.140625" style="279"/>
    <col min="7937" max="7937" width="24" style="279" bestFit="1" customWidth="1"/>
    <col min="7938" max="7938" width="21.5703125" style="279" bestFit="1" customWidth="1"/>
    <col min="7939" max="7939" width="23" style="279" bestFit="1" customWidth="1"/>
    <col min="7940" max="8192" width="9.140625" style="279"/>
    <col min="8193" max="8193" width="24" style="279" bestFit="1" customWidth="1"/>
    <col min="8194" max="8194" width="21.5703125" style="279" bestFit="1" customWidth="1"/>
    <col min="8195" max="8195" width="23" style="279" bestFit="1" customWidth="1"/>
    <col min="8196" max="8448" width="9.140625" style="279"/>
    <col min="8449" max="8449" width="24" style="279" bestFit="1" customWidth="1"/>
    <col min="8450" max="8450" width="21.5703125" style="279" bestFit="1" customWidth="1"/>
    <col min="8451" max="8451" width="23" style="279" bestFit="1" customWidth="1"/>
    <col min="8452" max="8704" width="9.140625" style="279"/>
    <col min="8705" max="8705" width="24" style="279" bestFit="1" customWidth="1"/>
    <col min="8706" max="8706" width="21.5703125" style="279" bestFit="1" customWidth="1"/>
    <col min="8707" max="8707" width="23" style="279" bestFit="1" customWidth="1"/>
    <col min="8708" max="8960" width="9.140625" style="279"/>
    <col min="8961" max="8961" width="24" style="279" bestFit="1" customWidth="1"/>
    <col min="8962" max="8962" width="21.5703125" style="279" bestFit="1" customWidth="1"/>
    <col min="8963" max="8963" width="23" style="279" bestFit="1" customWidth="1"/>
    <col min="8964" max="9216" width="9.140625" style="279"/>
    <col min="9217" max="9217" width="24" style="279" bestFit="1" customWidth="1"/>
    <col min="9218" max="9218" width="21.5703125" style="279" bestFit="1" customWidth="1"/>
    <col min="9219" max="9219" width="23" style="279" bestFit="1" customWidth="1"/>
    <col min="9220" max="9472" width="9.140625" style="279"/>
    <col min="9473" max="9473" width="24" style="279" bestFit="1" customWidth="1"/>
    <col min="9474" max="9474" width="21.5703125" style="279" bestFit="1" customWidth="1"/>
    <col min="9475" max="9475" width="23" style="279" bestFit="1" customWidth="1"/>
    <col min="9476" max="9728" width="9.140625" style="279"/>
    <col min="9729" max="9729" width="24" style="279" bestFit="1" customWidth="1"/>
    <col min="9730" max="9730" width="21.5703125" style="279" bestFit="1" customWidth="1"/>
    <col min="9731" max="9731" width="23" style="279" bestFit="1" customWidth="1"/>
    <col min="9732" max="9984" width="9.140625" style="279"/>
    <col min="9985" max="9985" width="24" style="279" bestFit="1" customWidth="1"/>
    <col min="9986" max="9986" width="21.5703125" style="279" bestFit="1" customWidth="1"/>
    <col min="9987" max="9987" width="23" style="279" bestFit="1" customWidth="1"/>
    <col min="9988" max="10240" width="9.140625" style="279"/>
    <col min="10241" max="10241" width="24" style="279" bestFit="1" customWidth="1"/>
    <col min="10242" max="10242" width="21.5703125" style="279" bestFit="1" customWidth="1"/>
    <col min="10243" max="10243" width="23" style="279" bestFit="1" customWidth="1"/>
    <col min="10244" max="10496" width="9.140625" style="279"/>
    <col min="10497" max="10497" width="24" style="279" bestFit="1" customWidth="1"/>
    <col min="10498" max="10498" width="21.5703125" style="279" bestFit="1" customWidth="1"/>
    <col min="10499" max="10499" width="23" style="279" bestFit="1" customWidth="1"/>
    <col min="10500" max="10752" width="9.140625" style="279"/>
    <col min="10753" max="10753" width="24" style="279" bestFit="1" customWidth="1"/>
    <col min="10754" max="10754" width="21.5703125" style="279" bestFit="1" customWidth="1"/>
    <col min="10755" max="10755" width="23" style="279" bestFit="1" customWidth="1"/>
    <col min="10756" max="11008" width="9.140625" style="279"/>
    <col min="11009" max="11009" width="24" style="279" bestFit="1" customWidth="1"/>
    <col min="11010" max="11010" width="21.5703125" style="279" bestFit="1" customWidth="1"/>
    <col min="11011" max="11011" width="23" style="279" bestFit="1" customWidth="1"/>
    <col min="11012" max="11264" width="9.140625" style="279"/>
    <col min="11265" max="11265" width="24" style="279" bestFit="1" customWidth="1"/>
    <col min="11266" max="11266" width="21.5703125" style="279" bestFit="1" customWidth="1"/>
    <col min="11267" max="11267" width="23" style="279" bestFit="1" customWidth="1"/>
    <col min="11268" max="11520" width="9.140625" style="279"/>
    <col min="11521" max="11521" width="24" style="279" bestFit="1" customWidth="1"/>
    <col min="11522" max="11522" width="21.5703125" style="279" bestFit="1" customWidth="1"/>
    <col min="11523" max="11523" width="23" style="279" bestFit="1" customWidth="1"/>
    <col min="11524" max="11776" width="9.140625" style="279"/>
    <col min="11777" max="11777" width="24" style="279" bestFit="1" customWidth="1"/>
    <col min="11778" max="11778" width="21.5703125" style="279" bestFit="1" customWidth="1"/>
    <col min="11779" max="11779" width="23" style="279" bestFit="1" customWidth="1"/>
    <col min="11780" max="12032" width="9.140625" style="279"/>
    <col min="12033" max="12033" width="24" style="279" bestFit="1" customWidth="1"/>
    <col min="12034" max="12034" width="21.5703125" style="279" bestFit="1" customWidth="1"/>
    <col min="12035" max="12035" width="23" style="279" bestFit="1" customWidth="1"/>
    <col min="12036" max="12288" width="9.140625" style="279"/>
    <col min="12289" max="12289" width="24" style="279" bestFit="1" customWidth="1"/>
    <col min="12290" max="12290" width="21.5703125" style="279" bestFit="1" customWidth="1"/>
    <col min="12291" max="12291" width="23" style="279" bestFit="1" customWidth="1"/>
    <col min="12292" max="12544" width="9.140625" style="279"/>
    <col min="12545" max="12545" width="24" style="279" bestFit="1" customWidth="1"/>
    <col min="12546" max="12546" width="21.5703125" style="279" bestFit="1" customWidth="1"/>
    <col min="12547" max="12547" width="23" style="279" bestFit="1" customWidth="1"/>
    <col min="12548" max="12800" width="9.140625" style="279"/>
    <col min="12801" max="12801" width="24" style="279" bestFit="1" customWidth="1"/>
    <col min="12802" max="12802" width="21.5703125" style="279" bestFit="1" customWidth="1"/>
    <col min="12803" max="12803" width="23" style="279" bestFit="1" customWidth="1"/>
    <col min="12804" max="13056" width="9.140625" style="279"/>
    <col min="13057" max="13057" width="24" style="279" bestFit="1" customWidth="1"/>
    <col min="13058" max="13058" width="21.5703125" style="279" bestFit="1" customWidth="1"/>
    <col min="13059" max="13059" width="23" style="279" bestFit="1" customWidth="1"/>
    <col min="13060" max="13312" width="9.140625" style="279"/>
    <col min="13313" max="13313" width="24" style="279" bestFit="1" customWidth="1"/>
    <col min="13314" max="13314" width="21.5703125" style="279" bestFit="1" customWidth="1"/>
    <col min="13315" max="13315" width="23" style="279" bestFit="1" customWidth="1"/>
    <col min="13316" max="13568" width="9.140625" style="279"/>
    <col min="13569" max="13569" width="24" style="279" bestFit="1" customWidth="1"/>
    <col min="13570" max="13570" width="21.5703125" style="279" bestFit="1" customWidth="1"/>
    <col min="13571" max="13571" width="23" style="279" bestFit="1" customWidth="1"/>
    <col min="13572" max="13824" width="9.140625" style="279"/>
    <col min="13825" max="13825" width="24" style="279" bestFit="1" customWidth="1"/>
    <col min="13826" max="13826" width="21.5703125" style="279" bestFit="1" customWidth="1"/>
    <col min="13827" max="13827" width="23" style="279" bestFit="1" customWidth="1"/>
    <col min="13828" max="14080" width="9.140625" style="279"/>
    <col min="14081" max="14081" width="24" style="279" bestFit="1" customWidth="1"/>
    <col min="14082" max="14082" width="21.5703125" style="279" bestFit="1" customWidth="1"/>
    <col min="14083" max="14083" width="23" style="279" bestFit="1" customWidth="1"/>
    <col min="14084" max="14336" width="9.140625" style="279"/>
    <col min="14337" max="14337" width="24" style="279" bestFit="1" customWidth="1"/>
    <col min="14338" max="14338" width="21.5703125" style="279" bestFit="1" customWidth="1"/>
    <col min="14339" max="14339" width="23" style="279" bestFit="1" customWidth="1"/>
    <col min="14340" max="14592" width="9.140625" style="279"/>
    <col min="14593" max="14593" width="24" style="279" bestFit="1" customWidth="1"/>
    <col min="14594" max="14594" width="21.5703125" style="279" bestFit="1" customWidth="1"/>
    <col min="14595" max="14595" width="23" style="279" bestFit="1" customWidth="1"/>
    <col min="14596" max="14848" width="9.140625" style="279"/>
    <col min="14849" max="14849" width="24" style="279" bestFit="1" customWidth="1"/>
    <col min="14850" max="14850" width="21.5703125" style="279" bestFit="1" customWidth="1"/>
    <col min="14851" max="14851" width="23" style="279" bestFit="1" customWidth="1"/>
    <col min="14852" max="15104" width="9.140625" style="279"/>
    <col min="15105" max="15105" width="24" style="279" bestFit="1" customWidth="1"/>
    <col min="15106" max="15106" width="21.5703125" style="279" bestFit="1" customWidth="1"/>
    <col min="15107" max="15107" width="23" style="279" bestFit="1" customWidth="1"/>
    <col min="15108" max="15360" width="9.140625" style="279"/>
    <col min="15361" max="15361" width="24" style="279" bestFit="1" customWidth="1"/>
    <col min="15362" max="15362" width="21.5703125" style="279" bestFit="1" customWidth="1"/>
    <col min="15363" max="15363" width="23" style="279" bestFit="1" customWidth="1"/>
    <col min="15364" max="15616" width="9.140625" style="279"/>
    <col min="15617" max="15617" width="24" style="279" bestFit="1" customWidth="1"/>
    <col min="15618" max="15618" width="21.5703125" style="279" bestFit="1" customWidth="1"/>
    <col min="15619" max="15619" width="23" style="279" bestFit="1" customWidth="1"/>
    <col min="15620" max="15872" width="9.140625" style="279"/>
    <col min="15873" max="15873" width="24" style="279" bestFit="1" customWidth="1"/>
    <col min="15874" max="15874" width="21.5703125" style="279" bestFit="1" customWidth="1"/>
    <col min="15875" max="15875" width="23" style="279" bestFit="1" customWidth="1"/>
    <col min="15876" max="16128" width="9.140625" style="279"/>
    <col min="16129" max="16129" width="24" style="279" bestFit="1" customWidth="1"/>
    <col min="16130" max="16130" width="21.5703125" style="279" bestFit="1" customWidth="1"/>
    <col min="16131" max="16131" width="23" style="279" bestFit="1" customWidth="1"/>
    <col min="16132" max="16384" width="9.140625" style="279"/>
  </cols>
  <sheetData>
    <row r="8" spans="1:6" ht="15" customHeight="1" x14ac:dyDescent="0.2"/>
    <row r="15" spans="1:6" ht="13.5" thickBot="1" x14ac:dyDescent="0.25"/>
    <row r="16" spans="1:6" ht="19.5" thickBot="1" x14ac:dyDescent="0.35">
      <c r="A16" s="155" t="s">
        <v>12</v>
      </c>
      <c r="B16" s="156"/>
      <c r="C16" s="156"/>
      <c r="D16" s="156"/>
      <c r="E16" s="156"/>
      <c r="F16" s="157"/>
    </row>
    <row r="17" spans="1:13" ht="18.75" x14ac:dyDescent="0.2">
      <c r="A17" s="280" t="s">
        <v>79</v>
      </c>
      <c r="B17" s="280"/>
      <c r="C17" s="280"/>
      <c r="D17" s="280"/>
      <c r="E17" s="280"/>
      <c r="F17" s="280"/>
    </row>
    <row r="20" spans="1:13" ht="16.5" x14ac:dyDescent="0.3">
      <c r="A20" s="281" t="s">
        <v>14</v>
      </c>
      <c r="B20" s="282" t="str">
        <f>[1]Detromethorphan!B18:C18</f>
        <v>Mucolyn Syrup</v>
      </c>
    </row>
    <row r="21" spans="1:13" ht="16.5" x14ac:dyDescent="0.3">
      <c r="A21" s="281" t="s">
        <v>15</v>
      </c>
      <c r="B21" s="282">
        <f>[1]Detromethorphan!B19:C19</f>
        <v>0</v>
      </c>
    </row>
    <row r="22" spans="1:13" ht="16.5" x14ac:dyDescent="0.3">
      <c r="A22" s="281" t="s">
        <v>16</v>
      </c>
      <c r="B22" s="282" t="str">
        <f>[1]Detromethorphan!B20:C20</f>
        <v>Detromethorphan</v>
      </c>
    </row>
    <row r="23" spans="1:13" ht="16.5" x14ac:dyDescent="0.3">
      <c r="A23" s="281" t="s">
        <v>17</v>
      </c>
      <c r="B23" s="282" t="str">
        <f>[1]Detromethorphan!B21:C21</f>
        <v>Each 5ml contains detromethorphan 5mg</v>
      </c>
    </row>
    <row r="24" spans="1:13" ht="16.5" x14ac:dyDescent="0.3">
      <c r="A24" s="281" t="s">
        <v>18</v>
      </c>
      <c r="B24" s="283" t="str">
        <f>[1]Detromethorphan!B22:C22</f>
        <v>21st August 2015</v>
      </c>
    </row>
    <row r="25" spans="1:13" ht="16.5" x14ac:dyDescent="0.3">
      <c r="A25" s="281" t="s">
        <v>19</v>
      </c>
      <c r="B25" s="283" t="str">
        <f>[1]Detromethorphan!B23:C23</f>
        <v>9th Sept 2015</v>
      </c>
    </row>
    <row r="27" spans="1:13" ht="13.5" thickBot="1" x14ac:dyDescent="0.25"/>
    <row r="28" spans="1:13" ht="17.25" thickBot="1" x14ac:dyDescent="0.35">
      <c r="B28" s="284" t="s">
        <v>80</v>
      </c>
      <c r="C28" s="285" t="s">
        <v>81</v>
      </c>
      <c r="D28" s="285" t="s">
        <v>82</v>
      </c>
      <c r="E28" s="286"/>
      <c r="F28" s="286"/>
      <c r="G28" s="286"/>
      <c r="H28" s="287"/>
      <c r="I28" s="286"/>
      <c r="J28" s="286"/>
      <c r="K28" s="286"/>
      <c r="L28" s="288"/>
      <c r="M28" s="288"/>
    </row>
    <row r="29" spans="1:13" ht="16.5" thickBot="1" x14ac:dyDescent="0.3">
      <c r="B29" s="289">
        <v>22.5505</v>
      </c>
      <c r="C29" s="290">
        <v>47.678600000000003</v>
      </c>
      <c r="D29" s="290">
        <v>53.8095</v>
      </c>
      <c r="E29" s="291"/>
      <c r="F29" s="291"/>
      <c r="G29" s="291"/>
      <c r="H29" s="287"/>
      <c r="I29" s="291"/>
      <c r="J29" s="291"/>
      <c r="K29" s="291"/>
      <c r="L29" s="288"/>
      <c r="M29" s="288"/>
    </row>
    <row r="30" spans="1:13" ht="15.75" x14ac:dyDescent="0.25">
      <c r="B30" s="292"/>
      <c r="C30" s="290">
        <v>47.688299999999998</v>
      </c>
      <c r="D30" s="290">
        <v>53.5428</v>
      </c>
      <c r="E30" s="291"/>
      <c r="F30" s="291"/>
      <c r="G30" s="291"/>
      <c r="H30" s="287"/>
      <c r="I30" s="291"/>
      <c r="J30" s="291"/>
      <c r="K30" s="291"/>
      <c r="L30" s="288"/>
      <c r="M30" s="288"/>
    </row>
    <row r="31" spans="1:13" ht="16.5" thickBot="1" x14ac:dyDescent="0.3">
      <c r="B31" s="292"/>
      <c r="C31" s="293">
        <v>47.681100000000001</v>
      </c>
      <c r="D31" s="293">
        <v>53.5608</v>
      </c>
      <c r="E31" s="291"/>
      <c r="F31" s="291"/>
      <c r="G31" s="291"/>
      <c r="H31" s="287"/>
      <c r="I31" s="291"/>
      <c r="J31" s="291"/>
      <c r="K31" s="291"/>
      <c r="L31" s="288"/>
      <c r="M31" s="288"/>
    </row>
    <row r="32" spans="1:13" ht="16.5" thickBot="1" x14ac:dyDescent="0.3">
      <c r="B32" s="292"/>
      <c r="C32" s="294"/>
      <c r="D32" s="295"/>
      <c r="E32" s="291"/>
      <c r="F32" s="291"/>
      <c r="G32" s="291"/>
      <c r="H32" s="287"/>
      <c r="I32" s="291"/>
      <c r="J32" s="291"/>
      <c r="K32" s="291"/>
      <c r="L32" s="288"/>
      <c r="M32" s="288"/>
    </row>
    <row r="33" spans="1:13" ht="17.25" thickBot="1" x14ac:dyDescent="0.35">
      <c r="B33" s="296">
        <f>AVERAGE(B29:B32)</f>
        <v>22.5505</v>
      </c>
      <c r="C33" s="296">
        <f>AVERAGE(C29:C32)</f>
        <v>47.68266666666667</v>
      </c>
      <c r="D33" s="296">
        <f>AVERAGE(D29:D32)</f>
        <v>53.637699999999995</v>
      </c>
      <c r="E33" s="297"/>
      <c r="F33" s="297"/>
      <c r="G33" s="297"/>
      <c r="H33" s="287"/>
      <c r="I33" s="297"/>
      <c r="J33" s="297"/>
      <c r="K33" s="297"/>
      <c r="L33" s="288"/>
      <c r="M33" s="288"/>
    </row>
    <row r="34" spans="1:13" ht="16.5" thickBot="1" x14ac:dyDescent="0.3">
      <c r="B34" s="298"/>
      <c r="C34" s="298"/>
      <c r="D34" s="298"/>
      <c r="E34" s="287"/>
      <c r="F34" s="287"/>
      <c r="G34" s="287"/>
      <c r="H34" s="287"/>
      <c r="I34" s="287"/>
      <c r="J34" s="287"/>
      <c r="K34" s="287"/>
      <c r="L34" s="288"/>
      <c r="M34" s="288"/>
    </row>
    <row r="35" spans="1:13" ht="16.5" thickBot="1" x14ac:dyDescent="0.3">
      <c r="B35" s="299" t="s">
        <v>83</v>
      </c>
      <c r="C35" s="300">
        <f>C33-B33</f>
        <v>25.13216666666667</v>
      </c>
      <c r="D35" s="298"/>
      <c r="E35" s="287"/>
      <c r="F35" s="301"/>
      <c r="G35" s="287"/>
      <c r="H35" s="287"/>
      <c r="I35" s="287"/>
      <c r="J35" s="301"/>
      <c r="K35" s="287"/>
      <c r="L35" s="288"/>
      <c r="M35" s="288"/>
    </row>
    <row r="36" spans="1:13" ht="16.5" thickBot="1" x14ac:dyDescent="0.3">
      <c r="B36" s="298"/>
      <c r="C36" s="302"/>
      <c r="D36" s="298"/>
      <c r="E36" s="287"/>
      <c r="F36" s="301"/>
      <c r="G36" s="287"/>
      <c r="H36" s="287"/>
      <c r="I36" s="287"/>
      <c r="J36" s="301"/>
      <c r="K36" s="287"/>
      <c r="L36" s="288"/>
      <c r="M36" s="288"/>
    </row>
    <row r="37" spans="1:13" ht="16.5" thickBot="1" x14ac:dyDescent="0.3">
      <c r="B37" s="299" t="s">
        <v>84</v>
      </c>
      <c r="C37" s="300">
        <f>D33-B33</f>
        <v>31.087199999999996</v>
      </c>
      <c r="D37" s="298"/>
      <c r="E37" s="287"/>
      <c r="F37" s="301"/>
      <c r="G37" s="287"/>
      <c r="H37" s="287"/>
      <c r="I37" s="287"/>
      <c r="J37" s="301"/>
      <c r="K37" s="287"/>
      <c r="L37" s="288"/>
      <c r="M37" s="288"/>
    </row>
    <row r="38" spans="1:13" ht="16.5" thickBot="1" x14ac:dyDescent="0.3">
      <c r="B38" s="298"/>
      <c r="C38" s="302"/>
      <c r="D38" s="298"/>
      <c r="E38" s="287"/>
      <c r="F38" s="303"/>
      <c r="G38" s="304"/>
      <c r="H38" s="304"/>
      <c r="I38" s="304"/>
      <c r="J38" s="303"/>
      <c r="K38" s="287"/>
      <c r="L38" s="288"/>
      <c r="M38" s="288"/>
    </row>
    <row r="39" spans="1:13" ht="32.25" thickBot="1" x14ac:dyDescent="0.3">
      <c r="B39" s="305" t="s">
        <v>85</v>
      </c>
      <c r="C39" s="306">
        <f>C37/C35</f>
        <v>1.2369486647258159</v>
      </c>
      <c r="D39" s="298"/>
      <c r="E39" s="307"/>
      <c r="F39" s="308"/>
      <c r="G39" s="304"/>
      <c r="H39" s="304"/>
      <c r="I39" s="309"/>
      <c r="J39" s="308"/>
      <c r="K39" s="287"/>
      <c r="L39" s="288"/>
      <c r="M39" s="288"/>
    </row>
    <row r="40" spans="1:13" ht="14.25" thickBot="1" x14ac:dyDescent="0.3">
      <c r="A40" s="310"/>
      <c r="B40" s="311"/>
      <c r="C40" s="312"/>
      <c r="D40" s="313"/>
      <c r="E40" s="312"/>
      <c r="G40" s="314"/>
      <c r="H40" s="314"/>
      <c r="I40" s="315"/>
      <c r="J40" s="316"/>
    </row>
    <row r="41" spans="1:13" ht="16.5" x14ac:dyDescent="0.3">
      <c r="A41" s="282"/>
      <c r="B41" s="317" t="s">
        <v>5</v>
      </c>
      <c r="C41" s="317"/>
      <c r="D41" s="318" t="s">
        <v>6</v>
      </c>
      <c r="E41" s="319"/>
      <c r="F41" s="318" t="s">
        <v>7</v>
      </c>
      <c r="G41" s="314"/>
      <c r="H41" s="314"/>
      <c r="I41" s="315"/>
      <c r="J41" s="316"/>
    </row>
    <row r="42" spans="1:13" ht="34.5" customHeight="1" x14ac:dyDescent="0.3">
      <c r="A42" s="320" t="s">
        <v>8</v>
      </c>
      <c r="B42" s="321"/>
      <c r="C42" s="322"/>
      <c r="D42" s="321"/>
      <c r="E42" s="323"/>
      <c r="F42" s="324"/>
      <c r="G42" s="314"/>
      <c r="H42" s="314"/>
      <c r="I42" s="315"/>
      <c r="J42" s="316"/>
    </row>
    <row r="43" spans="1:13" ht="34.5" customHeight="1" x14ac:dyDescent="0.3">
      <c r="A43" s="320" t="s">
        <v>9</v>
      </c>
      <c r="B43" s="325"/>
      <c r="C43" s="326"/>
      <c r="D43" s="325"/>
      <c r="E43" s="323"/>
      <c r="F43" s="327"/>
      <c r="G43" s="328"/>
      <c r="H43" s="328"/>
      <c r="I43" s="329"/>
    </row>
    <row r="44" spans="1:13" ht="13.5" x14ac:dyDescent="0.25">
      <c r="A44" s="328"/>
      <c r="B44" s="328"/>
      <c r="C44" s="328"/>
      <c r="D44" s="329"/>
      <c r="F44" s="328"/>
      <c r="G44" s="328"/>
      <c r="H44" s="328"/>
      <c r="I44" s="329"/>
    </row>
    <row r="45" spans="1:13" ht="13.5" x14ac:dyDescent="0.25">
      <c r="A45" s="328"/>
      <c r="B45" s="328"/>
      <c r="C45" s="328"/>
      <c r="D45" s="329"/>
      <c r="F45" s="328"/>
      <c r="G45" s="328"/>
      <c r="H45" s="328"/>
      <c r="I45" s="329"/>
    </row>
    <row r="47" spans="1:13" ht="13.5" x14ac:dyDescent="0.25">
      <c r="A47" s="330"/>
      <c r="B47" s="330"/>
      <c r="C47" s="330"/>
      <c r="F47" s="330"/>
      <c r="G47" s="330"/>
      <c r="H47" s="330"/>
    </row>
    <row r="48" spans="1:13" ht="13.5" x14ac:dyDescent="0.25">
      <c r="A48" s="331"/>
      <c r="B48" s="331"/>
      <c r="C48" s="331"/>
      <c r="F48" s="331"/>
      <c r="G48" s="331"/>
      <c r="H48" s="331"/>
    </row>
    <row r="49" spans="1:8" x14ac:dyDescent="0.2">
      <c r="B49" s="332"/>
      <c r="C49" s="332"/>
      <c r="G49" s="332"/>
      <c r="H49" s="332"/>
    </row>
    <row r="50" spans="1:8" x14ac:dyDescent="0.2">
      <c r="A50" s="333"/>
      <c r="F50" s="333"/>
    </row>
    <row r="51" spans="1:8" x14ac:dyDescent="0.2">
      <c r="C51" s="334"/>
    </row>
    <row r="52" spans="1:8" x14ac:dyDescent="0.2">
      <c r="C52" s="334"/>
    </row>
    <row r="57" spans="1:8" ht="13.5" x14ac:dyDescent="0.25">
      <c r="C57" s="328"/>
    </row>
  </sheetData>
  <sheetProtection password="AD9C" sheet="1" objects="1" scenarios="1" formatCells="0" formatColumns="0" formatRows="0"/>
  <mergeCells count="2">
    <mergeCell ref="A16:F16"/>
    <mergeCell ref="A17:F17"/>
  </mergeCells>
  <pageMargins left="0.75" right="0.75" top="1" bottom="1" header="0.5" footer="0.5"/>
  <pageSetup scale="6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0"/>
  <sheetViews>
    <sheetView view="pageBreakPreview" zoomScale="60" zoomScaleNormal="55" workbookViewId="0">
      <selection activeCell="G61" sqref="G61"/>
    </sheetView>
  </sheetViews>
  <sheetFormatPr defaultRowHeight="12.75" x14ac:dyDescent="0.2"/>
  <cols>
    <col min="1" max="1" width="58.5703125" customWidth="1"/>
    <col min="2" max="2" width="34.28515625" customWidth="1"/>
    <col min="3" max="3" width="43.140625" customWidth="1"/>
    <col min="4" max="4" width="23.140625" customWidth="1"/>
    <col min="5" max="5" width="34.85546875" customWidth="1"/>
    <col min="6" max="6" width="21.5703125" customWidth="1"/>
    <col min="7" max="7" width="36.85546875" customWidth="1"/>
    <col min="8" max="8" width="23.85546875" customWidth="1"/>
  </cols>
  <sheetData>
    <row r="1" spans="1:8" x14ac:dyDescent="0.2">
      <c r="A1" s="89" t="s">
        <v>10</v>
      </c>
      <c r="B1" s="89"/>
      <c r="C1" s="89"/>
      <c r="D1" s="89"/>
      <c r="E1" s="89"/>
      <c r="F1" s="89"/>
      <c r="G1" s="89"/>
      <c r="H1" s="89"/>
    </row>
    <row r="2" spans="1:8" x14ac:dyDescent="0.2">
      <c r="A2" s="89"/>
      <c r="B2" s="89"/>
      <c r="C2" s="89"/>
      <c r="D2" s="89"/>
      <c r="E2" s="89"/>
      <c r="F2" s="89"/>
      <c r="G2" s="89"/>
      <c r="H2" s="89"/>
    </row>
    <row r="3" spans="1:8" x14ac:dyDescent="0.2">
      <c r="A3" s="89"/>
      <c r="B3" s="89"/>
      <c r="C3" s="89"/>
      <c r="D3" s="89"/>
      <c r="E3" s="89"/>
      <c r="F3" s="89"/>
      <c r="G3" s="89"/>
      <c r="H3" s="89"/>
    </row>
    <row r="4" spans="1:8" x14ac:dyDescent="0.2">
      <c r="A4" s="89"/>
      <c r="B4" s="89"/>
      <c r="C4" s="89"/>
      <c r="D4" s="89"/>
      <c r="E4" s="89"/>
      <c r="F4" s="89"/>
      <c r="G4" s="89"/>
      <c r="H4" s="89"/>
    </row>
    <row r="5" spans="1:8" x14ac:dyDescent="0.2">
      <c r="A5" s="89"/>
      <c r="B5" s="89"/>
      <c r="C5" s="89"/>
      <c r="D5" s="89"/>
      <c r="E5" s="89"/>
      <c r="F5" s="89"/>
      <c r="G5" s="89"/>
      <c r="H5" s="89"/>
    </row>
    <row r="6" spans="1:8" x14ac:dyDescent="0.2">
      <c r="A6" s="89"/>
      <c r="B6" s="89"/>
      <c r="C6" s="89"/>
      <c r="D6" s="89"/>
      <c r="E6" s="89"/>
      <c r="F6" s="89"/>
      <c r="G6" s="89"/>
      <c r="H6" s="89"/>
    </row>
    <row r="7" spans="1:8" x14ac:dyDescent="0.2">
      <c r="A7" s="89"/>
      <c r="B7" s="89"/>
      <c r="C7" s="89"/>
      <c r="D7" s="89"/>
      <c r="E7" s="89"/>
      <c r="F7" s="89"/>
      <c r="G7" s="89"/>
      <c r="H7" s="89"/>
    </row>
    <row r="8" spans="1:8" x14ac:dyDescent="0.2">
      <c r="A8" s="90" t="s">
        <v>11</v>
      </c>
      <c r="B8" s="90"/>
      <c r="C8" s="90"/>
      <c r="D8" s="90"/>
      <c r="E8" s="90"/>
      <c r="F8" s="90"/>
      <c r="G8" s="90"/>
      <c r="H8" s="90"/>
    </row>
    <row r="9" spans="1:8" x14ac:dyDescent="0.2">
      <c r="A9" s="90"/>
      <c r="B9" s="90"/>
      <c r="C9" s="90"/>
      <c r="D9" s="90"/>
      <c r="E9" s="90"/>
      <c r="F9" s="90"/>
      <c r="G9" s="90"/>
      <c r="H9" s="90"/>
    </row>
    <row r="10" spans="1:8" x14ac:dyDescent="0.2">
      <c r="A10" s="90"/>
      <c r="B10" s="90"/>
      <c r="C10" s="90"/>
      <c r="D10" s="90"/>
      <c r="E10" s="90"/>
      <c r="F10" s="90"/>
      <c r="G10" s="90"/>
      <c r="H10" s="90"/>
    </row>
    <row r="11" spans="1:8" x14ac:dyDescent="0.2">
      <c r="A11" s="90"/>
      <c r="B11" s="90"/>
      <c r="C11" s="90"/>
      <c r="D11" s="90"/>
      <c r="E11" s="90"/>
      <c r="F11" s="90"/>
      <c r="G11" s="90"/>
      <c r="H11" s="90"/>
    </row>
    <row r="12" spans="1:8" x14ac:dyDescent="0.2">
      <c r="A12" s="90"/>
      <c r="B12" s="90"/>
      <c r="C12" s="90"/>
      <c r="D12" s="90"/>
      <c r="E12" s="90"/>
      <c r="F12" s="90"/>
      <c r="G12" s="90"/>
      <c r="H12" s="90"/>
    </row>
    <row r="13" spans="1:8" x14ac:dyDescent="0.2">
      <c r="A13" s="90"/>
      <c r="B13" s="90"/>
      <c r="C13" s="90"/>
      <c r="D13" s="90"/>
      <c r="E13" s="90"/>
      <c r="F13" s="90"/>
      <c r="G13" s="90"/>
      <c r="H13" s="90"/>
    </row>
    <row r="14" spans="1:8" x14ac:dyDescent="0.2">
      <c r="A14" s="90"/>
      <c r="B14" s="90"/>
      <c r="C14" s="90"/>
      <c r="D14" s="90"/>
      <c r="E14" s="90"/>
      <c r="F14" s="90"/>
      <c r="G14" s="90"/>
      <c r="H14" s="90"/>
    </row>
    <row r="15" spans="1:8" ht="19.5" customHeight="1" x14ac:dyDescent="0.3">
      <c r="A15" s="1"/>
      <c r="B15" s="1"/>
      <c r="C15" s="1"/>
      <c r="D15" s="1"/>
      <c r="E15" s="1"/>
      <c r="F15" s="1"/>
      <c r="G15" s="1"/>
      <c r="H15" s="1"/>
    </row>
    <row r="16" spans="1:8" ht="19.5" customHeight="1" x14ac:dyDescent="0.3">
      <c r="A16" s="91" t="s">
        <v>12</v>
      </c>
      <c r="B16" s="92"/>
      <c r="C16" s="92"/>
      <c r="D16" s="92"/>
      <c r="E16" s="92"/>
      <c r="F16" s="92"/>
      <c r="G16" s="92"/>
      <c r="H16" s="93"/>
    </row>
    <row r="17" spans="1:10" ht="18.75" customHeight="1" x14ac:dyDescent="0.3">
      <c r="A17" s="2" t="s">
        <v>13</v>
      </c>
      <c r="B17" s="2"/>
      <c r="C17" s="1"/>
      <c r="D17" s="1"/>
      <c r="E17" s="1"/>
      <c r="F17" s="1"/>
      <c r="G17" s="1"/>
      <c r="H17" s="1"/>
    </row>
    <row r="18" spans="1:10" ht="26.25" customHeight="1" x14ac:dyDescent="0.4">
      <c r="A18" s="3" t="s">
        <v>14</v>
      </c>
      <c r="B18" s="134" t="s">
        <v>96</v>
      </c>
      <c r="C18" s="134"/>
      <c r="D18" s="135"/>
      <c r="E18" s="135"/>
      <c r="F18" s="135"/>
      <c r="G18" s="135"/>
      <c r="H18" s="135"/>
      <c r="I18" s="135"/>
      <c r="J18" s="135"/>
    </row>
    <row r="19" spans="1:10" ht="26.25" customHeight="1" x14ac:dyDescent="0.4">
      <c r="A19" s="3" t="s">
        <v>15</v>
      </c>
      <c r="B19" s="149" t="s">
        <v>3</v>
      </c>
      <c r="C19" s="150"/>
      <c r="D19" s="135"/>
      <c r="E19" s="135"/>
      <c r="F19" s="135"/>
      <c r="G19" s="135"/>
      <c r="H19" s="135"/>
      <c r="I19" s="135"/>
      <c r="J19" s="135"/>
    </row>
    <row r="20" spans="1:10" ht="26.25" customHeight="1" x14ac:dyDescent="0.4">
      <c r="A20" s="3" t="s">
        <v>16</v>
      </c>
      <c r="B20" s="149" t="s">
        <v>97</v>
      </c>
      <c r="C20" s="150"/>
      <c r="D20" s="135"/>
      <c r="E20" s="135"/>
      <c r="F20" s="135"/>
      <c r="G20" s="135"/>
      <c r="H20" s="135"/>
      <c r="I20" s="135"/>
      <c r="J20" s="135"/>
    </row>
    <row r="21" spans="1:10" ht="26.25" customHeight="1" x14ac:dyDescent="0.4">
      <c r="A21" s="3" t="s">
        <v>17</v>
      </c>
      <c r="B21" s="151" t="s">
        <v>98</v>
      </c>
      <c r="C21" s="151"/>
      <c r="D21" s="151"/>
      <c r="E21" s="151"/>
      <c r="F21" s="151"/>
      <c r="G21" s="151"/>
      <c r="H21" s="151"/>
      <c r="I21" s="151"/>
      <c r="J21" s="151"/>
    </row>
    <row r="22" spans="1:10" ht="26.25" customHeight="1" x14ac:dyDescent="0.4">
      <c r="A22" s="3" t="s">
        <v>18</v>
      </c>
      <c r="B22" s="152" t="s">
        <v>99</v>
      </c>
      <c r="C22" s="150"/>
      <c r="D22" s="150"/>
      <c r="E22" s="150"/>
      <c r="F22" s="150"/>
      <c r="G22" s="150"/>
      <c r="H22" s="150"/>
      <c r="I22" s="150"/>
      <c r="J22" s="150"/>
    </row>
    <row r="23" spans="1:10" ht="26.25" customHeight="1" x14ac:dyDescent="0.4">
      <c r="A23" s="3" t="s">
        <v>19</v>
      </c>
      <c r="B23" s="152" t="s">
        <v>100</v>
      </c>
      <c r="C23" s="150"/>
      <c r="D23" s="150"/>
      <c r="E23" s="150"/>
      <c r="F23" s="150"/>
      <c r="G23" s="150"/>
      <c r="H23" s="150"/>
      <c r="I23" s="150"/>
      <c r="J23" s="150"/>
    </row>
    <row r="24" spans="1:10" ht="18.75" customHeight="1" x14ac:dyDescent="0.3">
      <c r="A24" s="3"/>
      <c r="B24" s="4"/>
      <c r="C24" s="1"/>
      <c r="D24" s="1"/>
      <c r="E24" s="1"/>
      <c r="F24" s="1"/>
      <c r="G24" s="1"/>
      <c r="H24" s="1"/>
    </row>
    <row r="25" spans="1:10" ht="18.75" customHeight="1" x14ac:dyDescent="0.3">
      <c r="A25" s="5" t="s">
        <v>0</v>
      </c>
      <c r="B25" s="4"/>
      <c r="C25" s="1"/>
      <c r="D25" s="1"/>
      <c r="E25" s="1"/>
      <c r="F25" s="1"/>
      <c r="G25" s="1"/>
      <c r="H25" s="1"/>
    </row>
    <row r="26" spans="1:10" ht="26.25" customHeight="1" x14ac:dyDescent="0.4">
      <c r="A26" s="6" t="s">
        <v>1</v>
      </c>
      <c r="B26" s="134" t="s">
        <v>92</v>
      </c>
      <c r="C26" s="134"/>
      <c r="D26" s="135"/>
      <c r="E26" s="135"/>
      <c r="F26" s="135"/>
      <c r="G26" s="135"/>
      <c r="H26" s="135"/>
    </row>
    <row r="27" spans="1:10" ht="26.25" customHeight="1" x14ac:dyDescent="0.4">
      <c r="A27" s="7" t="s">
        <v>20</v>
      </c>
      <c r="B27" s="136" t="s">
        <v>93</v>
      </c>
      <c r="C27" s="136"/>
      <c r="D27" s="135"/>
      <c r="E27" s="135"/>
      <c r="F27" s="135"/>
      <c r="G27" s="135"/>
      <c r="H27" s="135"/>
    </row>
    <row r="28" spans="1:10" ht="27" customHeight="1" thickBot="1" x14ac:dyDescent="0.45">
      <c r="A28" s="7" t="s">
        <v>2</v>
      </c>
      <c r="B28" s="137">
        <v>99.79</v>
      </c>
      <c r="C28" s="135"/>
      <c r="D28" s="135"/>
      <c r="E28" s="135"/>
      <c r="F28" s="135"/>
      <c r="G28" s="135"/>
      <c r="H28" s="135"/>
    </row>
    <row r="29" spans="1:10" ht="27" customHeight="1" thickBot="1" x14ac:dyDescent="0.45">
      <c r="A29" s="7" t="s">
        <v>21</v>
      </c>
      <c r="B29" s="138">
        <v>0</v>
      </c>
      <c r="C29" s="139" t="s">
        <v>22</v>
      </c>
      <c r="D29" s="140"/>
      <c r="E29" s="140"/>
      <c r="F29" s="140"/>
      <c r="G29" s="140"/>
      <c r="H29" s="141"/>
    </row>
    <row r="30" spans="1:10" ht="19.5" customHeight="1" thickBot="1" x14ac:dyDescent="0.35">
      <c r="A30" s="7" t="s">
        <v>23</v>
      </c>
      <c r="B30" s="142">
        <f>B28-B29</f>
        <v>99.79</v>
      </c>
      <c r="C30" s="143"/>
      <c r="D30" s="143"/>
      <c r="E30" s="143"/>
      <c r="F30" s="143"/>
      <c r="G30" s="143"/>
      <c r="H30" s="144"/>
    </row>
    <row r="31" spans="1:10" ht="27" customHeight="1" thickBot="1" x14ac:dyDescent="0.45">
      <c r="A31" s="7" t="s">
        <v>24</v>
      </c>
      <c r="B31" s="145">
        <v>1</v>
      </c>
      <c r="C31" s="146" t="s">
        <v>94</v>
      </c>
      <c r="D31" s="147"/>
      <c r="E31" s="147"/>
      <c r="F31" s="147"/>
      <c r="G31" s="147"/>
      <c r="H31" s="148"/>
    </row>
    <row r="32" spans="1:10" ht="27" customHeight="1" thickBot="1" x14ac:dyDescent="0.45">
      <c r="A32" s="7" t="s">
        <v>25</v>
      </c>
      <c r="B32" s="145">
        <v>1</v>
      </c>
      <c r="C32" s="146" t="s">
        <v>95</v>
      </c>
      <c r="D32" s="147"/>
      <c r="E32" s="147"/>
      <c r="F32" s="147"/>
      <c r="G32" s="147"/>
      <c r="H32" s="148"/>
    </row>
    <row r="33" spans="1:8" ht="18.75" customHeight="1" x14ac:dyDescent="0.3">
      <c r="A33" s="7"/>
      <c r="B33" s="9"/>
      <c r="C33" s="10"/>
      <c r="D33" s="10"/>
      <c r="E33" s="10"/>
      <c r="F33" s="10"/>
      <c r="G33" s="10"/>
      <c r="H33" s="10"/>
    </row>
    <row r="34" spans="1:8" ht="18.75" customHeight="1" x14ac:dyDescent="0.3">
      <c r="A34" s="7" t="s">
        <v>26</v>
      </c>
      <c r="B34" s="11">
        <f>B31/B32</f>
        <v>1</v>
      </c>
      <c r="C34" s="1" t="s">
        <v>27</v>
      </c>
      <c r="D34" s="1"/>
      <c r="E34" s="1"/>
      <c r="F34" s="1"/>
      <c r="G34" s="1"/>
      <c r="H34" s="8"/>
    </row>
    <row r="35" spans="1:8" ht="19.5" customHeight="1" x14ac:dyDescent="0.3">
      <c r="A35" s="7"/>
      <c r="B35" s="12"/>
      <c r="C35" s="8"/>
      <c r="D35" s="8"/>
      <c r="E35" s="8"/>
      <c r="F35" s="8"/>
      <c r="G35" s="1"/>
      <c r="H35" s="8"/>
    </row>
    <row r="36" spans="1:8" ht="27" customHeight="1" x14ac:dyDescent="0.4">
      <c r="A36" s="13" t="s">
        <v>28</v>
      </c>
      <c r="B36" s="153">
        <v>25</v>
      </c>
      <c r="C36" s="1"/>
      <c r="D36" s="95" t="s">
        <v>29</v>
      </c>
      <c r="E36" s="107"/>
      <c r="F36" s="96" t="s">
        <v>30</v>
      </c>
      <c r="G36" s="107"/>
      <c r="H36" s="8"/>
    </row>
    <row r="37" spans="1:8" ht="26.25" customHeight="1" x14ac:dyDescent="0.4">
      <c r="A37" s="15" t="s">
        <v>31</v>
      </c>
      <c r="B37" s="154">
        <v>2</v>
      </c>
      <c r="C37" s="17" t="s">
        <v>60</v>
      </c>
      <c r="D37" s="18" t="s">
        <v>33</v>
      </c>
      <c r="E37" s="19" t="s">
        <v>34</v>
      </c>
      <c r="F37" s="20" t="s">
        <v>33</v>
      </c>
      <c r="G37" s="19" t="s">
        <v>34</v>
      </c>
      <c r="H37" s="8"/>
    </row>
    <row r="38" spans="1:8" ht="26.25" customHeight="1" x14ac:dyDescent="0.4">
      <c r="A38" s="15" t="s">
        <v>35</v>
      </c>
      <c r="B38" s="154">
        <v>25</v>
      </c>
      <c r="C38" s="21">
        <v>1</v>
      </c>
      <c r="D38" s="115">
        <v>0.55900000000000005</v>
      </c>
      <c r="E38" s="116">
        <f>IF(ISBLANK(D38),"-",$D$48/$D$45*D38)</f>
        <v>0.53697888264742455</v>
      </c>
      <c r="F38" s="117">
        <v>0.56499999999999995</v>
      </c>
      <c r="G38" s="118">
        <f>IF(ISBLANK(F38),"-",$D$48/$F$45*F38)</f>
        <v>0.53293392026870878</v>
      </c>
      <c r="H38" s="8"/>
    </row>
    <row r="39" spans="1:8" ht="26.25" customHeight="1" x14ac:dyDescent="0.4">
      <c r="A39" s="15" t="s">
        <v>36</v>
      </c>
      <c r="B39" s="16">
        <v>1</v>
      </c>
      <c r="C39" s="22">
        <v>2</v>
      </c>
      <c r="D39" s="119">
        <v>0.56200000000000006</v>
      </c>
      <c r="E39" s="120">
        <f>IF(ISBLANK(D39),"-",$D$48/$D$45*D39)</f>
        <v>0.53986070133784014</v>
      </c>
      <c r="F39" s="121">
        <v>0.56299999999999994</v>
      </c>
      <c r="G39" s="122">
        <f>IF(ISBLANK(F39),"-",$D$48/$F$45*F39)</f>
        <v>0.53104742851554521</v>
      </c>
      <c r="H39" s="8"/>
    </row>
    <row r="40" spans="1:8" ht="26.25" customHeight="1" x14ac:dyDescent="0.4">
      <c r="A40" s="15" t="s">
        <v>37</v>
      </c>
      <c r="B40" s="16">
        <v>1</v>
      </c>
      <c r="C40" s="22">
        <v>3</v>
      </c>
      <c r="D40" s="119">
        <v>0.56799999999999995</v>
      </c>
      <c r="E40" s="120">
        <f>IF(ISBLANK(D40),"-",$D$48/$D$45*D40)</f>
        <v>0.545624338718671</v>
      </c>
      <c r="F40" s="121">
        <v>0.56799999999999995</v>
      </c>
      <c r="G40" s="122">
        <f>IF(ISBLANK(F40),"-",$D$48/$F$45*F40)</f>
        <v>0.53576365789845415</v>
      </c>
      <c r="H40" s="1"/>
    </row>
    <row r="41" spans="1:8" ht="26.25" customHeight="1" x14ac:dyDescent="0.4">
      <c r="A41" s="15" t="s">
        <v>38</v>
      </c>
      <c r="B41" s="16">
        <v>1</v>
      </c>
      <c r="C41" s="25">
        <v>4</v>
      </c>
      <c r="D41" s="123"/>
      <c r="E41" s="124" t="str">
        <f>IF(ISBLANK(D41),"-",$D$48/$D$45*D41)</f>
        <v>-</v>
      </c>
      <c r="F41" s="123"/>
      <c r="G41" s="125" t="str">
        <f>IF(ISBLANK(F41),"-",$D$48/$F$45*F41)</f>
        <v>-</v>
      </c>
      <c r="H41" s="1"/>
    </row>
    <row r="42" spans="1:8" ht="27" customHeight="1" x14ac:dyDescent="0.4">
      <c r="A42" s="15" t="s">
        <v>39</v>
      </c>
      <c r="B42" s="16">
        <v>1</v>
      </c>
      <c r="C42" s="26" t="s">
        <v>40</v>
      </c>
      <c r="D42" s="126">
        <f>AVERAGE(D38:D41)</f>
        <v>0.56300000000000006</v>
      </c>
      <c r="E42" s="127">
        <f>AVERAGE(E38:E41)</f>
        <v>0.54082130756797853</v>
      </c>
      <c r="F42" s="128">
        <f>AVERAGE(F38:F41)</f>
        <v>0.56533333333333324</v>
      </c>
      <c r="G42" s="129">
        <f>AVERAGE(G38:G41)</f>
        <v>0.53324833556090268</v>
      </c>
      <c r="H42" s="1"/>
    </row>
    <row r="43" spans="1:8" ht="26.25" customHeight="1" x14ac:dyDescent="0.4">
      <c r="A43" s="15" t="s">
        <v>41</v>
      </c>
      <c r="B43" s="24">
        <v>1</v>
      </c>
      <c r="C43" s="27" t="s">
        <v>86</v>
      </c>
      <c r="D43" s="130">
        <v>26.08</v>
      </c>
      <c r="E43" s="131"/>
      <c r="F43" s="132">
        <v>26.56</v>
      </c>
      <c r="G43" s="133"/>
      <c r="H43" s="1"/>
    </row>
    <row r="44" spans="1:8" ht="26.25" customHeight="1" x14ac:dyDescent="0.4">
      <c r="A44" s="15" t="s">
        <v>42</v>
      </c>
      <c r="B44" s="24">
        <v>1</v>
      </c>
      <c r="C44" s="28" t="s">
        <v>87</v>
      </c>
      <c r="D44" s="29">
        <f>D43*$B$34</f>
        <v>26.08</v>
      </c>
      <c r="E44" s="30"/>
      <c r="F44" s="29">
        <f>F43*$B$34</f>
        <v>26.56</v>
      </c>
      <c r="G44" s="1"/>
      <c r="H44" s="1"/>
    </row>
    <row r="45" spans="1:8" ht="19.5" customHeight="1" x14ac:dyDescent="0.3">
      <c r="A45" s="15" t="s">
        <v>43</v>
      </c>
      <c r="B45" s="30">
        <f>(B44/B43)*(B42/B41)*(B40/B39)*(B38/B37)*B36</f>
        <v>312.5</v>
      </c>
      <c r="C45" s="28" t="s">
        <v>44</v>
      </c>
      <c r="D45" s="31">
        <f>D44*$B$30/100</f>
        <v>26.025232000000003</v>
      </c>
      <c r="E45" s="32"/>
      <c r="F45" s="31">
        <f>F44*$B$30/100</f>
        <v>26.504224000000001</v>
      </c>
      <c r="G45" s="1"/>
      <c r="H45" s="1"/>
    </row>
    <row r="46" spans="1:8" ht="19.5" customHeight="1" x14ac:dyDescent="0.3">
      <c r="A46" s="97" t="s">
        <v>45</v>
      </c>
      <c r="B46" s="101"/>
      <c r="C46" s="28" t="s">
        <v>46</v>
      </c>
      <c r="D46" s="29">
        <f>D45/$B$45</f>
        <v>8.328074240000001E-2</v>
      </c>
      <c r="E46" s="32"/>
      <c r="F46" s="33">
        <f>F45/$B$45</f>
        <v>8.4813516800000002E-2</v>
      </c>
      <c r="G46" s="1"/>
      <c r="H46" s="1"/>
    </row>
    <row r="47" spans="1:8" ht="27" customHeight="1" x14ac:dyDescent="0.4">
      <c r="A47" s="99"/>
      <c r="B47" s="102"/>
      <c r="C47" s="28" t="s">
        <v>88</v>
      </c>
      <c r="D47" s="34">
        <v>0.08</v>
      </c>
      <c r="E47" s="1"/>
      <c r="F47" s="35"/>
      <c r="G47" s="1"/>
      <c r="H47" s="1"/>
    </row>
    <row r="48" spans="1:8" ht="18.75" customHeight="1" x14ac:dyDescent="0.3">
      <c r="A48" s="1"/>
      <c r="B48" s="1"/>
      <c r="C48" s="28" t="s">
        <v>47</v>
      </c>
      <c r="D48" s="31">
        <f>D47*$B$45</f>
        <v>25</v>
      </c>
      <c r="E48" s="1"/>
      <c r="F48" s="35"/>
      <c r="G48" s="1"/>
      <c r="H48" s="1"/>
    </row>
    <row r="49" spans="1:8" ht="19.5" customHeight="1" x14ac:dyDescent="0.3">
      <c r="A49" s="1"/>
      <c r="B49" s="1"/>
      <c r="C49" s="36" t="s">
        <v>48</v>
      </c>
      <c r="D49" s="37">
        <f>D48/B34</f>
        <v>25</v>
      </c>
      <c r="E49" s="1"/>
      <c r="F49" s="38"/>
      <c r="G49" s="1"/>
      <c r="H49" s="1"/>
    </row>
    <row r="50" spans="1:8" ht="18.75" customHeight="1" x14ac:dyDescent="0.3">
      <c r="A50" s="1"/>
      <c r="B50" s="1"/>
      <c r="C50" s="39" t="s">
        <v>49</v>
      </c>
      <c r="D50" s="40">
        <f>AVERAGE(E38:E41,G38:G41)</f>
        <v>0.5370348215644406</v>
      </c>
      <c r="E50" s="1"/>
      <c r="F50" s="38"/>
      <c r="G50" s="1"/>
      <c r="H50" s="1"/>
    </row>
    <row r="51" spans="1:8" ht="18.75" customHeight="1" x14ac:dyDescent="0.3">
      <c r="A51" s="1"/>
      <c r="B51" s="1"/>
      <c r="C51" s="28" t="s">
        <v>50</v>
      </c>
      <c r="D51" s="41">
        <f>STDEV(E38:E41,G38:G41)/D50</f>
        <v>9.7132120345983768E-3</v>
      </c>
      <c r="E51" s="1"/>
      <c r="F51" s="38"/>
      <c r="G51" s="1"/>
      <c r="H51" s="1"/>
    </row>
    <row r="52" spans="1:8" ht="19.5" customHeight="1" x14ac:dyDescent="0.3">
      <c r="A52" s="1"/>
      <c r="B52" s="1"/>
      <c r="C52" s="36" t="s">
        <v>4</v>
      </c>
      <c r="D52" s="42">
        <f>COUNT(E38:E41,G38:G41)</f>
        <v>6</v>
      </c>
      <c r="E52" s="1"/>
      <c r="F52" s="1"/>
      <c r="G52" s="1"/>
      <c r="H52" s="1"/>
    </row>
    <row r="53" spans="1:8" ht="18.75" customHeight="1" x14ac:dyDescent="0.3">
      <c r="A53" s="1"/>
      <c r="B53" s="1"/>
      <c r="C53" s="1"/>
      <c r="D53" s="1"/>
      <c r="E53" s="1"/>
      <c r="F53" s="1"/>
      <c r="G53" s="1"/>
      <c r="H53" s="1"/>
    </row>
    <row r="54" spans="1:8" ht="18.75" customHeight="1" x14ac:dyDescent="0.3">
      <c r="A54" s="2" t="s">
        <v>0</v>
      </c>
      <c r="B54" s="43" t="s">
        <v>89</v>
      </c>
      <c r="C54" s="1"/>
      <c r="D54" s="1"/>
      <c r="E54" s="1"/>
      <c r="F54" s="1"/>
      <c r="G54" s="1"/>
      <c r="H54" s="1"/>
    </row>
    <row r="55" spans="1:8" ht="18.75" customHeight="1" x14ac:dyDescent="0.3">
      <c r="A55" s="1" t="s">
        <v>52</v>
      </c>
      <c r="B55" s="44" t="str">
        <f>B21</f>
        <v>Each 5ml contains chlorpheniramine 2mg</v>
      </c>
      <c r="C55" s="1"/>
      <c r="D55" s="1"/>
      <c r="E55" s="1"/>
      <c r="F55" s="1"/>
      <c r="G55" s="1"/>
      <c r="H55" s="1"/>
    </row>
    <row r="56" spans="1:8" ht="26.25" customHeight="1" x14ac:dyDescent="0.4">
      <c r="A56" s="7" t="s">
        <v>56</v>
      </c>
      <c r="B56" s="45">
        <v>5</v>
      </c>
      <c r="C56" s="46" t="s">
        <v>54</v>
      </c>
      <c r="D56" s="47">
        <v>2</v>
      </c>
      <c r="E56" s="1" t="str">
        <f>B20</f>
        <v>chlorpheniramine</v>
      </c>
      <c r="F56" s="1"/>
      <c r="G56" s="1"/>
      <c r="H56" s="46"/>
    </row>
    <row r="57" spans="1:8" ht="19.5" customHeight="1" x14ac:dyDescent="0.3">
      <c r="A57" s="1"/>
      <c r="B57" s="1"/>
      <c r="C57" s="1"/>
      <c r="D57" s="1"/>
      <c r="E57" s="1"/>
      <c r="F57" s="1"/>
      <c r="G57" s="1"/>
      <c r="H57" s="46"/>
    </row>
    <row r="58" spans="1:8" ht="27" customHeight="1" x14ac:dyDescent="0.4">
      <c r="A58" s="13" t="s">
        <v>58</v>
      </c>
      <c r="B58" s="14">
        <v>25</v>
      </c>
      <c r="C58" s="1"/>
      <c r="D58" s="48" t="s">
        <v>90</v>
      </c>
      <c r="E58" s="49" t="s">
        <v>60</v>
      </c>
      <c r="F58" s="49" t="s">
        <v>33</v>
      </c>
      <c r="G58" s="49" t="s">
        <v>61</v>
      </c>
      <c r="H58" s="17" t="s">
        <v>62</v>
      </c>
    </row>
    <row r="59" spans="1:8" ht="26.25" customHeight="1" x14ac:dyDescent="0.4">
      <c r="A59" s="15" t="s">
        <v>63</v>
      </c>
      <c r="B59" s="16">
        <v>1</v>
      </c>
      <c r="C59" s="103" t="s">
        <v>64</v>
      </c>
      <c r="D59" s="109">
        <v>5</v>
      </c>
      <c r="E59" s="50">
        <v>1</v>
      </c>
      <c r="F59" s="51"/>
      <c r="G59" s="52" t="str">
        <f t="shared" ref="G59:G70" si="0">IF(ISBLANK(F59),"-",(F59/$D$50*$D$47*$B$67)*($B$56/$D$59))</f>
        <v>-</v>
      </c>
      <c r="H59" s="53" t="str">
        <f t="shared" ref="H59:H70" si="1">IF(ISBLANK(F59),"-",G59/$D$56)</f>
        <v>-</v>
      </c>
    </row>
    <row r="60" spans="1:8" ht="26.25" customHeight="1" x14ac:dyDescent="0.4">
      <c r="A60" s="15" t="s">
        <v>65</v>
      </c>
      <c r="B60" s="16">
        <v>1</v>
      </c>
      <c r="C60" s="104"/>
      <c r="D60" s="110"/>
      <c r="E60" s="54">
        <v>2</v>
      </c>
      <c r="F60" s="23"/>
      <c r="G60" s="55" t="str">
        <f t="shared" si="0"/>
        <v>-</v>
      </c>
      <c r="H60" s="56" t="str">
        <f t="shared" si="1"/>
        <v>-</v>
      </c>
    </row>
    <row r="61" spans="1:8" ht="26.25" customHeight="1" x14ac:dyDescent="0.4">
      <c r="A61" s="15" t="s">
        <v>66</v>
      </c>
      <c r="B61" s="16">
        <v>1</v>
      </c>
      <c r="C61" s="104"/>
      <c r="D61" s="110"/>
      <c r="E61" s="54">
        <v>3</v>
      </c>
      <c r="F61" s="23"/>
      <c r="G61" s="55" t="str">
        <f t="shared" si="0"/>
        <v>-</v>
      </c>
      <c r="H61" s="56" t="str">
        <f t="shared" si="1"/>
        <v>-</v>
      </c>
    </row>
    <row r="62" spans="1:8" ht="27" customHeight="1" x14ac:dyDescent="0.4">
      <c r="A62" s="15" t="s">
        <v>67</v>
      </c>
      <c r="B62" s="16">
        <v>1</v>
      </c>
      <c r="C62" s="105"/>
      <c r="D62" s="111"/>
      <c r="E62" s="57">
        <v>4</v>
      </c>
      <c r="F62" s="58"/>
      <c r="G62" s="55" t="str">
        <f t="shared" si="0"/>
        <v>-</v>
      </c>
      <c r="H62" s="56" t="str">
        <f t="shared" si="1"/>
        <v>-</v>
      </c>
    </row>
    <row r="63" spans="1:8" ht="26.25" customHeight="1" x14ac:dyDescent="0.4">
      <c r="A63" s="15" t="s">
        <v>68</v>
      </c>
      <c r="B63" s="16">
        <v>1</v>
      </c>
      <c r="C63" s="103" t="s">
        <v>69</v>
      </c>
      <c r="D63" s="112">
        <v>5</v>
      </c>
      <c r="E63" s="50">
        <v>1</v>
      </c>
      <c r="F63" s="51">
        <v>0.58199999999999996</v>
      </c>
      <c r="G63" s="52">
        <f t="shared" si="0"/>
        <v>2.1674572174093698</v>
      </c>
      <c r="H63" s="53">
        <f t="shared" si="1"/>
        <v>1.0837286087046849</v>
      </c>
    </row>
    <row r="64" spans="1:8" ht="26.25" customHeight="1" x14ac:dyDescent="0.4">
      <c r="A64" s="15" t="s">
        <v>70</v>
      </c>
      <c r="B64" s="16">
        <v>1</v>
      </c>
      <c r="C64" s="104"/>
      <c r="D64" s="113"/>
      <c r="E64" s="54">
        <v>2</v>
      </c>
      <c r="F64" s="23">
        <v>0.58199999999999996</v>
      </c>
      <c r="G64" s="55">
        <f t="shared" si="0"/>
        <v>2.1674572174093698</v>
      </c>
      <c r="H64" s="56">
        <f t="shared" si="1"/>
        <v>1.0837286087046849</v>
      </c>
    </row>
    <row r="65" spans="1:8" ht="26.25" customHeight="1" x14ac:dyDescent="0.4">
      <c r="A65" s="15" t="s">
        <v>71</v>
      </c>
      <c r="B65" s="16">
        <v>1</v>
      </c>
      <c r="C65" s="104"/>
      <c r="D65" s="113"/>
      <c r="E65" s="54">
        <v>3</v>
      </c>
      <c r="F65" s="23">
        <v>0.58499999999999996</v>
      </c>
      <c r="G65" s="55">
        <f t="shared" si="0"/>
        <v>2.1786296772929234</v>
      </c>
      <c r="H65" s="56">
        <f t="shared" si="1"/>
        <v>1.0893148386464617</v>
      </c>
    </row>
    <row r="66" spans="1:8" ht="27" customHeight="1" x14ac:dyDescent="0.4">
      <c r="A66" s="15" t="s">
        <v>72</v>
      </c>
      <c r="B66" s="16">
        <v>1</v>
      </c>
      <c r="C66" s="105"/>
      <c r="D66" s="114"/>
      <c r="E66" s="57">
        <v>4</v>
      </c>
      <c r="F66" s="58"/>
      <c r="G66" s="59" t="str">
        <f t="shared" si="0"/>
        <v>-</v>
      </c>
      <c r="H66" s="60" t="str">
        <f t="shared" si="1"/>
        <v>-</v>
      </c>
    </row>
    <row r="67" spans="1:8" ht="26.25" customHeight="1" x14ac:dyDescent="0.4">
      <c r="A67" s="15" t="s">
        <v>73</v>
      </c>
      <c r="B67" s="22">
        <f>(B66/B65)*(B64/B63)*(B62/B61)*(B60/B59)*B58</f>
        <v>25</v>
      </c>
      <c r="C67" s="103" t="s">
        <v>74</v>
      </c>
      <c r="D67" s="109">
        <v>5</v>
      </c>
      <c r="E67" s="50">
        <v>1</v>
      </c>
      <c r="F67" s="51">
        <v>0.57899999999999996</v>
      </c>
      <c r="G67" s="55">
        <f t="shared" si="0"/>
        <v>2.1562847575258166</v>
      </c>
      <c r="H67" s="56">
        <f t="shared" si="1"/>
        <v>1.0781423787629083</v>
      </c>
    </row>
    <row r="68" spans="1:8" ht="27" customHeight="1" x14ac:dyDescent="0.4">
      <c r="A68" s="61" t="s">
        <v>91</v>
      </c>
      <c r="B68" s="62">
        <f>(D47*B67)/D56*B56</f>
        <v>5</v>
      </c>
      <c r="C68" s="104"/>
      <c r="D68" s="110"/>
      <c r="E68" s="54">
        <v>2</v>
      </c>
      <c r="F68" s="23">
        <v>0.57899999999999996</v>
      </c>
      <c r="G68" s="55">
        <f t="shared" si="0"/>
        <v>2.1562847575258166</v>
      </c>
      <c r="H68" s="56">
        <f t="shared" si="1"/>
        <v>1.0781423787629083</v>
      </c>
    </row>
    <row r="69" spans="1:8" ht="26.25" customHeight="1" x14ac:dyDescent="0.4">
      <c r="A69" s="97" t="s">
        <v>45</v>
      </c>
      <c r="B69" s="98"/>
      <c r="C69" s="104"/>
      <c r="D69" s="110"/>
      <c r="E69" s="54">
        <v>3</v>
      </c>
      <c r="F69" s="23">
        <v>0.57799999999999996</v>
      </c>
      <c r="G69" s="55">
        <f t="shared" si="0"/>
        <v>2.1525606042312986</v>
      </c>
      <c r="H69" s="56">
        <f t="shared" si="1"/>
        <v>1.0762803021156493</v>
      </c>
    </row>
    <row r="70" spans="1:8" ht="27" customHeight="1" x14ac:dyDescent="0.4">
      <c r="A70" s="99"/>
      <c r="B70" s="100"/>
      <c r="C70" s="106"/>
      <c r="D70" s="111"/>
      <c r="E70" s="57">
        <v>4</v>
      </c>
      <c r="F70" s="58"/>
      <c r="G70" s="59" t="str">
        <f t="shared" si="0"/>
        <v>-</v>
      </c>
      <c r="H70" s="60" t="str">
        <f t="shared" si="1"/>
        <v>-</v>
      </c>
    </row>
    <row r="71" spans="1:8" ht="26.25" customHeight="1" x14ac:dyDescent="0.4">
      <c r="A71" s="63"/>
      <c r="B71" s="63"/>
      <c r="C71" s="63"/>
      <c r="D71" s="63"/>
      <c r="E71" s="63"/>
      <c r="F71" s="64"/>
      <c r="G71" s="65" t="s">
        <v>40</v>
      </c>
      <c r="H71" s="66">
        <f>AVERAGE(H59:H70)</f>
        <v>1.0815561859495497</v>
      </c>
    </row>
    <row r="72" spans="1:8" ht="26.25" customHeight="1" x14ac:dyDescent="0.4">
      <c r="A72" s="1"/>
      <c r="B72" s="1"/>
      <c r="C72" s="63"/>
      <c r="D72" s="63"/>
      <c r="E72" s="63"/>
      <c r="F72" s="64"/>
      <c r="G72" s="67" t="s">
        <v>50</v>
      </c>
      <c r="H72" s="68">
        <f>STDEV(H59:H70)/H71</f>
        <v>4.5442371064170119E-3</v>
      </c>
    </row>
    <row r="73" spans="1:8" ht="27" customHeight="1" x14ac:dyDescent="0.4">
      <c r="A73" s="63"/>
      <c r="B73" s="63"/>
      <c r="C73" s="64"/>
      <c r="D73" s="64"/>
      <c r="E73" s="69"/>
      <c r="F73" s="64"/>
      <c r="G73" s="70" t="s">
        <v>4</v>
      </c>
      <c r="H73" s="71">
        <f>COUNT(H59:H70)</f>
        <v>6</v>
      </c>
    </row>
    <row r="74" spans="1:8" ht="18.75" customHeight="1" x14ac:dyDescent="0.3">
      <c r="A74" s="63"/>
      <c r="B74" s="63"/>
      <c r="C74" s="64"/>
      <c r="D74" s="64"/>
      <c r="E74" s="64"/>
      <c r="F74" s="69"/>
      <c r="G74" s="64"/>
      <c r="H74" s="64"/>
    </row>
    <row r="75" spans="1:8" ht="26.25" customHeight="1" x14ac:dyDescent="0.4">
      <c r="A75" s="72" t="s">
        <v>76</v>
      </c>
      <c r="B75" s="73" t="s">
        <v>77</v>
      </c>
      <c r="C75" s="94" t="str">
        <f>B20</f>
        <v>chlorpheniramine</v>
      </c>
      <c r="D75" s="94"/>
      <c r="E75" s="74" t="s">
        <v>78</v>
      </c>
      <c r="F75" s="74"/>
      <c r="G75" s="75">
        <f>H71</f>
        <v>1.0815561859495497</v>
      </c>
      <c r="H75" s="64"/>
    </row>
    <row r="76" spans="1:8" ht="19.5" customHeight="1" x14ac:dyDescent="0.3">
      <c r="A76" s="76"/>
      <c r="B76" s="77"/>
      <c r="C76" s="77"/>
      <c r="D76" s="77"/>
      <c r="E76" s="77"/>
      <c r="F76" s="77"/>
      <c r="G76" s="77"/>
      <c r="H76" s="77"/>
    </row>
    <row r="77" spans="1:8" ht="18.75" customHeight="1" x14ac:dyDescent="0.3">
      <c r="A77" s="1"/>
      <c r="B77" s="108" t="s">
        <v>5</v>
      </c>
      <c r="C77" s="108"/>
      <c r="D77" s="46"/>
      <c r="E77" s="78" t="s">
        <v>6</v>
      </c>
      <c r="F77" s="79"/>
      <c r="G77" s="108" t="s">
        <v>7</v>
      </c>
      <c r="H77" s="108"/>
    </row>
    <row r="78" spans="1:8" ht="60" customHeight="1" x14ac:dyDescent="0.3">
      <c r="A78" s="80" t="s">
        <v>8</v>
      </c>
      <c r="B78" s="81"/>
      <c r="C78" s="81"/>
      <c r="D78" s="82"/>
      <c r="E78" s="83"/>
      <c r="F78" s="1"/>
      <c r="G78" s="84"/>
      <c r="H78" s="84"/>
    </row>
    <row r="79" spans="1:8" ht="60" customHeight="1" x14ac:dyDescent="0.3">
      <c r="A79" s="80" t="s">
        <v>9</v>
      </c>
      <c r="B79" s="85"/>
      <c r="C79" s="85"/>
      <c r="D79" s="86"/>
      <c r="E79" s="87"/>
      <c r="F79" s="79"/>
      <c r="G79" s="88"/>
      <c r="H79" s="88"/>
    </row>
    <row r="250" spans="1:1" x14ac:dyDescent="0.2">
      <c r="A250">
        <v>5</v>
      </c>
    </row>
  </sheetData>
  <sheetProtection formatCells="0" formatColumns="0" formatRows="0" insertColumns="0" insertRows="0" insertHyperlinks="0" deleteColumns="0" deleteRows="0" sort="0" autoFilter="0" pivotTables="0"/>
  <mergeCells count="23">
    <mergeCell ref="B18:C18"/>
    <mergeCell ref="B21:J21"/>
    <mergeCell ref="A69:B70"/>
    <mergeCell ref="C75:D75"/>
    <mergeCell ref="B77:C77"/>
    <mergeCell ref="G77:H77"/>
    <mergeCell ref="C59:C62"/>
    <mergeCell ref="D59:D62"/>
    <mergeCell ref="C63:C66"/>
    <mergeCell ref="D63:D66"/>
    <mergeCell ref="C67:C70"/>
    <mergeCell ref="D67:D70"/>
    <mergeCell ref="A1:H7"/>
    <mergeCell ref="A8:H14"/>
    <mergeCell ref="A46:B47"/>
    <mergeCell ref="A16:H16"/>
    <mergeCell ref="B26:C26"/>
    <mergeCell ref="B27:C27"/>
    <mergeCell ref="D36:E36"/>
    <mergeCell ref="F36:G36"/>
    <mergeCell ref="C29:H29"/>
    <mergeCell ref="C31:H31"/>
    <mergeCell ref="C32:H32"/>
  </mergeCells>
  <conditionalFormatting sqref="D51">
    <cfRule type="cellIs" dxfId="3" priority="1" operator="greaterThan">
      <formula>0.02</formula>
    </cfRule>
  </conditionalFormatting>
  <conditionalFormatting sqref="H72">
    <cfRule type="cellIs" dxfId="2" priority="2" operator="greaterThan">
      <formula>0.02</formula>
    </cfRule>
  </conditionalFormatting>
  <pageMargins left="0.7" right="0.7" top="0.75" bottom="0.75" header="0.3" footer="0.3"/>
  <pageSetup scale="30" orientation="portrait" r:id="rId1"/>
  <headerFoot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O90"/>
  <sheetViews>
    <sheetView view="pageBreakPreview" zoomScale="55" zoomScaleNormal="75" zoomScaleSheetLayoutView="55" zoomScalePageLayoutView="55" workbookViewId="0">
      <selection activeCell="C32" sqref="C32:H32"/>
    </sheetView>
  </sheetViews>
  <sheetFormatPr defaultRowHeight="18.75" x14ac:dyDescent="0.3"/>
  <cols>
    <col min="1" max="1" width="55.42578125" style="135" customWidth="1"/>
    <col min="2" max="2" width="33.7109375" style="135" customWidth="1"/>
    <col min="3" max="3" width="42.28515625" style="135" bestFit="1" customWidth="1"/>
    <col min="4" max="4" width="30.5703125" style="135" customWidth="1"/>
    <col min="5" max="5" width="35.42578125" style="135" customWidth="1"/>
    <col min="6" max="6" width="30.7109375" style="135" customWidth="1"/>
    <col min="7" max="7" width="35.42578125" style="135" bestFit="1" customWidth="1"/>
    <col min="8" max="8" width="30.28515625" style="135" bestFit="1" customWidth="1"/>
    <col min="9" max="9" width="31.5703125" style="135" bestFit="1" customWidth="1"/>
    <col min="10" max="10" width="30.28515625" style="135" bestFit="1" customWidth="1"/>
    <col min="11" max="11" width="30.42578125" style="135" customWidth="1"/>
    <col min="12" max="12" width="21.28515625" style="135" customWidth="1"/>
    <col min="13" max="16384" width="9.140625" style="135"/>
  </cols>
  <sheetData>
    <row r="15" spans="1:8" ht="19.5" thickBot="1" x14ac:dyDescent="0.35"/>
    <row r="16" spans="1:8" ht="19.5" thickBot="1" x14ac:dyDescent="0.35">
      <c r="A16" s="155" t="s">
        <v>12</v>
      </c>
      <c r="B16" s="156"/>
      <c r="C16" s="156"/>
      <c r="D16" s="156"/>
      <c r="E16" s="156"/>
      <c r="F16" s="156"/>
      <c r="G16" s="156"/>
      <c r="H16" s="157"/>
    </row>
    <row r="17" spans="1:15" ht="20.25" x14ac:dyDescent="0.3">
      <c r="A17" s="158" t="s">
        <v>13</v>
      </c>
      <c r="B17" s="158"/>
      <c r="C17" s="158"/>
      <c r="D17" s="158"/>
      <c r="E17" s="158"/>
      <c r="F17" s="158"/>
      <c r="G17" s="158"/>
      <c r="H17" s="158"/>
    </row>
    <row r="18" spans="1:15" ht="26.25" x14ac:dyDescent="0.4">
      <c r="A18" s="159" t="s">
        <v>14</v>
      </c>
      <c r="B18" s="134" t="s">
        <v>119</v>
      </c>
      <c r="C18" s="134"/>
    </row>
    <row r="19" spans="1:15" ht="26.25" x14ac:dyDescent="0.4">
      <c r="A19" s="159" t="s">
        <v>15</v>
      </c>
      <c r="B19" s="149" t="s">
        <v>3</v>
      </c>
      <c r="C19" s="150"/>
    </row>
    <row r="20" spans="1:15" ht="26.25" x14ac:dyDescent="0.4">
      <c r="A20" s="159" t="s">
        <v>16</v>
      </c>
      <c r="B20" s="149" t="s">
        <v>120</v>
      </c>
      <c r="C20" s="150"/>
    </row>
    <row r="21" spans="1:15" ht="26.25" x14ac:dyDescent="0.4">
      <c r="A21" s="159" t="s">
        <v>17</v>
      </c>
      <c r="B21" s="151" t="s">
        <v>121</v>
      </c>
      <c r="C21" s="151"/>
      <c r="D21" s="151"/>
      <c r="E21" s="151"/>
      <c r="F21" s="151"/>
      <c r="G21" s="151"/>
      <c r="H21" s="151"/>
      <c r="I21" s="151"/>
      <c r="J21" s="151"/>
    </row>
    <row r="22" spans="1:15" ht="26.25" x14ac:dyDescent="0.4">
      <c r="A22" s="159" t="s">
        <v>18</v>
      </c>
      <c r="B22" s="152" t="s">
        <v>122</v>
      </c>
      <c r="C22" s="150"/>
      <c r="D22" s="150"/>
      <c r="E22" s="150"/>
      <c r="F22" s="150"/>
      <c r="G22" s="150"/>
      <c r="H22" s="150"/>
      <c r="I22" s="150"/>
      <c r="J22" s="150"/>
    </row>
    <row r="23" spans="1:15" ht="26.25" x14ac:dyDescent="0.4">
      <c r="A23" s="159" t="s">
        <v>19</v>
      </c>
      <c r="B23" s="152" t="s">
        <v>100</v>
      </c>
      <c r="C23" s="150"/>
      <c r="D23" s="150"/>
      <c r="E23" s="150"/>
      <c r="F23" s="150"/>
      <c r="G23" s="150"/>
      <c r="H23" s="150"/>
      <c r="I23" s="150"/>
      <c r="J23" s="150"/>
    </row>
    <row r="24" spans="1:15" x14ac:dyDescent="0.3">
      <c r="A24" s="159"/>
      <c r="B24" s="160"/>
    </row>
    <row r="25" spans="1:15" x14ac:dyDescent="0.3">
      <c r="A25" s="161" t="s">
        <v>0</v>
      </c>
      <c r="B25" s="160"/>
    </row>
    <row r="26" spans="1:15" ht="26.25" x14ac:dyDescent="0.4">
      <c r="A26" s="162" t="s">
        <v>1</v>
      </c>
      <c r="B26" s="134" t="s">
        <v>123</v>
      </c>
      <c r="C26" s="134"/>
    </row>
    <row r="27" spans="1:15" ht="26.25" x14ac:dyDescent="0.4">
      <c r="A27" s="163" t="s">
        <v>20</v>
      </c>
      <c r="B27" s="136" t="s">
        <v>124</v>
      </c>
      <c r="C27" s="136"/>
    </row>
    <row r="28" spans="1:15" ht="27" thickBot="1" x14ac:dyDescent="0.45">
      <c r="A28" s="163" t="s">
        <v>2</v>
      </c>
      <c r="B28" s="137">
        <v>100.18</v>
      </c>
    </row>
    <row r="29" spans="1:15" s="164" customFormat="1" ht="27" thickBot="1" x14ac:dyDescent="0.45">
      <c r="A29" s="163" t="s">
        <v>21</v>
      </c>
      <c r="B29" s="138">
        <v>4.9000000000000004</v>
      </c>
      <c r="C29" s="139" t="s">
        <v>22</v>
      </c>
      <c r="D29" s="140"/>
      <c r="E29" s="140"/>
      <c r="F29" s="140"/>
      <c r="G29" s="140"/>
      <c r="H29" s="141"/>
      <c r="J29" s="165"/>
      <c r="K29" s="165"/>
      <c r="L29" s="165"/>
      <c r="M29" s="165"/>
    </row>
    <row r="30" spans="1:15" s="164" customFormat="1" ht="19.5" thickBot="1" x14ac:dyDescent="0.35">
      <c r="A30" s="163" t="s">
        <v>23</v>
      </c>
      <c r="B30" s="142">
        <f>B28-B29</f>
        <v>95.28</v>
      </c>
      <c r="C30" s="166"/>
      <c r="D30" s="166"/>
      <c r="E30" s="166"/>
      <c r="F30" s="166"/>
      <c r="G30" s="166"/>
      <c r="H30" s="144"/>
      <c r="I30" s="167"/>
      <c r="J30" s="165"/>
      <c r="K30" s="165"/>
      <c r="L30" s="165"/>
      <c r="M30" s="165"/>
    </row>
    <row r="31" spans="1:15" s="164" customFormat="1" ht="27" thickBot="1" x14ac:dyDescent="0.45">
      <c r="A31" s="163" t="s">
        <v>24</v>
      </c>
      <c r="B31" s="145">
        <v>1</v>
      </c>
      <c r="C31" s="146" t="s">
        <v>94</v>
      </c>
      <c r="D31" s="147"/>
      <c r="E31" s="147"/>
      <c r="F31" s="147"/>
      <c r="G31" s="147"/>
      <c r="H31" s="148"/>
      <c r="I31" s="168"/>
      <c r="J31" s="165"/>
      <c r="K31" s="165"/>
      <c r="L31" s="165"/>
      <c r="M31" s="165"/>
    </row>
    <row r="32" spans="1:15" s="164" customFormat="1" ht="27" thickBot="1" x14ac:dyDescent="0.45">
      <c r="A32" s="163" t="s">
        <v>25</v>
      </c>
      <c r="B32" s="145">
        <v>1</v>
      </c>
      <c r="C32" s="146" t="s">
        <v>95</v>
      </c>
      <c r="D32" s="147"/>
      <c r="E32" s="147"/>
      <c r="F32" s="147"/>
      <c r="G32" s="147"/>
      <c r="H32" s="148"/>
      <c r="I32" s="168"/>
      <c r="J32" s="165"/>
      <c r="K32" s="165"/>
      <c r="L32" s="165"/>
      <c r="M32" s="169"/>
      <c r="N32" s="169"/>
      <c r="O32" s="170"/>
    </row>
    <row r="33" spans="1:15" s="164" customFormat="1" ht="17.25" customHeight="1" x14ac:dyDescent="0.3">
      <c r="A33" s="163"/>
      <c r="B33" s="171"/>
      <c r="C33" s="172"/>
      <c r="D33" s="172"/>
      <c r="E33" s="172"/>
      <c r="F33" s="172"/>
      <c r="G33" s="172"/>
      <c r="H33" s="172"/>
      <c r="I33" s="172"/>
      <c r="J33" s="165"/>
      <c r="K33" s="165"/>
      <c r="L33" s="165"/>
      <c r="M33" s="169"/>
      <c r="N33" s="169"/>
      <c r="O33" s="170"/>
    </row>
    <row r="34" spans="1:15" s="164" customFormat="1" x14ac:dyDescent="0.3">
      <c r="A34" s="163" t="s">
        <v>26</v>
      </c>
      <c r="B34" s="173">
        <f>B31/B32</f>
        <v>1</v>
      </c>
      <c r="C34" s="135" t="s">
        <v>27</v>
      </c>
      <c r="D34" s="135"/>
      <c r="E34" s="135"/>
      <c r="F34" s="135"/>
      <c r="G34" s="135"/>
      <c r="H34" s="135"/>
      <c r="J34" s="165"/>
      <c r="K34" s="165"/>
      <c r="L34" s="165"/>
      <c r="M34" s="169"/>
      <c r="N34" s="169"/>
      <c r="O34" s="170"/>
    </row>
    <row r="35" spans="1:15" s="164" customFormat="1" ht="19.5" thickBot="1" x14ac:dyDescent="0.35">
      <c r="A35" s="163"/>
      <c r="B35" s="142"/>
      <c r="H35" s="135"/>
      <c r="J35" s="165"/>
      <c r="K35" s="165"/>
      <c r="L35" s="165"/>
      <c r="M35" s="169"/>
      <c r="N35" s="169"/>
      <c r="O35" s="170"/>
    </row>
    <row r="36" spans="1:15" s="164" customFormat="1" ht="27" thickBot="1" x14ac:dyDescent="0.45">
      <c r="A36" s="174" t="s">
        <v>28</v>
      </c>
      <c r="B36" s="153">
        <v>50</v>
      </c>
      <c r="C36" s="135"/>
      <c r="D36" s="175" t="s">
        <v>29</v>
      </c>
      <c r="E36" s="176"/>
      <c r="F36" s="177" t="s">
        <v>30</v>
      </c>
      <c r="G36" s="178"/>
      <c r="K36" s="165"/>
      <c r="L36" s="165"/>
      <c r="M36" s="169"/>
      <c r="N36" s="169"/>
      <c r="O36" s="170"/>
    </row>
    <row r="37" spans="1:15" s="164" customFormat="1" ht="26.25" x14ac:dyDescent="0.4">
      <c r="A37" s="179" t="s">
        <v>101</v>
      </c>
      <c r="B37" s="154">
        <v>5</v>
      </c>
      <c r="C37" s="180" t="s">
        <v>32</v>
      </c>
      <c r="D37" s="181" t="s">
        <v>33</v>
      </c>
      <c r="E37" s="182" t="s">
        <v>34</v>
      </c>
      <c r="F37" s="181" t="s">
        <v>33</v>
      </c>
      <c r="G37" s="183" t="s">
        <v>34</v>
      </c>
      <c r="K37" s="165"/>
      <c r="L37" s="165"/>
      <c r="M37" s="169"/>
      <c r="N37" s="169"/>
      <c r="O37" s="170"/>
    </row>
    <row r="38" spans="1:15" s="164" customFormat="1" ht="26.25" x14ac:dyDescent="0.4">
      <c r="A38" s="179" t="s">
        <v>102</v>
      </c>
      <c r="B38" s="154">
        <v>50</v>
      </c>
      <c r="C38" s="184">
        <v>1</v>
      </c>
      <c r="D38" s="117">
        <v>0.48099999999999998</v>
      </c>
      <c r="E38" s="116">
        <f>IF(ISBLANK(D38),"-",$D$48/$D$45*D38)</f>
        <v>0.48429381785751796</v>
      </c>
      <c r="F38" s="117">
        <v>0.48299999999999998</v>
      </c>
      <c r="G38" s="118">
        <f>IF(ISBLANK(F38),"-",$D$48/$F$45*F38)</f>
        <v>0.47500651437505426</v>
      </c>
      <c r="K38" s="165"/>
      <c r="L38" s="165"/>
      <c r="M38" s="169"/>
      <c r="N38" s="169"/>
      <c r="O38" s="170"/>
    </row>
    <row r="39" spans="1:15" s="164" customFormat="1" ht="26.25" x14ac:dyDescent="0.4">
      <c r="A39" s="179" t="s">
        <v>103</v>
      </c>
      <c r="B39" s="154">
        <v>5</v>
      </c>
      <c r="C39" s="185">
        <v>2</v>
      </c>
      <c r="D39" s="121">
        <v>0.48</v>
      </c>
      <c r="E39" s="120">
        <f>IF(ISBLANK(D39),"-",$D$48/$D$45*D39)</f>
        <v>0.48328697000334436</v>
      </c>
      <c r="F39" s="121">
        <v>0.48099999999999998</v>
      </c>
      <c r="G39" s="122">
        <f>IF(ISBLANK(F39),"-",$D$48/$F$45*F39)</f>
        <v>0.47303961369441216</v>
      </c>
      <c r="K39" s="165"/>
      <c r="L39" s="165"/>
      <c r="M39" s="169"/>
      <c r="N39" s="169"/>
      <c r="O39" s="170"/>
    </row>
    <row r="40" spans="1:15" ht="26.25" x14ac:dyDescent="0.4">
      <c r="A40" s="179" t="s">
        <v>104</v>
      </c>
      <c r="B40" s="154">
        <v>25</v>
      </c>
      <c r="C40" s="185">
        <v>3</v>
      </c>
      <c r="D40" s="121">
        <v>0.48099999999999998</v>
      </c>
      <c r="E40" s="120">
        <f>IF(ISBLANK(D40),"-",$D$48/$D$45*D40)</f>
        <v>0.48429381785751796</v>
      </c>
      <c r="F40" s="121">
        <v>0.48199999999999998</v>
      </c>
      <c r="G40" s="122">
        <f>IF(ISBLANK(F40),"-",$D$48/$F$45*F40)</f>
        <v>0.47402306403473321</v>
      </c>
      <c r="M40" s="169"/>
      <c r="N40" s="169"/>
      <c r="O40" s="131"/>
    </row>
    <row r="41" spans="1:15" ht="26.25" x14ac:dyDescent="0.4">
      <c r="A41" s="179" t="s">
        <v>105</v>
      </c>
      <c r="B41" s="154">
        <v>1</v>
      </c>
      <c r="C41" s="186">
        <v>4</v>
      </c>
      <c r="D41" s="123"/>
      <c r="E41" s="124" t="str">
        <f>IF(ISBLANK(D41),"-",$D$48/$D$45*D41)</f>
        <v>-</v>
      </c>
      <c r="F41" s="123"/>
      <c r="G41" s="125" t="str">
        <f>IF(ISBLANK(F41),"-",$D$48/$F$45*F41)</f>
        <v>-</v>
      </c>
      <c r="M41" s="169"/>
      <c r="N41" s="169"/>
      <c r="O41" s="131"/>
    </row>
    <row r="42" spans="1:15" ht="27" thickBot="1" x14ac:dyDescent="0.45">
      <c r="A42" s="179" t="s">
        <v>106</v>
      </c>
      <c r="B42" s="154">
        <v>1</v>
      </c>
      <c r="C42" s="187" t="s">
        <v>40</v>
      </c>
      <c r="D42" s="126">
        <f>AVERAGE(D38:D41)</f>
        <v>0.48066666666666663</v>
      </c>
      <c r="E42" s="127">
        <f>AVERAGE(E38:E41)</f>
        <v>0.48395820190612676</v>
      </c>
      <c r="F42" s="128">
        <f>AVERAGE(F38:F41)</f>
        <v>0.48199999999999998</v>
      </c>
      <c r="G42" s="129">
        <f>AVERAGE(G38:G41)</f>
        <v>0.47402306403473321</v>
      </c>
    </row>
    <row r="43" spans="1:15" ht="26.25" x14ac:dyDescent="0.4">
      <c r="A43" s="179" t="s">
        <v>107</v>
      </c>
      <c r="B43" s="137">
        <v>1</v>
      </c>
      <c r="C43" s="188" t="s">
        <v>86</v>
      </c>
      <c r="D43" s="130">
        <v>26.06</v>
      </c>
      <c r="E43" s="131"/>
      <c r="F43" s="132">
        <v>26.68</v>
      </c>
      <c r="G43" s="133"/>
    </row>
    <row r="44" spans="1:15" ht="26.25" x14ac:dyDescent="0.4">
      <c r="A44" s="179" t="s">
        <v>108</v>
      </c>
      <c r="B44" s="137">
        <v>1</v>
      </c>
      <c r="C44" s="189" t="s">
        <v>87</v>
      </c>
      <c r="D44" s="190">
        <f>D43*$B$34</f>
        <v>26.06</v>
      </c>
      <c r="E44" s="191"/>
      <c r="F44" s="192">
        <f>F43*$B$34</f>
        <v>26.68</v>
      </c>
      <c r="G44" s="193"/>
    </row>
    <row r="45" spans="1:15" ht="19.5" thickBot="1" x14ac:dyDescent="0.35">
      <c r="A45" s="179" t="s">
        <v>43</v>
      </c>
      <c r="B45" s="194">
        <f>(B44/B43)*(B42/B41)*(B40/B39)*(B38/B37)*B36</f>
        <v>2500</v>
      </c>
      <c r="C45" s="189" t="s">
        <v>109</v>
      </c>
      <c r="D45" s="195">
        <f>D44*$B$30/100</f>
        <v>24.829967999999997</v>
      </c>
      <c r="E45" s="193"/>
      <c r="F45" s="196">
        <f>F44*$B$30/100</f>
        <v>25.420704000000001</v>
      </c>
      <c r="G45" s="193"/>
    </row>
    <row r="46" spans="1:15" ht="19.5" thickBot="1" x14ac:dyDescent="0.35">
      <c r="A46" s="197" t="s">
        <v>45</v>
      </c>
      <c r="B46" s="198"/>
      <c r="C46" s="189" t="s">
        <v>110</v>
      </c>
      <c r="D46" s="190">
        <f>D45/$B$45</f>
        <v>9.931987199999999E-3</v>
      </c>
      <c r="E46" s="193"/>
      <c r="F46" s="199">
        <f>F45/$B$45</f>
        <v>1.0168281600000001E-2</v>
      </c>
      <c r="G46" s="193"/>
    </row>
    <row r="47" spans="1:15" ht="27" thickBot="1" x14ac:dyDescent="0.45">
      <c r="A47" s="200"/>
      <c r="B47" s="201"/>
      <c r="C47" s="189" t="s">
        <v>88</v>
      </c>
      <c r="D47" s="202">
        <v>0.01</v>
      </c>
      <c r="E47" s="133"/>
      <c r="F47" s="133"/>
      <c r="G47" s="133"/>
      <c r="I47" s="203"/>
    </row>
    <row r="48" spans="1:15" x14ac:dyDescent="0.3">
      <c r="C48" s="189" t="s">
        <v>47</v>
      </c>
      <c r="D48" s="195">
        <f>D47*$B$45</f>
        <v>25</v>
      </c>
      <c r="E48" s="193"/>
      <c r="F48" s="193"/>
      <c r="G48" s="193"/>
      <c r="I48" s="203"/>
    </row>
    <row r="49" spans="1:13" ht="19.5" thickBot="1" x14ac:dyDescent="0.35">
      <c r="C49" s="204" t="s">
        <v>48</v>
      </c>
      <c r="D49" s="205">
        <f>D48/B34</f>
        <v>25</v>
      </c>
      <c r="E49" s="206"/>
      <c r="F49" s="206"/>
      <c r="G49" s="206"/>
      <c r="I49" s="207"/>
    </row>
    <row r="50" spans="1:13" x14ac:dyDescent="0.3">
      <c r="C50" s="208" t="s">
        <v>49</v>
      </c>
      <c r="D50" s="209">
        <f>AVERAGE(E38:E41,G38:G41)</f>
        <v>0.47899063297043004</v>
      </c>
      <c r="E50" s="210"/>
      <c r="F50" s="210"/>
      <c r="G50" s="210"/>
      <c r="I50" s="207"/>
    </row>
    <row r="51" spans="1:13" x14ac:dyDescent="0.3">
      <c r="C51" s="211" t="s">
        <v>50</v>
      </c>
      <c r="D51" s="212">
        <f>STDEV(E38:E41,G38:G41)/D50</f>
        <v>1.1460465845776929E-2</v>
      </c>
      <c r="E51" s="191"/>
      <c r="F51" s="191"/>
      <c r="G51" s="191"/>
      <c r="I51" s="207"/>
    </row>
    <row r="52" spans="1:13" ht="19.5" thickBot="1" x14ac:dyDescent="0.35">
      <c r="C52" s="213" t="s">
        <v>4</v>
      </c>
      <c r="D52" s="214">
        <f>COUNT(E38:E41,G38:G41)</f>
        <v>6</v>
      </c>
      <c r="E52" s="191"/>
      <c r="F52" s="191"/>
      <c r="G52" s="191"/>
      <c r="I52" s="207"/>
    </row>
    <row r="54" spans="1:13" x14ac:dyDescent="0.3">
      <c r="A54" s="161" t="s">
        <v>0</v>
      </c>
      <c r="B54" s="215" t="s">
        <v>51</v>
      </c>
    </row>
    <row r="55" spans="1:13" x14ac:dyDescent="0.3">
      <c r="A55" s="135" t="s">
        <v>52</v>
      </c>
      <c r="B55" s="216" t="str">
        <f>B21</f>
        <v>Each 5ml contains detromethorphan 5mg</v>
      </c>
    </row>
    <row r="56" spans="1:13" ht="26.25" x14ac:dyDescent="0.4">
      <c r="A56" s="217" t="s">
        <v>53</v>
      </c>
      <c r="B56" s="218">
        <v>2.5</v>
      </c>
      <c r="C56" s="219" t="s">
        <v>54</v>
      </c>
      <c r="D56" s="220">
        <v>5</v>
      </c>
      <c r="E56" s="219" t="str">
        <f>B20</f>
        <v>Detromethorphan</v>
      </c>
      <c r="I56" s="221"/>
    </row>
    <row r="57" spans="1:13" x14ac:dyDescent="0.3">
      <c r="A57" s="216" t="s">
        <v>55</v>
      </c>
      <c r="B57" s="222">
        <f>'Relative Density'!C39</f>
        <v>1.2369486647258159</v>
      </c>
      <c r="I57" s="221"/>
    </row>
    <row r="58" spans="1:13" s="226" customFormat="1" x14ac:dyDescent="0.3">
      <c r="A58" s="223" t="s">
        <v>56</v>
      </c>
      <c r="B58" s="224">
        <f>B56</f>
        <v>2.5</v>
      </c>
      <c r="C58" s="219" t="s">
        <v>57</v>
      </c>
      <c r="D58" s="225">
        <f>B57*B56</f>
        <v>3.0923716618145396</v>
      </c>
      <c r="I58" s="219"/>
    </row>
    <row r="59" spans="1:13" ht="19.5" thickBot="1" x14ac:dyDescent="0.35">
      <c r="I59" s="221"/>
    </row>
    <row r="60" spans="1:13" s="164" customFormat="1" ht="27" thickBot="1" x14ac:dyDescent="0.45">
      <c r="A60" s="174" t="s">
        <v>58</v>
      </c>
      <c r="B60" s="153">
        <v>100</v>
      </c>
      <c r="C60" s="135"/>
      <c r="D60" s="227" t="s">
        <v>59</v>
      </c>
      <c r="E60" s="228" t="s">
        <v>60</v>
      </c>
      <c r="F60" s="228" t="s">
        <v>33</v>
      </c>
      <c r="G60" s="228" t="s">
        <v>61</v>
      </c>
      <c r="H60" s="180" t="s">
        <v>62</v>
      </c>
      <c r="M60" s="165"/>
    </row>
    <row r="61" spans="1:13" s="164" customFormat="1" ht="24" customHeight="1" x14ac:dyDescent="0.4">
      <c r="A61" s="179" t="s">
        <v>111</v>
      </c>
      <c r="B61" s="154">
        <v>5</v>
      </c>
      <c r="C61" s="229" t="s">
        <v>64</v>
      </c>
      <c r="D61" s="230">
        <v>3.8559999999999999</v>
      </c>
      <c r="E61" s="231">
        <v>1</v>
      </c>
      <c r="F61" s="335">
        <v>0.53900000000000003</v>
      </c>
      <c r="G61" s="233">
        <f>IF(ISBLANK(F61),"-",(F61/$D$50*$D$47*$B$69)*$D$58/$D$61)</f>
        <v>4.5121799203567825</v>
      </c>
      <c r="H61" s="234">
        <f t="shared" ref="H61:H72" si="0">IF(ISBLANK(F61),"-",G61/$D$56)</f>
        <v>0.9024359840713565</v>
      </c>
      <c r="M61" s="165"/>
    </row>
    <row r="62" spans="1:13" s="164" customFormat="1" ht="26.25" x14ac:dyDescent="0.4">
      <c r="A62" s="179" t="s">
        <v>112</v>
      </c>
      <c r="B62" s="154">
        <v>25</v>
      </c>
      <c r="C62" s="235"/>
      <c r="D62" s="236"/>
      <c r="E62" s="237">
        <v>2</v>
      </c>
      <c r="F62" s="121">
        <v>0.54100000000000004</v>
      </c>
      <c r="G62" s="238">
        <f>IF(ISBLANK(F62),"-",(F62/$D$50*$D$47*$B$69)*$D$58/$D$61)</f>
        <v>4.5289227029926149</v>
      </c>
      <c r="H62" s="239">
        <f t="shared" si="0"/>
        <v>0.90578454059852298</v>
      </c>
      <c r="M62" s="165"/>
    </row>
    <row r="63" spans="1:13" s="164" customFormat="1" ht="24.75" customHeight="1" x14ac:dyDescent="0.4">
      <c r="A63" s="179" t="s">
        <v>113</v>
      </c>
      <c r="B63" s="154">
        <v>1</v>
      </c>
      <c r="C63" s="235"/>
      <c r="D63" s="236"/>
      <c r="E63" s="237">
        <v>3</v>
      </c>
      <c r="F63" s="121">
        <v>0.54100000000000004</v>
      </c>
      <c r="G63" s="238">
        <f>IF(ISBLANK(F63),"-",(F63/$D$50*$D$47*$B$69)*$D$58/$D$61)</f>
        <v>4.5289227029926149</v>
      </c>
      <c r="H63" s="239">
        <f t="shared" si="0"/>
        <v>0.90578454059852298</v>
      </c>
      <c r="M63" s="165"/>
    </row>
    <row r="64" spans="1:13" ht="27" thickBot="1" x14ac:dyDescent="0.45">
      <c r="A64" s="179" t="s">
        <v>114</v>
      </c>
      <c r="B64" s="154">
        <v>1</v>
      </c>
      <c r="C64" s="240"/>
      <c r="D64" s="241"/>
      <c r="E64" s="242">
        <v>4</v>
      </c>
      <c r="F64" s="243"/>
      <c r="G64" s="238" t="str">
        <f>IF(ISBLANK(F64),"-",(F64/$D$50*$D$47*$B$69)*$D$58/$D$61)</f>
        <v>-</v>
      </c>
      <c r="H64" s="239" t="str">
        <f t="shared" si="0"/>
        <v>-</v>
      </c>
    </row>
    <row r="65" spans="1:12" ht="24.75" customHeight="1" x14ac:dyDescent="0.4">
      <c r="A65" s="179" t="s">
        <v>115</v>
      </c>
      <c r="B65" s="154">
        <v>1</v>
      </c>
      <c r="C65" s="229" t="s">
        <v>69</v>
      </c>
      <c r="D65" s="230">
        <v>3.0891000000000002</v>
      </c>
      <c r="E65" s="244">
        <v>1</v>
      </c>
      <c r="F65" s="119">
        <v>0.44600000000000001</v>
      </c>
      <c r="G65" s="233">
        <f>IF(ISBLANK(F65),"-",(F65/$D$50*$D$47*$B$69)*$D$58/$D$65)</f>
        <v>4.6605541663139727</v>
      </c>
      <c r="H65" s="234">
        <f t="shared" si="0"/>
        <v>0.93211083326279454</v>
      </c>
    </row>
    <row r="66" spans="1:12" ht="23.25" customHeight="1" x14ac:dyDescent="0.4">
      <c r="A66" s="179" t="s">
        <v>116</v>
      </c>
      <c r="B66" s="154">
        <v>1</v>
      </c>
      <c r="C66" s="235"/>
      <c r="D66" s="236"/>
      <c r="E66" s="245">
        <v>2</v>
      </c>
      <c r="F66" s="119">
        <v>0.44900000000000001</v>
      </c>
      <c r="G66" s="238">
        <f>IF(ISBLANK(F66),"-",(F66/$D$50*$D$47*$B$69)*$D$58/$D$65)</f>
        <v>4.6919031853698954</v>
      </c>
      <c r="H66" s="239">
        <f t="shared" si="0"/>
        <v>0.93838063707397912</v>
      </c>
    </row>
    <row r="67" spans="1:12" ht="24.75" customHeight="1" x14ac:dyDescent="0.4">
      <c r="A67" s="179" t="s">
        <v>117</v>
      </c>
      <c r="B67" s="154">
        <v>1</v>
      </c>
      <c r="C67" s="235"/>
      <c r="D67" s="236"/>
      <c r="E67" s="245">
        <v>3</v>
      </c>
      <c r="F67" s="119">
        <v>0.44900000000000001</v>
      </c>
      <c r="G67" s="238">
        <f>IF(ISBLANK(F67),"-",(F67/$D$50*$D$47*$B$69)*$D$58/$D$65)</f>
        <v>4.6919031853698954</v>
      </c>
      <c r="H67" s="239">
        <f t="shared" si="0"/>
        <v>0.93838063707397912</v>
      </c>
    </row>
    <row r="68" spans="1:12" ht="27" thickBot="1" x14ac:dyDescent="0.45">
      <c r="A68" s="179" t="s">
        <v>118</v>
      </c>
      <c r="B68" s="154">
        <v>1</v>
      </c>
      <c r="C68" s="240"/>
      <c r="D68" s="241"/>
      <c r="E68" s="246">
        <v>4</v>
      </c>
      <c r="F68" s="243"/>
      <c r="G68" s="247" t="str">
        <f>IF(ISBLANK(F68),"-",(F68/$D$50*$D$47*$B$69)*$D$58/$D$65)</f>
        <v>-</v>
      </c>
      <c r="H68" s="248" t="str">
        <f t="shared" si="0"/>
        <v>-</v>
      </c>
    </row>
    <row r="69" spans="1:12" ht="23.25" customHeight="1" x14ac:dyDescent="0.4">
      <c r="A69" s="179" t="s">
        <v>73</v>
      </c>
      <c r="B69" s="249">
        <f>(B68/B67)*(B66/B65)*(B64/B63)*(B62/B61)*B60</f>
        <v>500</v>
      </c>
      <c r="C69" s="229" t="s">
        <v>74</v>
      </c>
      <c r="D69" s="230">
        <v>2.8984999999999999</v>
      </c>
      <c r="E69" s="244">
        <v>1</v>
      </c>
      <c r="F69" s="232">
        <v>0.40699999999999997</v>
      </c>
      <c r="G69" s="233">
        <f>IF(ISBLANK(F69),"-",(F69/$D$50*$D$47*$B$69)*$D$58/$D$69)</f>
        <v>4.532687446336725</v>
      </c>
      <c r="H69" s="239">
        <f t="shared" si="0"/>
        <v>0.90653748926734501</v>
      </c>
    </row>
    <row r="70" spans="1:12" ht="22.5" customHeight="1" thickBot="1" x14ac:dyDescent="0.45">
      <c r="A70" s="250" t="s">
        <v>75</v>
      </c>
      <c r="B70" s="251">
        <f>(D47*B69)/D56*D58</f>
        <v>3.0923716618145396</v>
      </c>
      <c r="C70" s="235"/>
      <c r="D70" s="236"/>
      <c r="E70" s="245">
        <v>2</v>
      </c>
      <c r="F70" s="119">
        <v>0.40400000000000003</v>
      </c>
      <c r="G70" s="238">
        <f>IF(ISBLANK(F70),"-",(F70/$D$50*$D$47*$B$69)*$D$58/$D$69)</f>
        <v>4.4992769737593052</v>
      </c>
      <c r="H70" s="239">
        <f t="shared" si="0"/>
        <v>0.89985539475186105</v>
      </c>
    </row>
    <row r="71" spans="1:12" ht="23.25" customHeight="1" x14ac:dyDescent="0.4">
      <c r="A71" s="197" t="s">
        <v>45</v>
      </c>
      <c r="B71" s="252"/>
      <c r="C71" s="235"/>
      <c r="D71" s="236"/>
      <c r="E71" s="245">
        <v>3</v>
      </c>
      <c r="F71" s="119">
        <v>0.40400000000000003</v>
      </c>
      <c r="G71" s="238">
        <f>IF(ISBLANK(F71),"-",(F71/$D$50*$D$47*$B$69)*$D$58/$D$69)</f>
        <v>4.4992769737593052</v>
      </c>
      <c r="H71" s="239">
        <f t="shared" si="0"/>
        <v>0.89985539475186105</v>
      </c>
    </row>
    <row r="72" spans="1:12" ht="23.25" customHeight="1" thickBot="1" x14ac:dyDescent="0.45">
      <c r="A72" s="200"/>
      <c r="B72" s="253"/>
      <c r="C72" s="254"/>
      <c r="D72" s="241"/>
      <c r="E72" s="246">
        <v>4</v>
      </c>
      <c r="F72" s="243"/>
      <c r="G72" s="247" t="str">
        <f>IF(ISBLANK(F72),"-",(F72/$D$50*$D$47*$B$69)*$D$58/$D$69)</f>
        <v>-</v>
      </c>
      <c r="H72" s="248" t="str">
        <f t="shared" si="0"/>
        <v>-</v>
      </c>
    </row>
    <row r="73" spans="1:12" ht="26.25" x14ac:dyDescent="0.4">
      <c r="A73" s="255"/>
      <c r="B73" s="255"/>
      <c r="C73" s="255"/>
      <c r="D73" s="255"/>
      <c r="E73" s="255"/>
      <c r="F73" s="256"/>
      <c r="G73" s="257" t="s">
        <v>40</v>
      </c>
      <c r="H73" s="258">
        <f>AVERAGE(H61:H72)</f>
        <v>0.91434727238335811</v>
      </c>
    </row>
    <row r="74" spans="1:12" ht="26.25" x14ac:dyDescent="0.4">
      <c r="C74" s="255"/>
      <c r="D74" s="255"/>
      <c r="E74" s="255"/>
      <c r="F74" s="256"/>
      <c r="G74" s="211" t="s">
        <v>50</v>
      </c>
      <c r="H74" s="259">
        <f>STDEV(H61:H72)/H73</f>
        <v>1.8301893043945923E-2</v>
      </c>
    </row>
    <row r="75" spans="1:12" ht="27" thickBot="1" x14ac:dyDescent="0.45">
      <c r="A75" s="255"/>
      <c r="B75" s="255"/>
      <c r="C75" s="256"/>
      <c r="D75" s="260"/>
      <c r="E75" s="260"/>
      <c r="F75" s="256"/>
      <c r="G75" s="213" t="s">
        <v>4</v>
      </c>
      <c r="H75" s="261">
        <f>COUNT(H61:H72)</f>
        <v>9</v>
      </c>
    </row>
    <row r="76" spans="1:12" x14ac:dyDescent="0.3">
      <c r="A76" s="255"/>
      <c r="B76" s="255"/>
      <c r="C76" s="256"/>
      <c r="D76" s="260"/>
      <c r="E76" s="260"/>
      <c r="F76" s="260"/>
      <c r="G76" s="260"/>
      <c r="H76" s="256"/>
      <c r="I76" s="256"/>
      <c r="J76" s="262"/>
      <c r="K76" s="263"/>
      <c r="L76" s="264"/>
    </row>
    <row r="77" spans="1:12" ht="26.25" x14ac:dyDescent="0.4">
      <c r="A77" s="162" t="s">
        <v>76</v>
      </c>
      <c r="B77" s="265" t="s">
        <v>77</v>
      </c>
      <c r="C77" s="266" t="str">
        <f>B20</f>
        <v>Detromethorphan</v>
      </c>
      <c r="D77" s="266"/>
      <c r="E77" s="267" t="s">
        <v>78</v>
      </c>
      <c r="F77" s="267"/>
      <c r="G77" s="268">
        <f>H73</f>
        <v>0.91434727238335811</v>
      </c>
      <c r="H77" s="256"/>
      <c r="I77" s="256"/>
      <c r="J77" s="262"/>
      <c r="K77" s="263"/>
      <c r="L77" s="264"/>
    </row>
    <row r="78" spans="1:12" ht="19.5" thickBot="1" x14ac:dyDescent="0.35">
      <c r="A78" s="269"/>
      <c r="B78" s="270"/>
      <c r="C78" s="271"/>
      <c r="D78" s="271"/>
      <c r="E78" s="270"/>
      <c r="F78" s="270"/>
      <c r="G78" s="270"/>
      <c r="H78" s="270"/>
    </row>
    <row r="79" spans="1:12" x14ac:dyDescent="0.3">
      <c r="B79" s="221" t="s">
        <v>5</v>
      </c>
      <c r="E79" s="256" t="s">
        <v>6</v>
      </c>
      <c r="F79" s="256"/>
      <c r="G79" s="256" t="s">
        <v>7</v>
      </c>
    </row>
    <row r="80" spans="1:12" ht="83.1" customHeight="1" x14ac:dyDescent="0.3">
      <c r="A80" s="263" t="s">
        <v>8</v>
      </c>
      <c r="B80" s="272"/>
      <c r="C80" s="272"/>
      <c r="D80" s="255"/>
      <c r="E80" s="273"/>
      <c r="F80" s="262"/>
      <c r="G80" s="274"/>
      <c r="H80" s="274"/>
      <c r="J80" s="262"/>
    </row>
    <row r="81" spans="1:10" ht="83.1" customHeight="1" x14ac:dyDescent="0.3">
      <c r="A81" s="263" t="s">
        <v>9</v>
      </c>
      <c r="B81" s="275"/>
      <c r="C81" s="275"/>
      <c r="D81" s="276"/>
      <c r="E81" s="277"/>
      <c r="F81" s="262"/>
      <c r="G81" s="278"/>
      <c r="H81" s="278"/>
      <c r="J81" s="267"/>
    </row>
    <row r="82" spans="1:10" x14ac:dyDescent="0.3">
      <c r="A82" s="255"/>
      <c r="B82" s="256"/>
      <c r="C82" s="260"/>
      <c r="D82" s="260"/>
      <c r="E82" s="260"/>
      <c r="F82" s="260"/>
      <c r="G82" s="256"/>
      <c r="H82" s="256"/>
      <c r="J82" s="262"/>
    </row>
    <row r="83" spans="1:10" x14ac:dyDescent="0.3">
      <c r="A83" s="255"/>
      <c r="B83" s="255"/>
      <c r="C83" s="256"/>
      <c r="D83" s="260"/>
      <c r="E83" s="260"/>
      <c r="F83" s="260"/>
      <c r="G83" s="260"/>
      <c r="H83" s="256"/>
      <c r="I83" s="256"/>
      <c r="J83" s="262"/>
    </row>
    <row r="84" spans="1:10" x14ac:dyDescent="0.3">
      <c r="A84" s="255"/>
      <c r="B84" s="255"/>
      <c r="C84" s="256"/>
      <c r="D84" s="260"/>
      <c r="E84" s="260"/>
      <c r="F84" s="260"/>
      <c r="G84" s="260"/>
      <c r="H84" s="256"/>
      <c r="I84" s="256"/>
      <c r="J84" s="262"/>
    </row>
    <row r="85" spans="1:10" x14ac:dyDescent="0.3">
      <c r="A85" s="255"/>
      <c r="B85" s="255"/>
      <c r="C85" s="256"/>
      <c r="D85" s="260"/>
      <c r="E85" s="260"/>
      <c r="F85" s="260"/>
      <c r="G85" s="260"/>
      <c r="H85" s="256"/>
      <c r="I85" s="256"/>
      <c r="J85" s="262"/>
    </row>
    <row r="86" spans="1:10" x14ac:dyDescent="0.3">
      <c r="A86" s="255"/>
      <c r="B86" s="255"/>
      <c r="C86" s="256"/>
      <c r="D86" s="260"/>
      <c r="E86" s="260"/>
      <c r="F86" s="260"/>
      <c r="G86" s="260"/>
      <c r="H86" s="256"/>
      <c r="I86" s="256"/>
      <c r="J86" s="262"/>
    </row>
    <row r="87" spans="1:10" x14ac:dyDescent="0.3">
      <c r="A87" s="255"/>
      <c r="B87" s="255"/>
      <c r="C87" s="256"/>
      <c r="D87" s="260"/>
      <c r="E87" s="260"/>
      <c r="F87" s="260"/>
      <c r="G87" s="260"/>
      <c r="H87" s="256"/>
      <c r="I87" s="256"/>
      <c r="J87" s="262"/>
    </row>
    <row r="88" spans="1:10" x14ac:dyDescent="0.3">
      <c r="A88" s="255"/>
      <c r="B88" s="255"/>
      <c r="C88" s="256"/>
      <c r="D88" s="260"/>
      <c r="E88" s="260"/>
      <c r="F88" s="260"/>
      <c r="G88" s="260"/>
      <c r="H88" s="256"/>
      <c r="I88" s="256"/>
      <c r="J88" s="262"/>
    </row>
    <row r="89" spans="1:10" x14ac:dyDescent="0.3">
      <c r="A89" s="255"/>
      <c r="B89" s="255"/>
      <c r="C89" s="256"/>
      <c r="D89" s="260"/>
      <c r="E89" s="260"/>
      <c r="F89" s="260"/>
      <c r="G89" s="260"/>
      <c r="H89" s="256"/>
      <c r="I89" s="256"/>
      <c r="J89" s="262"/>
    </row>
    <row r="90" spans="1:10" x14ac:dyDescent="0.3">
      <c r="A90" s="255"/>
      <c r="B90" s="255"/>
      <c r="C90" s="256"/>
      <c r="D90" s="260"/>
      <c r="E90" s="260"/>
      <c r="F90" s="260"/>
      <c r="G90" s="260"/>
      <c r="H90" s="256"/>
      <c r="I90" s="256"/>
      <c r="J90" s="262"/>
    </row>
  </sheetData>
  <sheetProtection password="D261" sheet="1" objects="1" scenarios="1" formatCells="0" formatColumns="0" formatRows="0"/>
  <mergeCells count="19">
    <mergeCell ref="C65:C68"/>
    <mergeCell ref="D65:D68"/>
    <mergeCell ref="C69:C72"/>
    <mergeCell ref="D69:D72"/>
    <mergeCell ref="A71:B72"/>
    <mergeCell ref="C77:D77"/>
    <mergeCell ref="C29:H29"/>
    <mergeCell ref="C31:H31"/>
    <mergeCell ref="C32:H32"/>
    <mergeCell ref="D36:E36"/>
    <mergeCell ref="A46:B47"/>
    <mergeCell ref="C61:C64"/>
    <mergeCell ref="D61:D64"/>
    <mergeCell ref="A16:H16"/>
    <mergeCell ref="A17:H17"/>
    <mergeCell ref="B18:C18"/>
    <mergeCell ref="B21:J21"/>
    <mergeCell ref="B26:C26"/>
    <mergeCell ref="B27:C27"/>
  </mergeCells>
  <conditionalFormatting sqref="D51">
    <cfRule type="cellIs" dxfId="1" priority="2" operator="greaterThan">
      <formula>0.02</formula>
    </cfRule>
  </conditionalFormatting>
  <conditionalFormatting sqref="H74">
    <cfRule type="cellIs" dxfId="0" priority="1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Footer>&amp;C&amp;P of &amp;N&amp;R&amp;D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Relative Density</vt:lpstr>
      <vt:lpstr>Chlorpheniramine </vt:lpstr>
      <vt:lpstr>Detromethorphan </vt:lpstr>
      <vt:lpstr>'Detromethorphan 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Joy</cp:lastModifiedBy>
  <cp:lastPrinted>2015-10-09T06:28:15Z</cp:lastPrinted>
  <dcterms:created xsi:type="dcterms:W3CDTF">2005-07-05T10:19:27Z</dcterms:created>
  <dcterms:modified xsi:type="dcterms:W3CDTF">2015-10-09T06:28:21Z</dcterms:modified>
</cp:coreProperties>
</file>