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Glycopyronium" sheetId="4" r:id="rId3"/>
    <sheet name="Indacaterol" sheetId="3" r:id="rId4"/>
  </sheets>
  <calcPr calcId="145621"/>
</workbook>
</file>

<file path=xl/calcChain.xml><?xml version="1.0" encoding="utf-8"?>
<calcChain xmlns="http://schemas.openxmlformats.org/spreadsheetml/2006/main">
  <c r="D30" i="1" l="1"/>
  <c r="B42" i="1"/>
  <c r="B41" i="1"/>
  <c r="B40" i="1"/>
  <c r="B39" i="1"/>
  <c r="B21" i="1"/>
  <c r="B20" i="1"/>
  <c r="B19" i="1"/>
  <c r="B18" i="1"/>
  <c r="G76" i="3"/>
  <c r="H74" i="3"/>
  <c r="H73" i="3"/>
  <c r="H72" i="3"/>
  <c r="G76" i="4"/>
  <c r="G38" i="4"/>
  <c r="E38" i="4"/>
  <c r="E40" i="4"/>
  <c r="H71" i="4"/>
  <c r="D47" i="3"/>
  <c r="B69" i="3"/>
  <c r="B68" i="4" l="1"/>
  <c r="D47" i="4"/>
  <c r="B69" i="4"/>
  <c r="B30" i="3" l="1"/>
  <c r="B30" i="4"/>
  <c r="B34" i="4"/>
  <c r="B34" i="3"/>
  <c r="F44" i="3" s="1"/>
  <c r="F45" i="3" s="1"/>
  <c r="C16" i="2"/>
  <c r="C15" i="2"/>
  <c r="B57" i="4"/>
  <c r="B57" i="3"/>
  <c r="C120" i="4"/>
  <c r="B116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D100" i="4"/>
  <c r="D101" i="4" s="1"/>
  <c r="B98" i="4"/>
  <c r="F95" i="4"/>
  <c r="D95" i="4"/>
  <c r="G94" i="4"/>
  <c r="E94" i="4"/>
  <c r="G93" i="4"/>
  <c r="E93" i="4"/>
  <c r="I92" i="4"/>
  <c r="G92" i="4"/>
  <c r="E92" i="4"/>
  <c r="G91" i="4"/>
  <c r="E91" i="4"/>
  <c r="B87" i="4"/>
  <c r="F97" i="4" s="1"/>
  <c r="B81" i="4"/>
  <c r="B83" i="4" s="1"/>
  <c r="B80" i="4"/>
  <c r="B79" i="4"/>
  <c r="C76" i="4"/>
  <c r="G71" i="4"/>
  <c r="H67" i="4"/>
  <c r="G67" i="4"/>
  <c r="H63" i="4"/>
  <c r="G63" i="4"/>
  <c r="B55" i="4"/>
  <c r="B45" i="4"/>
  <c r="D48" i="4" s="1"/>
  <c r="F42" i="4"/>
  <c r="D42" i="4"/>
  <c r="G41" i="4"/>
  <c r="E41" i="4"/>
  <c r="F44" i="4"/>
  <c r="C120" i="3"/>
  <c r="B116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D100" i="3"/>
  <c r="D101" i="3" s="1"/>
  <c r="B98" i="3"/>
  <c r="F97" i="3"/>
  <c r="D97" i="3"/>
  <c r="F95" i="3"/>
  <c r="D95" i="3"/>
  <c r="I92" i="3" s="1"/>
  <c r="G94" i="3"/>
  <c r="E94" i="3"/>
  <c r="G93" i="3"/>
  <c r="E93" i="3"/>
  <c r="G92" i="3"/>
  <c r="E92" i="3"/>
  <c r="G91" i="3"/>
  <c r="E91" i="3"/>
  <c r="B87" i="3"/>
  <c r="B81" i="3"/>
  <c r="B83" i="3" s="1"/>
  <c r="F98" i="3" s="1"/>
  <c r="F99" i="3" s="1"/>
  <c r="B80" i="3"/>
  <c r="B79" i="3"/>
  <c r="C76" i="3"/>
  <c r="H71" i="3"/>
  <c r="G71" i="3"/>
  <c r="B68" i="3"/>
  <c r="H67" i="3"/>
  <c r="G67" i="3"/>
  <c r="H63" i="3"/>
  <c r="G63" i="3"/>
  <c r="B55" i="3"/>
  <c r="B45" i="3"/>
  <c r="D48" i="3" s="1"/>
  <c r="F42" i="3"/>
  <c r="D42" i="3"/>
  <c r="G41" i="3"/>
  <c r="E41" i="3"/>
  <c r="D43" i="2"/>
  <c r="D47" i="2" s="1"/>
  <c r="C43" i="2"/>
  <c r="B43" i="2"/>
  <c r="C42" i="2"/>
  <c r="B42" i="2"/>
  <c r="D40" i="2"/>
  <c r="E40" i="2" s="1"/>
  <c r="E39" i="2"/>
  <c r="D39" i="2"/>
  <c r="D38" i="2"/>
  <c r="E38" i="2" s="1"/>
  <c r="E37" i="2"/>
  <c r="D37" i="2"/>
  <c r="D36" i="2"/>
  <c r="E36" i="2" s="1"/>
  <c r="E35" i="2"/>
  <c r="D35" i="2"/>
  <c r="D34" i="2"/>
  <c r="E34" i="2" s="1"/>
  <c r="E33" i="2"/>
  <c r="D33" i="2"/>
  <c r="D32" i="2"/>
  <c r="E32" i="2" s="1"/>
  <c r="E31" i="2"/>
  <c r="D31" i="2"/>
  <c r="D30" i="2"/>
  <c r="E30" i="2" s="1"/>
  <c r="E29" i="2"/>
  <c r="D29" i="2"/>
  <c r="D28" i="2"/>
  <c r="E28" i="2" s="1"/>
  <c r="E27" i="2"/>
  <c r="D27" i="2"/>
  <c r="D26" i="2"/>
  <c r="E26" i="2" s="1"/>
  <c r="E25" i="2"/>
  <c r="D25" i="2"/>
  <c r="D24" i="2"/>
  <c r="E24" i="2" s="1"/>
  <c r="E23" i="2"/>
  <c r="D23" i="2"/>
  <c r="D22" i="2"/>
  <c r="E22" i="2" s="1"/>
  <c r="E21" i="2"/>
  <c r="D21" i="2"/>
  <c r="D42" i="2" s="1"/>
  <c r="B53" i="1"/>
  <c r="E51" i="1"/>
  <c r="D51" i="1"/>
  <c r="C51" i="1"/>
  <c r="B51" i="1"/>
  <c r="B52" i="1" s="1"/>
  <c r="B32" i="1"/>
  <c r="E30" i="1"/>
  <c r="C30" i="1"/>
  <c r="B30" i="1"/>
  <c r="B31" i="1" s="1"/>
  <c r="G38" i="3" l="1"/>
  <c r="I39" i="4"/>
  <c r="F46" i="3"/>
  <c r="D103" i="3"/>
  <c r="D104" i="3" s="1"/>
  <c r="G40" i="3"/>
  <c r="F45" i="4"/>
  <c r="G95" i="4"/>
  <c r="F98" i="4"/>
  <c r="F99" i="4" s="1"/>
  <c r="D49" i="4"/>
  <c r="D102" i="4"/>
  <c r="D102" i="3"/>
  <c r="D49" i="3"/>
  <c r="G95" i="3"/>
  <c r="G39" i="3"/>
  <c r="D105" i="3"/>
  <c r="I39" i="3"/>
  <c r="F115" i="4"/>
  <c r="G120" i="4" s="1"/>
  <c r="D103" i="4"/>
  <c r="D104" i="4" s="1"/>
  <c r="F115" i="3"/>
  <c r="F116" i="3" s="1"/>
  <c r="E95" i="3"/>
  <c r="D98" i="3"/>
  <c r="D99" i="3" s="1"/>
  <c r="F117" i="3"/>
  <c r="B47" i="2"/>
  <c r="D48" i="2"/>
  <c r="D44" i="3"/>
  <c r="D45" i="3" s="1"/>
  <c r="E38" i="3" s="1"/>
  <c r="D97" i="4"/>
  <c r="D98" i="4" s="1"/>
  <c r="D99" i="4" s="1"/>
  <c r="D105" i="4"/>
  <c r="F117" i="4"/>
  <c r="C48" i="2"/>
  <c r="C47" i="2"/>
  <c r="D44" i="4"/>
  <c r="D45" i="4" s="1"/>
  <c r="E95" i="4"/>
  <c r="E40" i="3" l="1"/>
  <c r="G39" i="4"/>
  <c r="G40" i="4"/>
  <c r="F46" i="4"/>
  <c r="G42" i="3"/>
  <c r="D46" i="3"/>
  <c r="E39" i="3"/>
  <c r="G120" i="3"/>
  <c r="D46" i="4"/>
  <c r="E39" i="4"/>
  <c r="F116" i="4"/>
  <c r="G42" i="4" l="1"/>
  <c r="D50" i="3"/>
  <c r="E42" i="3"/>
  <c r="D52" i="3"/>
  <c r="D50" i="4"/>
  <c r="D51" i="4" s="1"/>
  <c r="E42" i="4"/>
  <c r="D52" i="4"/>
  <c r="G60" i="3" l="1"/>
  <c r="H60" i="3" s="1"/>
  <c r="G65" i="4"/>
  <c r="H65" i="4" s="1"/>
  <c r="G64" i="4"/>
  <c r="H64" i="4" s="1"/>
  <c r="G70" i="4"/>
  <c r="H70" i="4" s="1"/>
  <c r="G66" i="4"/>
  <c r="H66" i="4" s="1"/>
  <c r="G61" i="4"/>
  <c r="H61" i="4" s="1"/>
  <c r="G68" i="4"/>
  <c r="H68" i="4" s="1"/>
  <c r="G60" i="4"/>
  <c r="H60" i="4" s="1"/>
  <c r="G62" i="4"/>
  <c r="H62" i="4" s="1"/>
  <c r="G69" i="4"/>
  <c r="H69" i="4" s="1"/>
  <c r="D51" i="3"/>
  <c r="G64" i="3"/>
  <c r="H64" i="3" s="1"/>
  <c r="G61" i="3"/>
  <c r="H61" i="3" s="1"/>
  <c r="G68" i="3"/>
  <c r="H68" i="3" s="1"/>
  <c r="G70" i="3"/>
  <c r="H70" i="3" s="1"/>
  <c r="G66" i="3"/>
  <c r="H66" i="3" s="1"/>
  <c r="G69" i="3"/>
  <c r="H69" i="3" s="1"/>
  <c r="G65" i="3"/>
  <c r="H65" i="3" s="1"/>
  <c r="G62" i="3"/>
  <c r="H62" i="3" s="1"/>
  <c r="H72" i="4" l="1"/>
  <c r="H74" i="4"/>
  <c r="H73" i="4" l="1"/>
</calcChain>
</file>

<file path=xl/sharedStrings.xml><?xml version="1.0" encoding="utf-8"?>
<sst xmlns="http://schemas.openxmlformats.org/spreadsheetml/2006/main" count="395" uniqueCount="132">
  <si>
    <t>HPLC System Suitability Report</t>
  </si>
  <si>
    <t>Analysis Data</t>
  </si>
  <si>
    <t>Sample(s)</t>
  </si>
  <si>
    <t>Reference Substance:</t>
  </si>
  <si>
    <t>ULTIBRO Breezhaler</t>
  </si>
  <si>
    <t>% age Purity:</t>
  </si>
  <si>
    <t>NDQD201504177</t>
  </si>
  <si>
    <t>Weight (mg):</t>
  </si>
  <si>
    <t>Indacaterol and Glcopyrronium</t>
  </si>
  <si>
    <t>Standard Conc (mg/mL):</t>
  </si>
  <si>
    <t>Each inhalation Powder capsule contains 143 micrograms indacaterol maleate equivalent to 110 mcg indacaterol and 63 mcg glycopyrronium bromide equivalent to 50 mcg glycopyrronium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</si>
  <si>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</si>
  <si>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</si>
  <si>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</si>
  <si>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</si>
  <si>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</si>
  <si>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</si>
  <si>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</si>
  <si>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</si>
  <si>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</si>
  <si>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</si>
  <si>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</si>
  <si>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</si>
  <si>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</si>
  <si>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</si>
  <si>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</si>
  <si>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</si>
  <si>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</si>
  <si>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</si>
  <si>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</si>
  <si>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</si>
  <si>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</si>
  <si>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</si>
  <si>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</si>
  <si>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</si>
  <si>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</si>
  <si>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</si>
  <si>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</si>
  <si>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</si>
  <si>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</si>
  <si>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</si>
  <si>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</si>
  <si>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</si>
  <si>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</si>
  <si>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</si>
  <si>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</si>
  <si>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</si>
  <si>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</si>
  <si>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</si>
  <si>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</si>
  <si>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</si>
  <si>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</si>
  <si>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</si>
  <si>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</si>
  <si>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</si>
  <si>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</si>
  <si>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</si>
  <si>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</si>
  <si>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</si>
  <si>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</si>
  <si>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</si>
  <si>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</si>
  <si>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</si>
  <si>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</si>
  <si>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</si>
  <si>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</si>
  <si>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</si>
  <si>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</si>
  <si>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</si>
  <si>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</si>
  <si>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</si>
  <si>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</si>
  <si>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</si>
  <si>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</si>
  <si>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</si>
  <si>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</si>
  <si>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</si>
  <si>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</si>
  <si>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</si>
  <si>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</si>
  <si>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</si>
  <si>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</si>
  <si>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</si>
  <si>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</si>
  <si>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</si>
  <si>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</si>
  <si>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</si>
  <si>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</si>
  <si>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</si>
  <si>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</si>
  <si>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</si>
  <si>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</si>
  <si>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</si>
  <si>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</si>
  <si>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</si>
  <si>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</si>
  <si>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</si>
  <si>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</si>
  <si>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</si>
  <si>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</si>
  <si>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</si>
  <si>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</si>
  <si>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</si>
  <si>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</si>
  <si>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</si>
  <si>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</si>
  <si>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</si>
  <si>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</si>
  <si>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</si>
  <si>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</si>
  <si>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</si>
  <si>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</si>
  <si>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</si>
  <si>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</si>
  <si>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</si>
  <si>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</si>
  <si>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</si>
  <si>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</si>
  <si>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</si>
  <si>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</si>
  <si>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</si>
  <si>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20th April 2015</t>
  </si>
  <si>
    <t>Indacaterol</t>
  </si>
  <si>
    <t>Glycopyronium</t>
  </si>
  <si>
    <t xml:space="preserve">        C0009</t>
  </si>
  <si>
    <t xml:space="preserve">         C0026</t>
  </si>
  <si>
    <t xml:space="preserve">Indacaterol </t>
  </si>
  <si>
    <t>7th May 2015</t>
  </si>
  <si>
    <t>Assay- Glycopyronium</t>
  </si>
  <si>
    <t>Assay- Indacaterol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</si>
  <si>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</si>
  <si>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The Assymetry of all peaks were below</t>
    </r>
    <r>
      <rPr>
        <b/>
        <sz val="12"/>
        <color rgb="FF000000"/>
        <rFont val="Book Antiqua"/>
      </rPr>
      <t xml:space="preserve"> 1.8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</si>
</sst>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name val="Arial"/>
      <family val="2"/>
    </font>
    <font>
      <b/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4" fillId="2" borderId="0"/>
  </cellStyleXfs>
  <cellXfs count="5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2" fontId="11" fillId="2" borderId="38" xfId="0" applyNumberFormat="1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166" fontId="12" fillId="2" borderId="0" xfId="0" applyNumberFormat="1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3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65" fontId="13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2" fontId="11" fillId="2" borderId="38" xfId="0" applyNumberFormat="1" applyFont="1" applyFill="1" applyBorder="1" applyAlignment="1">
      <alignment horizontal="center"/>
    </xf>
    <xf numFmtId="10" fontId="11" fillId="2" borderId="42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62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2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2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 wrapText="1"/>
      <protection locked="0"/>
    </xf>
    <xf numFmtId="167" fontId="23" fillId="3" borderId="0" xfId="0" applyNumberFormat="1" applyFont="1" applyFill="1" applyAlignment="1" applyProtection="1">
      <alignment horizontal="center"/>
      <protection locked="0"/>
    </xf>
    <xf numFmtId="0" fontId="25" fillId="2" borderId="0" xfId="0" applyFont="1" applyFill="1"/>
    <xf numFmtId="0" fontId="26" fillId="2" borderId="0" xfId="0" applyFont="1" applyFill="1" applyAlignment="1">
      <alignment horizontal="left"/>
    </xf>
    <xf numFmtId="0" fontId="27" fillId="2" borderId="7" xfId="0" applyFont="1" applyFill="1" applyBorder="1"/>
    <xf numFmtId="0" fontId="28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B37" sqref="B37"/>
    </sheetView>
  </sheetViews>
  <sheetFormatPr defaultRowHeight="13.5" x14ac:dyDescent="0.25"/>
  <cols>
    <col min="1" max="1" width="27.5703125" style="4" customWidth="1"/>
    <col min="2" max="2" width="27" style="4" customWidth="1"/>
    <col min="3" max="3" width="28.42578125" style="4" customWidth="1"/>
    <col min="4" max="4" width="2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82" t="s">
        <v>0</v>
      </c>
      <c r="B15" s="482"/>
      <c r="C15" s="482"/>
      <c r="D15" s="482"/>
      <c r="E15" s="482"/>
    </row>
    <row r="16" spans="1:6" ht="16.5" customHeight="1" x14ac:dyDescent="0.3">
      <c r="A16" s="5" t="s">
        <v>1</v>
      </c>
      <c r="B16" s="532" t="s">
        <v>128</v>
      </c>
    </row>
    <row r="17" spans="1:6" ht="16.5" customHeight="1" x14ac:dyDescent="0.3">
      <c r="A17" s="6" t="s">
        <v>2</v>
      </c>
      <c r="B17" s="7" t="s">
        <v>4</v>
      </c>
      <c r="D17" s="8"/>
      <c r="E17" s="9"/>
    </row>
    <row r="18" spans="1:6" ht="16.5" customHeight="1" x14ac:dyDescent="0.3">
      <c r="A18" s="10" t="s">
        <v>3</v>
      </c>
      <c r="B18" s="531" t="str">
        <f>Glycopyronium!B26</f>
        <v>Glycopyronium</v>
      </c>
      <c r="C18" s="9"/>
      <c r="D18" s="9"/>
      <c r="E18" s="9"/>
    </row>
    <row r="19" spans="1:6" ht="16.5" customHeight="1" x14ac:dyDescent="0.3">
      <c r="A19" s="10" t="s">
        <v>5</v>
      </c>
      <c r="B19" s="11">
        <f>Glycopyronium!B28</f>
        <v>100.1</v>
      </c>
      <c r="C19" s="9"/>
      <c r="D19" s="9"/>
      <c r="E19" s="9"/>
    </row>
    <row r="20" spans="1:6" ht="16.5" customHeight="1" x14ac:dyDescent="0.3">
      <c r="A20" s="6" t="s">
        <v>7</v>
      </c>
      <c r="B20" s="11">
        <f>Glycopyronium!D43</f>
        <v>10.01</v>
      </c>
      <c r="C20" s="9"/>
      <c r="D20" s="9"/>
      <c r="E20" s="9"/>
    </row>
    <row r="21" spans="1:6" ht="16.5" customHeight="1" x14ac:dyDescent="0.3">
      <c r="A21" s="6" t="s">
        <v>9</v>
      </c>
      <c r="B21" s="12">
        <f>Glycopyronium!D46</f>
        <v>4.0050608594632588E-3</v>
      </c>
      <c r="C21" s="9"/>
      <c r="D21" s="9"/>
      <c r="E21" s="9"/>
    </row>
    <row r="22" spans="1:6" ht="15.75" customHeight="1" x14ac:dyDescent="0.25">
      <c r="A22" s="9"/>
      <c r="B22" s="9"/>
      <c r="C22" s="9"/>
      <c r="D22" s="9"/>
      <c r="E22" s="9"/>
    </row>
    <row r="23" spans="1:6" ht="16.5" customHeight="1" x14ac:dyDescent="0.3">
      <c r="A23" s="13" t="s">
        <v>11</v>
      </c>
      <c r="B23" s="14" t="s">
        <v>12</v>
      </c>
      <c r="C23" s="13" t="s">
        <v>13</v>
      </c>
      <c r="D23" s="13" t="s">
        <v>14</v>
      </c>
      <c r="E23" s="15" t="s">
        <v>15</v>
      </c>
    </row>
    <row r="24" spans="1:6" ht="16.5" customHeight="1" x14ac:dyDescent="0.3">
      <c r="A24" s="16">
        <v>1</v>
      </c>
      <c r="B24" s="17">
        <v>2473139</v>
      </c>
      <c r="C24" s="17">
        <v>147260.1</v>
      </c>
      <c r="D24" s="18">
        <v>1.2</v>
      </c>
      <c r="E24" s="19">
        <v>11.7</v>
      </c>
    </row>
    <row r="25" spans="1:6" ht="16.5" customHeight="1" x14ac:dyDescent="0.3">
      <c r="A25" s="16">
        <v>2</v>
      </c>
      <c r="B25" s="17">
        <v>2465506</v>
      </c>
      <c r="C25" s="17">
        <v>148141.29999999999</v>
      </c>
      <c r="D25" s="18">
        <v>1.2</v>
      </c>
      <c r="E25" s="18">
        <v>11.7</v>
      </c>
    </row>
    <row r="26" spans="1:6" ht="16.5" customHeight="1" x14ac:dyDescent="0.3">
      <c r="A26" s="16">
        <v>3</v>
      </c>
      <c r="B26" s="17">
        <v>2455191</v>
      </c>
      <c r="C26" s="17">
        <v>148861.1</v>
      </c>
      <c r="D26" s="18">
        <v>1.1000000000000001</v>
      </c>
      <c r="E26" s="18">
        <v>11.7</v>
      </c>
    </row>
    <row r="27" spans="1:6" ht="16.5" customHeight="1" x14ac:dyDescent="0.3">
      <c r="A27" s="16">
        <v>4</v>
      </c>
      <c r="B27" s="17">
        <v>2453605</v>
      </c>
      <c r="C27" s="17">
        <v>148403.5</v>
      </c>
      <c r="D27" s="18">
        <v>1.1000000000000001</v>
      </c>
      <c r="E27" s="18">
        <v>11.8</v>
      </c>
    </row>
    <row r="28" spans="1:6" ht="16.5" customHeight="1" x14ac:dyDescent="0.3">
      <c r="A28" s="16">
        <v>5</v>
      </c>
      <c r="B28" s="17">
        <v>2451125</v>
      </c>
      <c r="C28" s="17">
        <v>147556.20000000001</v>
      </c>
      <c r="D28" s="18">
        <v>1.1000000000000001</v>
      </c>
      <c r="E28" s="18">
        <v>11.8</v>
      </c>
    </row>
    <row r="29" spans="1:6" ht="16.5" customHeight="1" x14ac:dyDescent="0.3">
      <c r="A29" s="16">
        <v>6</v>
      </c>
      <c r="B29" s="20">
        <v>2446339</v>
      </c>
      <c r="C29" s="20">
        <v>148025.79999999999</v>
      </c>
      <c r="D29" s="21">
        <v>1.1000000000000001</v>
      </c>
      <c r="E29" s="21">
        <v>11.8</v>
      </c>
    </row>
    <row r="30" spans="1:6" ht="16.5" customHeight="1" x14ac:dyDescent="0.3">
      <c r="A30" s="22" t="s">
        <v>16</v>
      </c>
      <c r="B30" s="23">
        <f>AVERAGE(B24:B29)</f>
        <v>2457484.1666666665</v>
      </c>
      <c r="C30" s="24">
        <f>AVERAGE(C24:C29)</f>
        <v>148041.33333333334</v>
      </c>
      <c r="D30" s="25">
        <f>AVERAGE(D24:D29)</f>
        <v>1.1333333333333331</v>
      </c>
      <c r="E30" s="25">
        <f>AVERAGE(E24:E29)</f>
        <v>11.749999999999998</v>
      </c>
    </row>
    <row r="31" spans="1:6" ht="16.5" customHeight="1" x14ac:dyDescent="0.3">
      <c r="A31" s="26" t="s">
        <v>17</v>
      </c>
      <c r="B31" s="27">
        <f>(STDEV(B24:B29)/B30)</f>
        <v>4.0462846469755962E-3</v>
      </c>
      <c r="C31" s="28"/>
      <c r="D31" s="28"/>
      <c r="E31" s="29"/>
      <c r="F31" s="2"/>
    </row>
    <row r="32" spans="1:6" s="2" customFormat="1" ht="16.5" customHeight="1" x14ac:dyDescent="0.3">
      <c r="A32" s="30" t="s">
        <v>18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9"/>
      <c r="B33" s="9"/>
      <c r="C33" s="9"/>
      <c r="D33" s="9"/>
      <c r="E33" s="35"/>
    </row>
    <row r="34" spans="1:6" s="2" customFormat="1" ht="16.5" customHeight="1" x14ac:dyDescent="0.3">
      <c r="A34" s="10" t="s">
        <v>19</v>
      </c>
      <c r="B34" s="36" t="s">
        <v>20</v>
      </c>
      <c r="C34" s="37"/>
      <c r="D34" s="37"/>
      <c r="E34" s="38"/>
    </row>
    <row r="35" spans="1:6" ht="16.5" customHeight="1" x14ac:dyDescent="0.3">
      <c r="A35" s="10"/>
      <c r="B35" s="534" t="s">
        <v>21</v>
      </c>
      <c r="C35" s="37"/>
      <c r="D35" s="37"/>
      <c r="E35" s="38"/>
      <c r="F35" s="2"/>
    </row>
    <row r="36" spans="1:6" ht="16.5" customHeight="1" x14ac:dyDescent="0.3">
      <c r="A36" s="10"/>
      <c r="B36" s="534" t="s">
        <v>131</v>
      </c>
      <c r="C36" s="37"/>
      <c r="D36" s="37"/>
      <c r="E36" s="37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532" t="s">
        <v>129</v>
      </c>
    </row>
    <row r="39" spans="1:6" ht="16.5" customHeight="1" x14ac:dyDescent="0.3">
      <c r="A39" s="10" t="s">
        <v>3</v>
      </c>
      <c r="B39" s="7" t="str">
        <f>Indacaterol!B18</f>
        <v>ULTIBRO Breezhaler</v>
      </c>
      <c r="C39" s="9"/>
      <c r="D39" s="9"/>
      <c r="E39" s="9"/>
    </row>
    <row r="40" spans="1:6" ht="16.5" customHeight="1" x14ac:dyDescent="0.3">
      <c r="A40" s="10" t="s">
        <v>5</v>
      </c>
      <c r="B40" s="11">
        <f>Indacaterol!B28</f>
        <v>100.2</v>
      </c>
      <c r="C40" s="9"/>
      <c r="D40" s="9"/>
      <c r="E40" s="9"/>
    </row>
    <row r="41" spans="1:6" ht="16.5" customHeight="1" x14ac:dyDescent="0.3">
      <c r="A41" s="6" t="s">
        <v>7</v>
      </c>
      <c r="B41" s="11">
        <f>Indacaterol!D43</f>
        <v>20.5</v>
      </c>
      <c r="C41" s="9"/>
      <c r="D41" s="9"/>
      <c r="E41" s="9"/>
    </row>
    <row r="42" spans="1:6" ht="16.5" customHeight="1" x14ac:dyDescent="0.3">
      <c r="A42" s="6" t="s">
        <v>9</v>
      </c>
      <c r="B42" s="12">
        <f>Indacaterol!D46</f>
        <v>7.9264364971684768E-3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3" t="s">
        <v>11</v>
      </c>
      <c r="B44" s="14" t="s">
        <v>12</v>
      </c>
      <c r="C44" s="13" t="s">
        <v>13</v>
      </c>
      <c r="D44" s="13" t="s">
        <v>14</v>
      </c>
      <c r="E44" s="15" t="s">
        <v>15</v>
      </c>
    </row>
    <row r="45" spans="1:6" ht="16.5" customHeight="1" x14ac:dyDescent="0.3">
      <c r="A45" s="16">
        <v>1</v>
      </c>
      <c r="B45" s="17">
        <v>23236850</v>
      </c>
      <c r="C45" s="17">
        <v>160823.1</v>
      </c>
      <c r="D45" s="18">
        <v>1.1000000000000001</v>
      </c>
      <c r="E45" s="19">
        <v>12.3</v>
      </c>
    </row>
    <row r="46" spans="1:6" ht="16.5" customHeight="1" x14ac:dyDescent="0.3">
      <c r="A46" s="16">
        <v>2</v>
      </c>
      <c r="B46" s="17">
        <v>23212942</v>
      </c>
      <c r="C46" s="17">
        <v>162313.29999999999</v>
      </c>
      <c r="D46" s="18">
        <v>1.1000000000000001</v>
      </c>
      <c r="E46" s="18">
        <v>12.3</v>
      </c>
    </row>
    <row r="47" spans="1:6" ht="16.5" customHeight="1" x14ac:dyDescent="0.3">
      <c r="A47" s="16">
        <v>3</v>
      </c>
      <c r="B47" s="17">
        <v>23178064</v>
      </c>
      <c r="C47" s="17">
        <v>162567.9</v>
      </c>
      <c r="D47" s="18">
        <v>1.1000000000000001</v>
      </c>
      <c r="E47" s="18">
        <v>12.3</v>
      </c>
    </row>
    <row r="48" spans="1:6" ht="16.5" customHeight="1" x14ac:dyDescent="0.3">
      <c r="A48" s="16">
        <v>4</v>
      </c>
      <c r="B48" s="17">
        <v>23168189</v>
      </c>
      <c r="C48" s="17">
        <v>162423.1</v>
      </c>
      <c r="D48" s="18">
        <v>1.1000000000000001</v>
      </c>
      <c r="E48" s="18">
        <v>12.3</v>
      </c>
    </row>
    <row r="49" spans="1:7" ht="16.5" customHeight="1" x14ac:dyDescent="0.3">
      <c r="A49" s="16">
        <v>5</v>
      </c>
      <c r="B49" s="17">
        <v>23144750</v>
      </c>
      <c r="C49" s="17">
        <v>161293.79999999999</v>
      </c>
      <c r="D49" s="18">
        <v>1.2</v>
      </c>
      <c r="E49" s="18">
        <v>12.3</v>
      </c>
    </row>
    <row r="50" spans="1:7" ht="16.5" customHeight="1" x14ac:dyDescent="0.3">
      <c r="A50" s="16">
        <v>6</v>
      </c>
      <c r="B50" s="20">
        <v>23133687</v>
      </c>
      <c r="C50" s="20">
        <v>161794</v>
      </c>
      <c r="D50" s="21">
        <v>1.2</v>
      </c>
      <c r="E50" s="21">
        <v>12.3</v>
      </c>
    </row>
    <row r="51" spans="1:7" ht="16.5" customHeight="1" x14ac:dyDescent="0.3">
      <c r="A51" s="22" t="s">
        <v>16</v>
      </c>
      <c r="B51" s="23">
        <f>AVERAGE(B45:B50)</f>
        <v>23179080.333333332</v>
      </c>
      <c r="C51" s="24">
        <f>AVERAGE(C45:C50)</f>
        <v>161869.19999999998</v>
      </c>
      <c r="D51" s="25">
        <f>AVERAGE(D45:D50)</f>
        <v>1.1333333333333335</v>
      </c>
      <c r="E51" s="25">
        <f>AVERAGE(E45:E50)</f>
        <v>12.299999999999999</v>
      </c>
    </row>
    <row r="52" spans="1:7" ht="16.5" customHeight="1" x14ac:dyDescent="0.3">
      <c r="A52" s="26" t="s">
        <v>17</v>
      </c>
      <c r="B52" s="27">
        <f>(STDEV(B45:B50)/B51)</f>
        <v>1.7086470376374645E-3</v>
      </c>
      <c r="C52" s="28"/>
      <c r="D52" s="28"/>
      <c r="E52" s="29"/>
      <c r="F52" s="2"/>
    </row>
    <row r="53" spans="1:7" s="2" customFormat="1" ht="16.5" customHeight="1" x14ac:dyDescent="0.3">
      <c r="A53" s="30" t="s">
        <v>18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9"/>
      <c r="B54" s="9"/>
      <c r="C54" s="9"/>
      <c r="D54" s="9"/>
      <c r="E54" s="35"/>
    </row>
    <row r="55" spans="1:7" s="2" customFormat="1" ht="16.5" customHeight="1" x14ac:dyDescent="0.3">
      <c r="A55" s="10" t="s">
        <v>19</v>
      </c>
      <c r="B55" s="36" t="s">
        <v>20</v>
      </c>
      <c r="C55" s="37"/>
      <c r="D55" s="37"/>
      <c r="E55" s="38"/>
    </row>
    <row r="56" spans="1:7" ht="16.5" customHeight="1" x14ac:dyDescent="0.3">
      <c r="A56" s="10"/>
      <c r="B56" s="36" t="s">
        <v>21</v>
      </c>
      <c r="C56" s="37"/>
      <c r="D56" s="37"/>
      <c r="E56" s="38"/>
      <c r="F56" s="2"/>
    </row>
    <row r="57" spans="1:7" ht="16.5" customHeight="1" x14ac:dyDescent="0.3">
      <c r="A57" s="10"/>
      <c r="B57" s="534" t="s">
        <v>131</v>
      </c>
      <c r="C57" s="37"/>
      <c r="D57" s="38"/>
      <c r="E57" s="37"/>
    </row>
    <row r="58" spans="1:7" ht="14.25" customHeight="1" x14ac:dyDescent="0.25">
      <c r="A58" s="39"/>
      <c r="B58" s="40"/>
      <c r="D58" s="41"/>
      <c r="F58" s="42"/>
      <c r="G58" s="42"/>
    </row>
    <row r="59" spans="1:7" ht="15" customHeight="1" x14ac:dyDescent="0.3">
      <c r="B59" s="483" t="s">
        <v>22</v>
      </c>
      <c r="C59" s="483"/>
      <c r="E59" s="43" t="s">
        <v>23</v>
      </c>
      <c r="F59" s="44"/>
      <c r="G59" s="43" t="s">
        <v>24</v>
      </c>
    </row>
    <row r="60" spans="1:7" ht="15" customHeight="1" x14ac:dyDescent="0.3">
      <c r="A60" s="45" t="s">
        <v>25</v>
      </c>
      <c r="B60" s="46"/>
      <c r="C60" s="533" t="s">
        <v>130</v>
      </c>
      <c r="E60" s="46"/>
      <c r="F60" s="2"/>
      <c r="G60" s="47"/>
    </row>
    <row r="61" spans="1:7" ht="15" customHeight="1" x14ac:dyDescent="0.3">
      <c r="A61" s="45" t="s">
        <v>26</v>
      </c>
      <c r="B61" s="48"/>
      <c r="C61" s="48"/>
      <c r="E61" s="48"/>
      <c r="F61" s="2"/>
      <c r="G61" s="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10" workbookViewId="0">
      <selection activeCell="B21" sqref="B21:C40"/>
    </sheetView>
  </sheetViews>
  <sheetFormatPr defaultColWidth="9.140625" defaultRowHeight="16.5" x14ac:dyDescent="0.3"/>
  <cols>
    <col min="1" max="1" width="13.140625" style="21" customWidth="1"/>
    <col min="2" max="2" width="23.42578125" style="3" customWidth="1"/>
    <col min="3" max="3" width="25.85546875" style="21" customWidth="1"/>
    <col min="4" max="4" width="19.7109375" style="22" customWidth="1"/>
    <col min="5" max="5" width="18.42578125" style="21" customWidth="1"/>
    <col min="6" max="6" width="6.42578125" style="1" customWidth="1"/>
    <col min="7" max="7" width="19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5"/>
      <c r="B1" s="66"/>
      <c r="C1" s="65"/>
      <c r="D1" s="67"/>
      <c r="E1" s="68"/>
      <c r="F1" s="66"/>
      <c r="G1" s="68"/>
      <c r="H1" s="50"/>
      <c r="I1" s="51"/>
      <c r="J1" s="50"/>
      <c r="K1" s="59"/>
      <c r="L1" s="50"/>
      <c r="M1" s="51"/>
      <c r="N1" s="50"/>
      <c r="O1" s="51"/>
    </row>
    <row r="2" spans="1:15" ht="15" x14ac:dyDescent="0.3">
      <c r="A2" s="65"/>
      <c r="B2" s="66"/>
      <c r="C2" s="65"/>
      <c r="D2" s="67"/>
      <c r="E2" s="69"/>
      <c r="F2" s="66"/>
      <c r="G2" s="69"/>
      <c r="H2" s="52"/>
      <c r="I2" s="51"/>
      <c r="J2" s="52"/>
      <c r="K2" s="59"/>
      <c r="L2" s="52"/>
      <c r="M2" s="59"/>
      <c r="N2" s="52"/>
      <c r="O2" s="59"/>
    </row>
    <row r="3" spans="1:15" ht="15" x14ac:dyDescent="0.3">
      <c r="A3" s="65"/>
      <c r="B3" s="66"/>
      <c r="C3" s="65"/>
      <c r="D3" s="67"/>
      <c r="E3" s="69"/>
      <c r="F3" s="66"/>
      <c r="G3" s="69"/>
      <c r="H3" s="52"/>
      <c r="I3" s="51"/>
      <c r="J3" s="52"/>
      <c r="K3" s="59"/>
      <c r="L3" s="52"/>
      <c r="M3" s="59"/>
      <c r="N3" s="52"/>
      <c r="O3" s="59"/>
    </row>
    <row r="4" spans="1:15" ht="15" x14ac:dyDescent="0.3">
      <c r="A4" s="65"/>
      <c r="B4" s="66"/>
      <c r="C4" s="65"/>
      <c r="D4" s="67"/>
      <c r="E4" s="69"/>
      <c r="F4" s="66"/>
      <c r="G4" s="69"/>
      <c r="H4" s="52"/>
      <c r="I4" s="51"/>
      <c r="J4" s="52"/>
      <c r="K4" s="59"/>
      <c r="L4" s="52"/>
      <c r="M4" s="59"/>
      <c r="N4" s="52"/>
      <c r="O4" s="59"/>
    </row>
    <row r="5" spans="1:15" ht="15" x14ac:dyDescent="0.3">
      <c r="A5" s="65"/>
      <c r="B5" s="66"/>
      <c r="C5" s="65"/>
      <c r="D5" s="67"/>
      <c r="E5" s="69"/>
      <c r="F5" s="66"/>
      <c r="G5" s="69"/>
      <c r="H5" s="52"/>
      <c r="I5" s="51"/>
      <c r="J5" s="52"/>
      <c r="K5" s="59"/>
      <c r="L5" s="52"/>
      <c r="M5" s="59"/>
      <c r="N5" s="52"/>
      <c r="O5" s="59"/>
    </row>
    <row r="6" spans="1:15" ht="15" x14ac:dyDescent="0.3">
      <c r="A6" s="65"/>
      <c r="B6" s="66"/>
      <c r="C6" s="65"/>
      <c r="D6" s="67"/>
      <c r="E6" s="69"/>
      <c r="F6" s="66"/>
      <c r="G6" s="69"/>
      <c r="H6" s="52"/>
      <c r="I6" s="51"/>
      <c r="J6" s="52"/>
      <c r="K6" s="59"/>
      <c r="L6" s="52"/>
      <c r="M6" s="59"/>
      <c r="N6" s="52"/>
      <c r="O6" s="59"/>
    </row>
    <row r="7" spans="1:15" ht="15" x14ac:dyDescent="0.3">
      <c r="A7" s="65"/>
      <c r="B7" s="66"/>
      <c r="C7" s="65"/>
      <c r="D7" s="67"/>
      <c r="E7" s="69"/>
      <c r="F7" s="66"/>
      <c r="G7" s="69"/>
      <c r="H7" s="52"/>
      <c r="I7" s="51"/>
      <c r="J7" s="52"/>
      <c r="K7" s="59"/>
      <c r="L7" s="52"/>
      <c r="M7" s="59"/>
      <c r="N7" s="52"/>
      <c r="O7" s="59"/>
    </row>
    <row r="8" spans="1:15" ht="19.5" customHeight="1" x14ac:dyDescent="0.3">
      <c r="A8" s="489" t="s">
        <v>27</v>
      </c>
      <c r="B8" s="489"/>
      <c r="C8" s="489"/>
      <c r="D8" s="489"/>
      <c r="E8" s="489"/>
      <c r="F8" s="489"/>
      <c r="G8" s="489"/>
      <c r="H8" s="52"/>
      <c r="I8" s="51"/>
      <c r="J8" s="52"/>
      <c r="K8" s="59"/>
      <c r="L8" s="52"/>
      <c r="M8" s="59"/>
      <c r="N8" s="52"/>
      <c r="O8" s="59"/>
    </row>
    <row r="9" spans="1:15" ht="19.5" customHeight="1" x14ac:dyDescent="0.3">
      <c r="A9" s="70"/>
      <c r="B9" s="70"/>
      <c r="C9" s="70"/>
      <c r="D9" s="70"/>
      <c r="E9" s="70"/>
      <c r="F9" s="70"/>
      <c r="G9" s="70"/>
      <c r="H9" s="52"/>
      <c r="I9" s="51"/>
      <c r="J9" s="52"/>
      <c r="K9" s="59"/>
      <c r="L9" s="52"/>
      <c r="M9" s="59"/>
      <c r="N9" s="52"/>
      <c r="O9" s="59"/>
    </row>
    <row r="10" spans="1:15" ht="16.5" customHeight="1" x14ac:dyDescent="0.3">
      <c r="A10" s="490" t="s">
        <v>28</v>
      </c>
      <c r="B10" s="490"/>
      <c r="C10" s="490"/>
      <c r="D10" s="490"/>
      <c r="E10" s="490"/>
      <c r="F10" s="490"/>
      <c r="G10" s="490"/>
      <c r="H10" s="52"/>
      <c r="I10" s="51"/>
      <c r="J10" s="52"/>
      <c r="K10" s="59"/>
      <c r="L10" s="52"/>
      <c r="M10" s="59"/>
      <c r="N10" s="52"/>
      <c r="O10" s="59"/>
    </row>
    <row r="11" spans="1:15" ht="15" customHeight="1" x14ac:dyDescent="0.3">
      <c r="A11" s="484" t="s">
        <v>29</v>
      </c>
      <c r="B11" s="484"/>
      <c r="C11" s="71" t="s">
        <v>4</v>
      </c>
      <c r="E11" s="52"/>
      <c r="F11" s="51"/>
      <c r="G11" s="52"/>
      <c r="H11" s="52"/>
      <c r="I11" s="51"/>
      <c r="J11" s="52"/>
      <c r="K11" s="59"/>
      <c r="L11" s="52"/>
      <c r="M11" s="59"/>
      <c r="N11" s="52"/>
      <c r="O11" s="59"/>
    </row>
    <row r="12" spans="1:15" ht="15" customHeight="1" x14ac:dyDescent="0.3">
      <c r="A12" s="484" t="s">
        <v>30</v>
      </c>
      <c r="B12" s="484"/>
      <c r="C12" s="71" t="s">
        <v>6</v>
      </c>
      <c r="E12" s="52"/>
      <c r="F12" s="51"/>
      <c r="G12" s="52"/>
      <c r="H12" s="52"/>
      <c r="I12" s="51"/>
      <c r="J12" s="52"/>
      <c r="K12" s="59"/>
      <c r="L12" s="52"/>
      <c r="M12" s="59"/>
      <c r="N12" s="52"/>
      <c r="O12" s="59"/>
    </row>
    <row r="13" spans="1:15" ht="15" customHeight="1" x14ac:dyDescent="0.3">
      <c r="A13" s="484" t="s">
        <v>31</v>
      </c>
      <c r="B13" s="484"/>
      <c r="C13" s="71" t="s">
        <v>8</v>
      </c>
      <c r="E13" s="52"/>
      <c r="F13" s="51"/>
      <c r="G13" s="52"/>
      <c r="H13" s="52"/>
      <c r="I13" s="51"/>
      <c r="J13" s="52"/>
      <c r="K13" s="59"/>
      <c r="L13" s="52"/>
      <c r="M13" s="59"/>
      <c r="N13" s="52"/>
      <c r="O13" s="59"/>
    </row>
    <row r="14" spans="1:15" ht="15" customHeight="1" x14ac:dyDescent="0.3">
      <c r="A14" s="484" t="s">
        <v>32</v>
      </c>
      <c r="B14" s="484"/>
      <c r="C14" s="488" t="s">
        <v>10</v>
      </c>
      <c r="D14" s="488"/>
      <c r="E14" s="488"/>
      <c r="F14" s="488"/>
      <c r="G14" s="488"/>
      <c r="H14" s="52"/>
      <c r="I14" s="51"/>
      <c r="J14" s="52"/>
      <c r="K14" s="59"/>
      <c r="L14" s="52"/>
      <c r="M14" s="59"/>
      <c r="N14" s="52"/>
      <c r="O14" s="59"/>
    </row>
    <row r="15" spans="1:15" ht="15" customHeight="1" x14ac:dyDescent="0.3">
      <c r="A15" s="484" t="s">
        <v>33</v>
      </c>
      <c r="B15" s="484"/>
      <c r="C15" s="72" t="str">
        <f>Indacaterol!B22</f>
        <v>20th April 2015</v>
      </c>
      <c r="D15" s="71"/>
      <c r="E15" s="52"/>
      <c r="F15" s="51"/>
      <c r="G15" s="52"/>
      <c r="H15" s="52"/>
      <c r="I15" s="51"/>
      <c r="J15" s="52"/>
      <c r="K15" s="59"/>
      <c r="L15" s="52"/>
      <c r="M15" s="59"/>
      <c r="N15" s="52"/>
      <c r="O15" s="59"/>
    </row>
    <row r="16" spans="1:15" ht="15" customHeight="1" x14ac:dyDescent="0.3">
      <c r="A16" s="484" t="s">
        <v>34</v>
      </c>
      <c r="B16" s="484"/>
      <c r="C16" s="72" t="str">
        <f>Indacaterol!B23</f>
        <v>7th May 2015</v>
      </c>
      <c r="D16" s="71"/>
      <c r="E16" s="52"/>
      <c r="F16" s="51"/>
      <c r="G16" s="52"/>
      <c r="H16" s="52"/>
      <c r="I16" s="51"/>
      <c r="J16" s="52"/>
      <c r="K16" s="59"/>
      <c r="L16" s="52"/>
      <c r="M16" s="59"/>
      <c r="N16" s="52"/>
      <c r="O16" s="59"/>
    </row>
    <row r="17" spans="1:15" x14ac:dyDescent="0.3">
      <c r="B17" s="71"/>
      <c r="D17" s="71"/>
      <c r="E17" s="52"/>
      <c r="F17" s="51"/>
      <c r="G17" s="52"/>
      <c r="H17" s="52"/>
      <c r="I17" s="51"/>
      <c r="J17" s="52"/>
      <c r="K17" s="59"/>
      <c r="L17" s="52"/>
      <c r="M17" s="59"/>
      <c r="N17" s="52"/>
      <c r="O17" s="59"/>
    </row>
    <row r="18" spans="1:15" ht="15" customHeight="1" x14ac:dyDescent="0.3">
      <c r="A18" s="485" t="s">
        <v>1</v>
      </c>
      <c r="B18" s="485"/>
      <c r="C18" s="73" t="s">
        <v>35</v>
      </c>
      <c r="D18" s="71"/>
      <c r="E18" s="52"/>
      <c r="F18" s="51"/>
      <c r="G18" s="52"/>
      <c r="H18" s="52"/>
      <c r="I18" s="51"/>
      <c r="J18" s="52"/>
      <c r="K18" s="59"/>
      <c r="L18" s="52"/>
      <c r="M18" s="59"/>
      <c r="N18" s="52"/>
      <c r="O18" s="59"/>
    </row>
    <row r="19" spans="1:15" ht="15.75" customHeight="1" x14ac:dyDescent="0.3">
      <c r="A19" s="74"/>
      <c r="B19" s="71"/>
      <c r="D19" s="71"/>
      <c r="E19" s="52"/>
      <c r="F19" s="51"/>
      <c r="G19" s="52"/>
      <c r="H19" s="52"/>
      <c r="I19" s="51"/>
      <c r="J19" s="52"/>
      <c r="K19" s="59"/>
      <c r="L19" s="52"/>
      <c r="M19" s="59"/>
      <c r="N19" s="52"/>
      <c r="O19" s="59"/>
    </row>
    <row r="20" spans="1:15" ht="15.75" customHeight="1" x14ac:dyDescent="0.3">
      <c r="A20" s="75" t="s">
        <v>36</v>
      </c>
      <c r="B20" s="76" t="s">
        <v>37</v>
      </c>
      <c r="C20" s="77" t="s">
        <v>38</v>
      </c>
      <c r="D20" s="75" t="s">
        <v>39</v>
      </c>
      <c r="E20" s="78" t="s">
        <v>40</v>
      </c>
      <c r="G20" s="52"/>
      <c r="H20" s="60"/>
      <c r="I20" s="51"/>
      <c r="J20" s="52"/>
      <c r="K20" s="59"/>
      <c r="L20" s="60"/>
      <c r="M20" s="59"/>
      <c r="N20" s="60"/>
      <c r="O20" s="59"/>
    </row>
    <row r="21" spans="1:15" ht="15" x14ac:dyDescent="0.3">
      <c r="A21" s="79">
        <v>1</v>
      </c>
      <c r="B21" s="80">
        <v>73.2</v>
      </c>
      <c r="C21" s="81">
        <v>48.85</v>
      </c>
      <c r="D21" s="82">
        <f t="shared" ref="D21:D40" si="0">B21-C21</f>
        <v>24.35</v>
      </c>
      <c r="E21" s="83">
        <f t="shared" ref="E21:E40" si="1">(D21-$D$43)/$D$43</f>
        <v>-2.320637021882577E-2</v>
      </c>
      <c r="G21" s="52"/>
      <c r="H21" s="60"/>
      <c r="I21" s="51"/>
      <c r="J21" s="52"/>
      <c r="K21" s="59"/>
      <c r="L21" s="60"/>
      <c r="M21" s="59"/>
      <c r="N21" s="60"/>
      <c r="O21" s="59"/>
    </row>
    <row r="22" spans="1:15" ht="15" x14ac:dyDescent="0.3">
      <c r="A22" s="84">
        <v>2</v>
      </c>
      <c r="B22" s="85">
        <v>72.540000000000006</v>
      </c>
      <c r="C22" s="86">
        <v>47.97</v>
      </c>
      <c r="D22" s="87">
        <f t="shared" si="0"/>
        <v>24.570000000000007</v>
      </c>
      <c r="E22" s="83">
        <f t="shared" si="1"/>
        <v>-1.4381130031890899E-2</v>
      </c>
      <c r="G22" s="52"/>
      <c r="H22" s="60"/>
      <c r="I22" s="51"/>
      <c r="J22" s="52"/>
      <c r="K22" s="59"/>
      <c r="L22" s="60"/>
      <c r="M22" s="59"/>
      <c r="N22" s="60"/>
      <c r="O22" s="59"/>
    </row>
    <row r="23" spans="1:15" ht="15" x14ac:dyDescent="0.3">
      <c r="A23" s="84">
        <v>3</v>
      </c>
      <c r="B23" s="85">
        <v>69.430000000000007</v>
      </c>
      <c r="C23" s="86">
        <v>45.02</v>
      </c>
      <c r="D23" s="87">
        <f t="shared" si="0"/>
        <v>24.410000000000004</v>
      </c>
      <c r="E23" s="83">
        <f t="shared" si="1"/>
        <v>-2.0799486531479873E-2</v>
      </c>
      <c r="G23" s="52"/>
      <c r="H23" s="60"/>
      <c r="I23" s="51"/>
      <c r="J23" s="52"/>
      <c r="K23" s="59"/>
      <c r="L23" s="60"/>
      <c r="M23" s="59"/>
      <c r="N23" s="60"/>
      <c r="O23" s="59"/>
    </row>
    <row r="24" spans="1:15" ht="15" x14ac:dyDescent="0.3">
      <c r="A24" s="84">
        <v>4</v>
      </c>
      <c r="B24" s="85">
        <v>69.739999999999995</v>
      </c>
      <c r="C24" s="86">
        <v>44.69</v>
      </c>
      <c r="D24" s="87">
        <f t="shared" si="0"/>
        <v>25.049999999999997</v>
      </c>
      <c r="E24" s="83">
        <f t="shared" si="1"/>
        <v>4.8739394668751634E-3</v>
      </c>
      <c r="G24" s="52"/>
      <c r="H24" s="60"/>
      <c r="I24" s="51"/>
      <c r="J24" s="52"/>
      <c r="K24" s="59"/>
      <c r="L24" s="60"/>
      <c r="M24" s="59"/>
      <c r="N24" s="60"/>
      <c r="O24" s="59"/>
    </row>
    <row r="25" spans="1:15" ht="15" x14ac:dyDescent="0.3">
      <c r="A25" s="84">
        <v>5</v>
      </c>
      <c r="B25" s="85">
        <v>71.42</v>
      </c>
      <c r="C25" s="86">
        <v>46.47</v>
      </c>
      <c r="D25" s="87">
        <f t="shared" si="0"/>
        <v>24.950000000000003</v>
      </c>
      <c r="E25" s="83">
        <f t="shared" si="1"/>
        <v>8.6246665463237597E-4</v>
      </c>
      <c r="G25" s="52"/>
      <c r="H25" s="60"/>
      <c r="I25" s="51"/>
      <c r="J25" s="52"/>
      <c r="K25" s="59"/>
      <c r="L25" s="60"/>
      <c r="M25" s="59"/>
      <c r="N25" s="60"/>
      <c r="O25" s="59"/>
    </row>
    <row r="26" spans="1:15" ht="15" x14ac:dyDescent="0.3">
      <c r="A26" s="84">
        <v>6</v>
      </c>
      <c r="B26" s="85">
        <v>72.81</v>
      </c>
      <c r="C26" s="86">
        <v>47.6</v>
      </c>
      <c r="D26" s="87">
        <f t="shared" si="0"/>
        <v>25.21</v>
      </c>
      <c r="E26" s="83">
        <f t="shared" si="1"/>
        <v>1.1292295966464135E-2</v>
      </c>
      <c r="G26" s="52"/>
      <c r="H26" s="60"/>
      <c r="I26" s="51"/>
      <c r="J26" s="52"/>
      <c r="K26" s="59"/>
      <c r="L26" s="60"/>
      <c r="M26" s="59"/>
      <c r="N26" s="60"/>
      <c r="O26" s="59"/>
    </row>
    <row r="27" spans="1:15" ht="15" x14ac:dyDescent="0.3">
      <c r="A27" s="84">
        <v>7</v>
      </c>
      <c r="B27" s="85">
        <v>72.95</v>
      </c>
      <c r="C27" s="86">
        <v>47.83</v>
      </c>
      <c r="D27" s="87">
        <f t="shared" si="0"/>
        <v>25.120000000000005</v>
      </c>
      <c r="E27" s="83">
        <f t="shared" si="1"/>
        <v>7.68197043544557E-3</v>
      </c>
      <c r="G27" s="52"/>
      <c r="H27" s="60"/>
      <c r="I27" s="51"/>
      <c r="J27" s="52"/>
      <c r="K27" s="59"/>
      <c r="L27" s="60"/>
      <c r="M27" s="59"/>
      <c r="N27" s="60"/>
      <c r="O27" s="59"/>
    </row>
    <row r="28" spans="1:15" ht="15" x14ac:dyDescent="0.3">
      <c r="A28" s="84">
        <v>8</v>
      </c>
      <c r="B28" s="85">
        <v>73.38</v>
      </c>
      <c r="C28" s="86">
        <v>48.4</v>
      </c>
      <c r="D28" s="87">
        <f t="shared" si="0"/>
        <v>24.979999999999997</v>
      </c>
      <c r="E28" s="83">
        <f t="shared" si="1"/>
        <v>2.0659084983050409E-3</v>
      </c>
      <c r="G28" s="52"/>
      <c r="H28" s="60"/>
      <c r="I28" s="51"/>
      <c r="J28" s="52"/>
      <c r="K28" s="59"/>
      <c r="L28" s="60"/>
      <c r="M28" s="59"/>
      <c r="N28" s="60"/>
      <c r="O28" s="59"/>
    </row>
    <row r="29" spans="1:15" ht="15" x14ac:dyDescent="0.3">
      <c r="A29" s="84">
        <v>9</v>
      </c>
      <c r="B29" s="85">
        <v>75.760000000000005</v>
      </c>
      <c r="C29" s="86">
        <v>49.63</v>
      </c>
      <c r="D29" s="87">
        <f t="shared" si="0"/>
        <v>26.130000000000003</v>
      </c>
      <c r="E29" s="83">
        <f t="shared" si="1"/>
        <v>4.8197845839099945E-2</v>
      </c>
      <c r="G29" s="52"/>
      <c r="H29" s="60"/>
      <c r="I29" s="51"/>
      <c r="J29" s="52"/>
      <c r="K29" s="59"/>
      <c r="L29" s="60"/>
      <c r="M29" s="59"/>
      <c r="N29" s="60"/>
      <c r="O29" s="59"/>
    </row>
    <row r="30" spans="1:15" ht="15" x14ac:dyDescent="0.3">
      <c r="A30" s="84">
        <v>10</v>
      </c>
      <c r="B30" s="88">
        <v>70.900000000000006</v>
      </c>
      <c r="C30" s="86">
        <v>45.29</v>
      </c>
      <c r="D30" s="87">
        <f t="shared" si="0"/>
        <v>25.610000000000007</v>
      </c>
      <c r="E30" s="83">
        <f t="shared" si="1"/>
        <v>2.7338187215436422E-2</v>
      </c>
      <c r="G30" s="52"/>
      <c r="H30" s="60"/>
      <c r="I30" s="51"/>
      <c r="J30" s="52"/>
      <c r="K30" s="59"/>
      <c r="L30" s="60"/>
      <c r="M30" s="59"/>
      <c r="N30" s="60"/>
      <c r="O30" s="59"/>
    </row>
    <row r="31" spans="1:15" ht="15" x14ac:dyDescent="0.3">
      <c r="A31" s="84">
        <v>11</v>
      </c>
      <c r="B31" s="88">
        <v>74.069999999999993</v>
      </c>
      <c r="C31" s="86">
        <v>48.35</v>
      </c>
      <c r="D31" s="87">
        <f t="shared" si="0"/>
        <v>25.719999999999992</v>
      </c>
      <c r="E31" s="83">
        <f t="shared" si="1"/>
        <v>3.1750807308903145E-2</v>
      </c>
      <c r="G31" s="53"/>
      <c r="H31" s="53"/>
      <c r="I31" s="53"/>
      <c r="J31" s="53"/>
      <c r="K31" s="59"/>
      <c r="L31" s="53"/>
      <c r="M31" s="54"/>
      <c r="N31" s="53"/>
      <c r="O31" s="54"/>
    </row>
    <row r="32" spans="1:15" ht="15" x14ac:dyDescent="0.3">
      <c r="A32" s="84">
        <v>12</v>
      </c>
      <c r="B32" s="88">
        <v>69.56</v>
      </c>
      <c r="C32" s="86">
        <v>44.74</v>
      </c>
      <c r="D32" s="87">
        <f t="shared" si="0"/>
        <v>24.82</v>
      </c>
      <c r="E32" s="83">
        <f t="shared" si="1"/>
        <v>-4.352448001283646E-3</v>
      </c>
      <c r="G32" s="53"/>
      <c r="H32" s="53"/>
      <c r="I32" s="53"/>
      <c r="J32" s="53"/>
      <c r="K32" s="59"/>
      <c r="L32" s="53"/>
      <c r="M32" s="53"/>
      <c r="N32" s="53"/>
      <c r="O32" s="53"/>
    </row>
    <row r="33" spans="1:15" ht="15" x14ac:dyDescent="0.3">
      <c r="A33" s="84">
        <v>13</v>
      </c>
      <c r="B33" s="88">
        <v>72.010000000000005</v>
      </c>
      <c r="C33" s="86">
        <v>47.16</v>
      </c>
      <c r="D33" s="87">
        <f t="shared" si="0"/>
        <v>24.850000000000009</v>
      </c>
      <c r="E33" s="83">
        <f t="shared" si="1"/>
        <v>-3.149006157610411E-3</v>
      </c>
      <c r="G33" s="55"/>
      <c r="H33" s="55"/>
      <c r="I33" s="55"/>
      <c r="J33" s="55"/>
      <c r="K33" s="61"/>
      <c r="L33" s="55"/>
      <c r="M33" s="55"/>
      <c r="N33" s="56"/>
      <c r="O33" s="55"/>
    </row>
    <row r="34" spans="1:15" ht="15" x14ac:dyDescent="0.3">
      <c r="A34" s="84">
        <v>14</v>
      </c>
      <c r="B34" s="88">
        <v>72.62</v>
      </c>
      <c r="C34" s="86">
        <v>47.43</v>
      </c>
      <c r="D34" s="87">
        <f t="shared" si="0"/>
        <v>25.190000000000005</v>
      </c>
      <c r="E34" s="83">
        <f t="shared" si="1"/>
        <v>1.0490001404015691E-2</v>
      </c>
      <c r="G34" s="57"/>
      <c r="H34" s="62"/>
      <c r="I34" s="62"/>
      <c r="J34" s="57"/>
      <c r="K34" s="63"/>
      <c r="L34" s="58"/>
      <c r="M34" s="62"/>
      <c r="N34" s="58"/>
      <c r="O34" s="62"/>
    </row>
    <row r="35" spans="1:15" ht="15" x14ac:dyDescent="0.3">
      <c r="A35" s="84">
        <v>15</v>
      </c>
      <c r="B35" s="88">
        <v>73.78</v>
      </c>
      <c r="C35" s="86">
        <v>50.02</v>
      </c>
      <c r="D35" s="87">
        <f t="shared" si="0"/>
        <v>23.759999999999998</v>
      </c>
      <c r="E35" s="83">
        <f t="shared" si="1"/>
        <v>-4.6874059811059694E-2</v>
      </c>
      <c r="G35" s="57"/>
      <c r="J35" s="57"/>
      <c r="K35" s="63"/>
      <c r="L35" s="58"/>
      <c r="N35" s="58"/>
    </row>
    <row r="36" spans="1:15" ht="15" x14ac:dyDescent="0.3">
      <c r="A36" s="84">
        <v>16</v>
      </c>
      <c r="B36" s="88">
        <v>74.650000000000006</v>
      </c>
      <c r="C36" s="86">
        <v>49.34</v>
      </c>
      <c r="D36" s="87">
        <f t="shared" si="0"/>
        <v>25.310000000000002</v>
      </c>
      <c r="E36" s="83">
        <f t="shared" si="1"/>
        <v>1.5303768778707207E-2</v>
      </c>
      <c r="G36" s="64"/>
      <c r="H36" s="64"/>
    </row>
    <row r="37" spans="1:15" ht="15" x14ac:dyDescent="0.3">
      <c r="A37" s="84">
        <v>17</v>
      </c>
      <c r="B37" s="88">
        <v>70.98</v>
      </c>
      <c r="C37" s="86">
        <v>45.84</v>
      </c>
      <c r="D37" s="87">
        <f t="shared" si="0"/>
        <v>25.14</v>
      </c>
      <c r="E37" s="83">
        <f t="shared" si="1"/>
        <v>8.484264997894014E-3</v>
      </c>
    </row>
    <row r="38" spans="1:15" ht="15" x14ac:dyDescent="0.3">
      <c r="A38" s="84">
        <v>18</v>
      </c>
      <c r="B38" s="88">
        <v>73.08</v>
      </c>
      <c r="C38" s="86">
        <v>48.89</v>
      </c>
      <c r="D38" s="87">
        <f t="shared" si="0"/>
        <v>24.189999999999998</v>
      </c>
      <c r="E38" s="83">
        <f t="shared" si="1"/>
        <v>-2.9624726718414745E-2</v>
      </c>
    </row>
    <row r="39" spans="1:15" ht="15" x14ac:dyDescent="0.3">
      <c r="A39" s="84">
        <v>19</v>
      </c>
      <c r="B39" s="88">
        <v>73.19</v>
      </c>
      <c r="C39" s="86">
        <v>48.74</v>
      </c>
      <c r="D39" s="87">
        <f t="shared" si="0"/>
        <v>24.449999999999996</v>
      </c>
      <c r="E39" s="83">
        <f t="shared" si="1"/>
        <v>-1.9194897406582985E-2</v>
      </c>
    </row>
    <row r="40" spans="1:15" ht="14.25" customHeight="1" x14ac:dyDescent="0.3">
      <c r="A40" s="89">
        <v>20</v>
      </c>
      <c r="B40" s="90">
        <v>70.34</v>
      </c>
      <c r="C40" s="91">
        <v>45.58</v>
      </c>
      <c r="D40" s="92">
        <f t="shared" si="0"/>
        <v>24.760000000000005</v>
      </c>
      <c r="E40" s="93">
        <f t="shared" si="1"/>
        <v>-6.7593316886292616E-3</v>
      </c>
    </row>
    <row r="41" spans="1:15" ht="14.25" customHeight="1" x14ac:dyDescent="0.3">
      <c r="B41" s="71"/>
      <c r="D41" s="59"/>
      <c r="G41" s="52"/>
    </row>
    <row r="42" spans="1:15" x14ac:dyDescent="0.3">
      <c r="A42" s="94" t="s">
        <v>41</v>
      </c>
      <c r="B42" s="95">
        <f>SUM(B21:B40)</f>
        <v>1446.41</v>
      </c>
      <c r="C42" s="96">
        <f>SUM(C21:C40)</f>
        <v>947.84</v>
      </c>
      <c r="D42" s="97">
        <f>SUM(D21:D40)</f>
        <v>498.57</v>
      </c>
    </row>
    <row r="43" spans="1:15" ht="15.75" customHeight="1" x14ac:dyDescent="0.3">
      <c r="A43" s="98" t="s">
        <v>42</v>
      </c>
      <c r="B43" s="99">
        <f>AVERAGE(B21:B40)</f>
        <v>72.32050000000001</v>
      </c>
      <c r="C43" s="100">
        <f>AVERAGE(C21:C40)</f>
        <v>47.392000000000003</v>
      </c>
      <c r="D43" s="101">
        <f>AVERAGE(D21:D40)</f>
        <v>24.9285</v>
      </c>
    </row>
    <row r="44" spans="1:15" x14ac:dyDescent="0.3">
      <c r="A44" s="65"/>
      <c r="B44" s="102"/>
      <c r="C44" s="102"/>
      <c r="D44" s="71"/>
    </row>
    <row r="45" spans="1:15" ht="14.25" customHeight="1" x14ac:dyDescent="0.3">
      <c r="A45" s="65"/>
      <c r="B45" s="65"/>
      <c r="C45" s="65"/>
      <c r="D45" s="71"/>
    </row>
    <row r="46" spans="1:15" ht="30.75" customHeight="1" x14ac:dyDescent="0.3">
      <c r="B46" s="103" t="s">
        <v>42</v>
      </c>
      <c r="C46" s="104" t="s">
        <v>43</v>
      </c>
    </row>
    <row r="47" spans="1:15" ht="15.75" customHeight="1" x14ac:dyDescent="0.3">
      <c r="B47" s="486">
        <f>D43</f>
        <v>24.9285</v>
      </c>
      <c r="C47" s="105">
        <f>-(IF(D43&gt;300, 7.5%, 10%))</f>
        <v>-0.1</v>
      </c>
      <c r="D47" s="106">
        <f>IF(D43&lt;300, D43*0.9, D43*0.925)</f>
        <v>22.435649999999999</v>
      </c>
    </row>
    <row r="48" spans="1:15" ht="15.75" customHeight="1" x14ac:dyDescent="0.3">
      <c r="B48" s="487"/>
      <c r="C48" s="107">
        <f>+(IF(D43&gt;300, 7.5%, 10%))</f>
        <v>0.1</v>
      </c>
      <c r="D48" s="106">
        <f>IF(D43&lt;300, D43*1.1, D43*1.075)</f>
        <v>27.42135</v>
      </c>
    </row>
    <row r="49" spans="1:7" ht="14.25" customHeight="1" x14ac:dyDescent="0.3">
      <c r="A49" s="108"/>
      <c r="D49" s="109"/>
    </row>
    <row r="50" spans="1:7" ht="15" customHeight="1" x14ac:dyDescent="0.3">
      <c r="B50" s="483" t="s">
        <v>22</v>
      </c>
      <c r="C50" s="483"/>
      <c r="D50" s="71"/>
      <c r="E50" s="110" t="s">
        <v>23</v>
      </c>
      <c r="F50" s="111"/>
      <c r="G50" s="110" t="s">
        <v>24</v>
      </c>
    </row>
    <row r="51" spans="1:7" ht="15" customHeight="1" x14ac:dyDescent="0.3">
      <c r="A51" s="112" t="s">
        <v>25</v>
      </c>
      <c r="B51" s="113"/>
      <c r="C51" s="113"/>
      <c r="D51" s="71"/>
      <c r="E51" s="113"/>
      <c r="F51" s="65"/>
      <c r="G51" s="114"/>
    </row>
    <row r="52" spans="1:7" ht="15" customHeight="1" x14ac:dyDescent="0.3">
      <c r="A52" s="112" t="s">
        <v>26</v>
      </c>
      <c r="B52" s="115"/>
      <c r="C52" s="115"/>
      <c r="D52" s="71"/>
      <c r="E52" s="115"/>
      <c r="F52" s="65"/>
      <c r="G52" s="116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5" priority="1" operator="notBetween">
      <formula>IF(+$D$43&lt;300, -10.5%, -7.5%)</formula>
      <formula>IF(+$D$43&lt;300, 10.5%, 7.5%)</formula>
    </cfRule>
  </conditionalFormatting>
  <conditionalFormatting sqref="E22">
    <cfRule type="cellIs" dxfId="34" priority="2" operator="notBetween">
      <formula>IF(+$D$43&lt;300, -10.5%, -7.5%)</formula>
      <formula>IF(+$D$43&lt;300, 10.5%, 7.5%)</formula>
    </cfRule>
  </conditionalFormatting>
  <conditionalFormatting sqref="E23">
    <cfRule type="cellIs" dxfId="33" priority="3" operator="notBetween">
      <formula>IF(+$D$43&lt;300, -10.5%, -7.5%)</formula>
      <formula>IF(+$D$43&lt;300, 10.5%, 7.5%)</formula>
    </cfRule>
  </conditionalFormatting>
  <conditionalFormatting sqref="E24">
    <cfRule type="cellIs" dxfId="32" priority="4" operator="notBetween">
      <formula>IF(+$D$43&lt;300, -10.5%, -7.5%)</formula>
      <formula>IF(+$D$43&lt;300, 10.5%, 7.5%)</formula>
    </cfRule>
  </conditionalFormatting>
  <conditionalFormatting sqref="E25">
    <cfRule type="cellIs" dxfId="31" priority="5" operator="notBetween">
      <formula>IF(+$D$43&lt;300, -10.5%, -7.5%)</formula>
      <formula>IF(+$D$43&lt;300, 10.5%, 7.5%)</formula>
    </cfRule>
  </conditionalFormatting>
  <conditionalFormatting sqref="E26">
    <cfRule type="cellIs" dxfId="30" priority="6" operator="notBetween">
      <formula>IF(+$D$43&lt;300, -10.5%, -7.5%)</formula>
      <formula>IF(+$D$43&lt;300, 10.5%, 7.5%)</formula>
    </cfRule>
  </conditionalFormatting>
  <conditionalFormatting sqref="E27">
    <cfRule type="cellIs" dxfId="29" priority="7" operator="notBetween">
      <formula>IF(+$D$43&lt;300, -10.5%, -7.5%)</formula>
      <formula>IF(+$D$43&lt;300, 10.5%, 7.5%)</formula>
    </cfRule>
  </conditionalFormatting>
  <conditionalFormatting sqref="E28">
    <cfRule type="cellIs" dxfId="28" priority="8" operator="notBetween">
      <formula>IF(+$D$43&lt;300, -10.5%, -7.5%)</formula>
      <formula>IF(+$D$43&lt;300, 10.5%, 7.5%)</formula>
    </cfRule>
  </conditionalFormatting>
  <conditionalFormatting sqref="E29">
    <cfRule type="cellIs" dxfId="27" priority="9" operator="notBetween">
      <formula>IF(+$D$43&lt;300, -10.5%, -7.5%)</formula>
      <formula>IF(+$D$43&lt;300, 10.5%, 7.5%)</formula>
    </cfRule>
  </conditionalFormatting>
  <conditionalFormatting sqref="E30">
    <cfRule type="cellIs" dxfId="26" priority="10" operator="notBetween">
      <formula>IF(+$D$43&lt;300, -10.5%, -7.5%)</formula>
      <formula>IF(+$D$43&lt;300, 10.5%, 7.5%)</formula>
    </cfRule>
  </conditionalFormatting>
  <conditionalFormatting sqref="E31">
    <cfRule type="cellIs" dxfId="25" priority="11" operator="notBetween">
      <formula>IF(+$D$43&lt;300, -10.5%, -7.5%)</formula>
      <formula>IF(+$D$43&lt;300, 10.5%, 7.5%)</formula>
    </cfRule>
  </conditionalFormatting>
  <conditionalFormatting sqref="E32">
    <cfRule type="cellIs" dxfId="24" priority="12" operator="notBetween">
      <formula>IF(+$D$43&lt;300, -10.5%, -7.5%)</formula>
      <formula>IF(+$D$43&lt;300, 10.5%, 7.5%)</formula>
    </cfRule>
  </conditionalFormatting>
  <conditionalFormatting sqref="E33">
    <cfRule type="cellIs" dxfId="23" priority="13" operator="notBetween">
      <formula>IF(+$D$43&lt;300, -10.5%, -7.5%)</formula>
      <formula>IF(+$D$43&lt;300, 10.5%, 7.5%)</formula>
    </cfRule>
  </conditionalFormatting>
  <conditionalFormatting sqref="E34">
    <cfRule type="cellIs" dxfId="22" priority="14" operator="notBetween">
      <formula>IF(+$D$43&lt;300, -10.5%, -7.5%)</formula>
      <formula>IF(+$D$43&lt;300, 10.5%, 7.5%)</formula>
    </cfRule>
  </conditionalFormatting>
  <conditionalFormatting sqref="E35">
    <cfRule type="cellIs" dxfId="21" priority="15" operator="notBetween">
      <formula>IF(+$D$43&lt;300, -10.5%, -7.5%)</formula>
      <formula>IF(+$D$43&lt;300, 10.5%, 7.5%)</formula>
    </cfRule>
  </conditionalFormatting>
  <conditionalFormatting sqref="E36">
    <cfRule type="cellIs" dxfId="20" priority="16" operator="notBetween">
      <formula>IF(+$D$43&lt;300, -10.5%, -7.5%)</formula>
      <formula>IF(+$D$43&lt;300, 10.5%, 7.5%)</formula>
    </cfRule>
  </conditionalFormatting>
  <conditionalFormatting sqref="E37">
    <cfRule type="cellIs" dxfId="19" priority="17" operator="notBetween">
      <formula>IF(+$D$43&lt;300, -10.5%, -7.5%)</formula>
      <formula>IF(+$D$43&lt;300, 10.5%, 7.5%)</formula>
    </cfRule>
  </conditionalFormatting>
  <conditionalFormatting sqref="E38">
    <cfRule type="cellIs" dxfId="18" priority="18" operator="notBetween">
      <formula>IF(+$D$43&lt;300, -10.5%, -7.5%)</formula>
      <formula>IF(+$D$43&lt;300, 10.5%, 7.5%)</formula>
    </cfRule>
  </conditionalFormatting>
  <conditionalFormatting sqref="E39">
    <cfRule type="cellIs" dxfId="17" priority="19" operator="notBetween">
      <formula>IF(+$D$43&lt;300, -10.5%, -7.5%)</formula>
      <formula>IF(+$D$43&lt;300, 10.5%, 7.5%)</formula>
    </cfRule>
  </conditionalFormatting>
  <conditionalFormatting sqref="E40">
    <cfRule type="cellIs" dxfId="16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22" zoomScale="69" zoomScaleNormal="69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9.42578125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300"/>
    </row>
    <row r="16" spans="1:8" ht="19.5" customHeight="1" x14ac:dyDescent="0.3">
      <c r="A16" s="522" t="s">
        <v>27</v>
      </c>
      <c r="B16" s="523"/>
      <c r="C16" s="523"/>
      <c r="D16" s="523"/>
      <c r="E16" s="523"/>
      <c r="F16" s="523"/>
      <c r="G16" s="523"/>
      <c r="H16" s="524"/>
    </row>
    <row r="17" spans="1:14" ht="20.25" customHeight="1" x14ac:dyDescent="0.25">
      <c r="A17" s="525" t="s">
        <v>44</v>
      </c>
      <c r="B17" s="525"/>
      <c r="C17" s="525"/>
      <c r="D17" s="525"/>
      <c r="E17" s="525"/>
      <c r="F17" s="525"/>
      <c r="G17" s="525"/>
      <c r="H17" s="525"/>
    </row>
    <row r="18" spans="1:14" ht="26.25" customHeight="1" x14ac:dyDescent="0.4">
      <c r="A18" s="302" t="s">
        <v>29</v>
      </c>
      <c r="B18" s="521" t="s">
        <v>4</v>
      </c>
      <c r="C18" s="521"/>
      <c r="D18" s="481"/>
      <c r="E18" s="303"/>
      <c r="F18" s="304"/>
      <c r="G18" s="304"/>
      <c r="H18" s="304"/>
    </row>
    <row r="19" spans="1:14" ht="26.25" customHeight="1" x14ac:dyDescent="0.4">
      <c r="A19" s="302" t="s">
        <v>30</v>
      </c>
      <c r="B19" s="305" t="s">
        <v>6</v>
      </c>
      <c r="C19" s="304">
        <v>1</v>
      </c>
      <c r="D19" s="304"/>
      <c r="E19" s="304"/>
      <c r="F19" s="304"/>
      <c r="G19" s="304"/>
      <c r="H19" s="304"/>
    </row>
    <row r="20" spans="1:14" ht="26.25" customHeight="1" x14ac:dyDescent="0.4">
      <c r="A20" s="302" t="s">
        <v>31</v>
      </c>
      <c r="B20" s="526" t="s">
        <v>8</v>
      </c>
      <c r="C20" s="526"/>
      <c r="D20" s="304"/>
      <c r="E20" s="304"/>
      <c r="F20" s="304"/>
      <c r="G20" s="304"/>
      <c r="H20" s="304"/>
    </row>
    <row r="21" spans="1:14" ht="26.25" customHeight="1" x14ac:dyDescent="0.4">
      <c r="A21" s="302" t="s">
        <v>32</v>
      </c>
      <c r="B21" s="526" t="s">
        <v>10</v>
      </c>
      <c r="C21" s="526"/>
      <c r="D21" s="526"/>
      <c r="E21" s="526"/>
      <c r="F21" s="526"/>
      <c r="G21" s="526"/>
      <c r="H21" s="526"/>
      <c r="I21" s="306"/>
    </row>
    <row r="22" spans="1:14" ht="26.25" customHeight="1" x14ac:dyDescent="0.4">
      <c r="A22" s="302" t="s">
        <v>33</v>
      </c>
      <c r="B22" s="307" t="s">
        <v>121</v>
      </c>
      <c r="C22" s="304"/>
      <c r="D22" s="304"/>
      <c r="E22" s="304"/>
      <c r="F22" s="304"/>
      <c r="G22" s="304"/>
      <c r="H22" s="304"/>
    </row>
    <row r="23" spans="1:14" ht="26.25" customHeight="1" x14ac:dyDescent="0.4">
      <c r="A23" s="302" t="s">
        <v>34</v>
      </c>
      <c r="B23" s="530" t="s">
        <v>127</v>
      </c>
      <c r="C23" s="304"/>
      <c r="D23" s="304"/>
      <c r="E23" s="304"/>
      <c r="F23" s="304"/>
      <c r="G23" s="304"/>
      <c r="H23" s="304"/>
    </row>
    <row r="24" spans="1:14" ht="18.75" x14ac:dyDescent="0.3">
      <c r="A24" s="302"/>
      <c r="B24" s="308"/>
    </row>
    <row r="25" spans="1:14" ht="18.75" x14ac:dyDescent="0.3">
      <c r="A25" s="309" t="s">
        <v>1</v>
      </c>
      <c r="B25" s="308"/>
    </row>
    <row r="26" spans="1:14" ht="26.25" customHeight="1" x14ac:dyDescent="0.4">
      <c r="A26" s="310" t="s">
        <v>3</v>
      </c>
      <c r="B26" s="521" t="s">
        <v>123</v>
      </c>
      <c r="C26" s="521"/>
    </row>
    <row r="27" spans="1:14" ht="26.25" customHeight="1" x14ac:dyDescent="0.4">
      <c r="A27" s="311" t="s">
        <v>45</v>
      </c>
      <c r="B27" s="528" t="s">
        <v>124</v>
      </c>
      <c r="C27" s="528"/>
    </row>
    <row r="28" spans="1:14" ht="27" customHeight="1" x14ac:dyDescent="0.4">
      <c r="A28" s="311" t="s">
        <v>5</v>
      </c>
      <c r="B28" s="312">
        <v>100.1</v>
      </c>
    </row>
    <row r="29" spans="1:14" s="13" customFormat="1" ht="27" customHeight="1" x14ac:dyDescent="0.4">
      <c r="A29" s="311" t="s">
        <v>46</v>
      </c>
      <c r="B29" s="313">
        <v>0</v>
      </c>
      <c r="C29" s="497" t="s">
        <v>47</v>
      </c>
      <c r="D29" s="498"/>
      <c r="E29" s="498"/>
      <c r="F29" s="498"/>
      <c r="G29" s="499"/>
      <c r="I29" s="314"/>
      <c r="J29" s="314"/>
      <c r="K29" s="314"/>
      <c r="L29" s="314"/>
    </row>
    <row r="30" spans="1:14" s="13" customFormat="1" ht="19.5" customHeight="1" x14ac:dyDescent="0.3">
      <c r="A30" s="311" t="s">
        <v>48</v>
      </c>
      <c r="B30" s="315">
        <f>B28-B29</f>
        <v>100.1</v>
      </c>
      <c r="C30" s="316"/>
      <c r="D30" s="316"/>
      <c r="E30" s="316"/>
      <c r="F30" s="316"/>
      <c r="G30" s="317"/>
      <c r="I30" s="314"/>
      <c r="J30" s="314"/>
      <c r="K30" s="314"/>
      <c r="L30" s="314"/>
    </row>
    <row r="31" spans="1:14" s="13" customFormat="1" ht="27" customHeight="1" x14ac:dyDescent="0.4">
      <c r="A31" s="311" t="s">
        <v>49</v>
      </c>
      <c r="B31" s="318">
        <v>318.43</v>
      </c>
      <c r="C31" s="500" t="s">
        <v>50</v>
      </c>
      <c r="D31" s="501"/>
      <c r="E31" s="501"/>
      <c r="F31" s="501"/>
      <c r="G31" s="501"/>
      <c r="H31" s="502"/>
      <c r="I31" s="314"/>
      <c r="J31" s="314"/>
      <c r="K31" s="314"/>
      <c r="L31" s="314"/>
    </row>
    <row r="32" spans="1:14" s="13" customFormat="1" ht="27" customHeight="1" x14ac:dyDescent="0.4">
      <c r="A32" s="311" t="s">
        <v>51</v>
      </c>
      <c r="B32" s="318">
        <v>398.33</v>
      </c>
      <c r="C32" s="500" t="s">
        <v>52</v>
      </c>
      <c r="D32" s="501"/>
      <c r="E32" s="501"/>
      <c r="F32" s="501"/>
      <c r="G32" s="501"/>
      <c r="H32" s="502"/>
      <c r="I32" s="314"/>
      <c r="J32" s="314"/>
      <c r="K32" s="314"/>
      <c r="L32" s="319"/>
      <c r="M32" s="319"/>
      <c r="N32" s="320"/>
    </row>
    <row r="33" spans="1:14" s="13" customFormat="1" ht="17.25" customHeight="1" x14ac:dyDescent="0.3">
      <c r="A33" s="311"/>
      <c r="B33" s="321"/>
      <c r="C33" s="322"/>
      <c r="D33" s="322"/>
      <c r="E33" s="322"/>
      <c r="F33" s="322"/>
      <c r="G33" s="322"/>
      <c r="H33" s="322"/>
      <c r="I33" s="314"/>
      <c r="J33" s="314"/>
      <c r="K33" s="314"/>
      <c r="L33" s="319"/>
      <c r="M33" s="319"/>
      <c r="N33" s="320"/>
    </row>
    <row r="34" spans="1:14" s="13" customFormat="1" ht="18.75" x14ac:dyDescent="0.3">
      <c r="A34" s="311" t="s">
        <v>53</v>
      </c>
      <c r="B34" s="323">
        <f>B31/B32</f>
        <v>0.79941254738533385</v>
      </c>
      <c r="C34" s="301" t="s">
        <v>54</v>
      </c>
      <c r="D34" s="301"/>
      <c r="E34" s="301"/>
      <c r="F34" s="301"/>
      <c r="G34" s="301"/>
      <c r="I34" s="314"/>
      <c r="J34" s="314"/>
      <c r="K34" s="314"/>
      <c r="L34" s="319"/>
      <c r="M34" s="319"/>
      <c r="N34" s="320"/>
    </row>
    <row r="35" spans="1:14" s="13" customFormat="1" ht="19.5" customHeight="1" x14ac:dyDescent="0.3">
      <c r="A35" s="311"/>
      <c r="B35" s="315"/>
      <c r="G35" s="301"/>
      <c r="I35" s="314"/>
      <c r="J35" s="314"/>
      <c r="K35" s="314"/>
      <c r="L35" s="319"/>
      <c r="M35" s="319"/>
      <c r="N35" s="320"/>
    </row>
    <row r="36" spans="1:14" s="13" customFormat="1" ht="27" customHeight="1" x14ac:dyDescent="0.4">
      <c r="A36" s="324" t="s">
        <v>55</v>
      </c>
      <c r="B36" s="325">
        <v>100</v>
      </c>
      <c r="C36" s="301"/>
      <c r="D36" s="503" t="s">
        <v>56</v>
      </c>
      <c r="E36" s="520"/>
      <c r="F36" s="503" t="s">
        <v>57</v>
      </c>
      <c r="G36" s="504"/>
      <c r="J36" s="314"/>
      <c r="K36" s="314"/>
      <c r="L36" s="319"/>
      <c r="M36" s="319"/>
      <c r="N36" s="320"/>
    </row>
    <row r="37" spans="1:14" s="13" customFormat="1" ht="27" customHeight="1" x14ac:dyDescent="0.4">
      <c r="A37" s="326" t="s">
        <v>58</v>
      </c>
      <c r="B37" s="327">
        <v>5</v>
      </c>
      <c r="C37" s="328" t="s">
        <v>59</v>
      </c>
      <c r="D37" s="329" t="s">
        <v>60</v>
      </c>
      <c r="E37" s="330" t="s">
        <v>61</v>
      </c>
      <c r="F37" s="329" t="s">
        <v>60</v>
      </c>
      <c r="G37" s="331" t="s">
        <v>61</v>
      </c>
      <c r="I37" s="332" t="s">
        <v>62</v>
      </c>
      <c r="J37" s="314"/>
      <c r="K37" s="314"/>
      <c r="L37" s="319"/>
      <c r="M37" s="319"/>
      <c r="N37" s="320"/>
    </row>
    <row r="38" spans="1:14" s="13" customFormat="1" ht="26.25" customHeight="1" x14ac:dyDescent="0.4">
      <c r="A38" s="326" t="s">
        <v>63</v>
      </c>
      <c r="B38" s="327">
        <v>100</v>
      </c>
      <c r="C38" s="333">
        <v>1</v>
      </c>
      <c r="D38" s="334">
        <v>2456723</v>
      </c>
      <c r="E38" s="335">
        <f>IF(ISBLANK(D38),"-",$D$48/$D$45*D38)</f>
        <v>3067023.3065187917</v>
      </c>
      <c r="F38" s="334">
        <v>3092074</v>
      </c>
      <c r="G38" s="336">
        <f>IF(ISBLANK(F38),"-",$D$48/$F$45*F38)</f>
        <v>3004719.0632339418</v>
      </c>
      <c r="I38" s="337"/>
      <c r="J38" s="314"/>
      <c r="K38" s="314"/>
      <c r="L38" s="319"/>
      <c r="M38" s="319"/>
      <c r="N38" s="320"/>
    </row>
    <row r="39" spans="1:14" s="13" customFormat="1" ht="26.25" customHeight="1" x14ac:dyDescent="0.4">
      <c r="A39" s="326" t="s">
        <v>64</v>
      </c>
      <c r="B39" s="327">
        <v>1</v>
      </c>
      <c r="C39" s="338">
        <v>2</v>
      </c>
      <c r="D39" s="339">
        <v>2453932</v>
      </c>
      <c r="E39" s="340">
        <f>IF(ISBLANK(D39),"-",$D$48/$D$45*D39)</f>
        <v>3063538.9649595302</v>
      </c>
      <c r="F39" s="339">
        <v>3106857</v>
      </c>
      <c r="G39" s="341">
        <f>IF(ISBLANK(F39),"-",$D$48/$F$45*F39)</f>
        <v>3019084.4250951996</v>
      </c>
      <c r="I39" s="505">
        <f>ABS((F43/D43*D42)-F42)/D42</f>
        <v>2.1835556487256474E-2</v>
      </c>
      <c r="J39" s="314"/>
      <c r="K39" s="314"/>
      <c r="L39" s="319"/>
      <c r="M39" s="319"/>
      <c r="N39" s="320"/>
    </row>
    <row r="40" spans="1:14" ht="26.25" customHeight="1" x14ac:dyDescent="0.4">
      <c r="A40" s="326" t="s">
        <v>65</v>
      </c>
      <c r="B40" s="327">
        <v>1</v>
      </c>
      <c r="C40" s="338">
        <v>3</v>
      </c>
      <c r="D40" s="339">
        <v>2458464</v>
      </c>
      <c r="E40" s="340">
        <f>IF(ISBLANK(D40),"-",$D$48/$D$45*D40)</f>
        <v>3069196.806574211</v>
      </c>
      <c r="F40" s="339">
        <v>3107380</v>
      </c>
      <c r="G40" s="341">
        <f>IF(ISBLANK(F40),"-",$D$48/$F$45*F40)</f>
        <v>3019592.6496946341</v>
      </c>
      <c r="I40" s="505"/>
      <c r="L40" s="319"/>
      <c r="M40" s="319"/>
      <c r="N40" s="342"/>
    </row>
    <row r="41" spans="1:14" ht="27" customHeight="1" x14ac:dyDescent="0.4">
      <c r="A41" s="326" t="s">
        <v>66</v>
      </c>
      <c r="B41" s="327">
        <v>1</v>
      </c>
      <c r="C41" s="343">
        <v>4</v>
      </c>
      <c r="D41" s="344"/>
      <c r="E41" s="345" t="str">
        <f>IF(ISBLANK(D41),"-",$D$48/$D$45*D41)</f>
        <v>-</v>
      </c>
      <c r="F41" s="344"/>
      <c r="G41" s="346" t="str">
        <f>IF(ISBLANK(F41),"-",$D$48/$F$45*F41)</f>
        <v>-</v>
      </c>
      <c r="I41" s="347"/>
      <c r="L41" s="319"/>
      <c r="M41" s="319"/>
      <c r="N41" s="342"/>
    </row>
    <row r="42" spans="1:14" ht="27" customHeight="1" x14ac:dyDescent="0.4">
      <c r="A42" s="326" t="s">
        <v>67</v>
      </c>
      <c r="B42" s="327">
        <v>1</v>
      </c>
      <c r="C42" s="348" t="s">
        <v>68</v>
      </c>
      <c r="D42" s="349">
        <f>AVERAGE(D38:D41)</f>
        <v>2456373</v>
      </c>
      <c r="E42" s="350">
        <f>AVERAGE(E38:E41)</f>
        <v>3066586.3593508438</v>
      </c>
      <c r="F42" s="349">
        <f>AVERAGE(F38:F41)</f>
        <v>3102103.6666666665</v>
      </c>
      <c r="G42" s="351">
        <f>AVERAGE(G38:G41)</f>
        <v>3014465.3793412582</v>
      </c>
      <c r="H42" s="352"/>
    </row>
    <row r="43" spans="1:14" ht="26.25" customHeight="1" x14ac:dyDescent="0.4">
      <c r="A43" s="326" t="s">
        <v>69</v>
      </c>
      <c r="B43" s="327">
        <v>1</v>
      </c>
      <c r="C43" s="353" t="s">
        <v>70</v>
      </c>
      <c r="D43" s="354">
        <v>10.01</v>
      </c>
      <c r="E43" s="342"/>
      <c r="F43" s="354">
        <v>12.86</v>
      </c>
      <c r="H43" s="352"/>
    </row>
    <row r="44" spans="1:14" ht="26.25" customHeight="1" x14ac:dyDescent="0.4">
      <c r="A44" s="326" t="s">
        <v>71</v>
      </c>
      <c r="B44" s="327">
        <v>1</v>
      </c>
      <c r="C44" s="355" t="s">
        <v>72</v>
      </c>
      <c r="D44" s="356">
        <f>D43*$B$34</f>
        <v>8.002119599327191</v>
      </c>
      <c r="E44" s="357"/>
      <c r="F44" s="356">
        <f>F43*$B$34</f>
        <v>10.280445359375394</v>
      </c>
      <c r="H44" s="352"/>
    </row>
    <row r="45" spans="1:14" ht="19.5" customHeight="1" x14ac:dyDescent="0.3">
      <c r="A45" s="326" t="s">
        <v>73</v>
      </c>
      <c r="B45" s="358">
        <f>(B44/B43)*(B42/B41)*(B40/B39)*(B38/B37)*B36</f>
        <v>2000</v>
      </c>
      <c r="C45" s="355" t="s">
        <v>74</v>
      </c>
      <c r="D45" s="359">
        <f>D44*$B$30/100</f>
        <v>8.0101217189265181</v>
      </c>
      <c r="E45" s="360"/>
      <c r="F45" s="359">
        <f>F44*$B$30/100</f>
        <v>10.290725804734768</v>
      </c>
      <c r="H45" s="352"/>
    </row>
    <row r="46" spans="1:14" ht="19.5" customHeight="1" x14ac:dyDescent="0.3">
      <c r="A46" s="491" t="s">
        <v>75</v>
      </c>
      <c r="B46" s="492"/>
      <c r="C46" s="355" t="s">
        <v>76</v>
      </c>
      <c r="D46" s="361">
        <f>D45/$B$45</f>
        <v>4.0050608594632588E-3</v>
      </c>
      <c r="E46" s="362"/>
      <c r="F46" s="363">
        <f>F45/$B$45</f>
        <v>5.1453629023673836E-3</v>
      </c>
      <c r="H46" s="352"/>
    </row>
    <row r="47" spans="1:14" ht="27" customHeight="1" x14ac:dyDescent="0.4">
      <c r="A47" s="493"/>
      <c r="B47" s="494"/>
      <c r="C47" s="364" t="s">
        <v>77</v>
      </c>
      <c r="D47" s="365">
        <f>10/100*5/100</f>
        <v>5.0000000000000001E-3</v>
      </c>
      <c r="E47" s="366"/>
      <c r="F47" s="362"/>
      <c r="H47" s="352"/>
    </row>
    <row r="48" spans="1:14" ht="18.75" x14ac:dyDescent="0.3">
      <c r="C48" s="367" t="s">
        <v>78</v>
      </c>
      <c r="D48" s="359">
        <f>D47*$B$45</f>
        <v>10</v>
      </c>
      <c r="F48" s="368"/>
      <c r="H48" s="352"/>
    </row>
    <row r="49" spans="1:12" ht="19.5" customHeight="1" x14ac:dyDescent="0.3">
      <c r="C49" s="369" t="s">
        <v>79</v>
      </c>
      <c r="D49" s="370">
        <f>D48/B34</f>
        <v>12.509185692302859</v>
      </c>
      <c r="F49" s="368"/>
      <c r="H49" s="352"/>
    </row>
    <row r="50" spans="1:12" ht="18.75" x14ac:dyDescent="0.3">
      <c r="C50" s="324" t="s">
        <v>80</v>
      </c>
      <c r="D50" s="371">
        <f>AVERAGE(E38:E41,G38:G41)</f>
        <v>3040525.869346051</v>
      </c>
      <c r="F50" s="372"/>
      <c r="H50" s="352"/>
    </row>
    <row r="51" spans="1:12" ht="18.75" x14ac:dyDescent="0.3">
      <c r="C51" s="326" t="s">
        <v>81</v>
      </c>
      <c r="D51" s="373">
        <f>STDEV(E38:E41,G38:G41)/D50</f>
        <v>9.5704325159175086E-3</v>
      </c>
      <c r="F51" s="372"/>
      <c r="H51" s="352"/>
    </row>
    <row r="52" spans="1:12" ht="19.5" customHeight="1" x14ac:dyDescent="0.3">
      <c r="C52" s="374" t="s">
        <v>18</v>
      </c>
      <c r="D52" s="375">
        <f>COUNT(E38:E41,G38:G41)</f>
        <v>6</v>
      </c>
      <c r="F52" s="372"/>
    </row>
    <row r="54" spans="1:12" ht="18.75" x14ac:dyDescent="0.3">
      <c r="A54" s="376" t="s">
        <v>1</v>
      </c>
      <c r="B54" s="377" t="s">
        <v>82</v>
      </c>
    </row>
    <row r="55" spans="1:12" ht="18.75" x14ac:dyDescent="0.3">
      <c r="A55" s="301" t="s">
        <v>83</v>
      </c>
      <c r="B55" s="378" t="str">
        <f>B21</f>
        <v>Each inhalation Powder capsule contains 143 micrograms indacaterol maleate equivalent to 110 mcg indacaterol and 63 mcg glycopyrronium bromide equivalent to 50 mcg glycopyrronium</v>
      </c>
    </row>
    <row r="56" spans="1:12" ht="26.25" customHeight="1" x14ac:dyDescent="0.4">
      <c r="A56" s="379" t="s">
        <v>84</v>
      </c>
      <c r="B56" s="527">
        <v>0.05</v>
      </c>
      <c r="C56" s="301" t="s">
        <v>123</v>
      </c>
      <c r="H56" s="380"/>
    </row>
    <row r="57" spans="1:12" ht="18.75" x14ac:dyDescent="0.3">
      <c r="A57" s="378" t="s">
        <v>85</v>
      </c>
      <c r="B57" s="381">
        <f>Indacaterol!B57</f>
        <v>24.9285</v>
      </c>
      <c r="H57" s="380"/>
    </row>
    <row r="58" spans="1:12" ht="19.5" customHeight="1" x14ac:dyDescent="0.3">
      <c r="H58" s="380"/>
    </row>
    <row r="59" spans="1:12" s="13" customFormat="1" ht="27" customHeight="1" x14ac:dyDescent="0.4">
      <c r="A59" s="324" t="s">
        <v>86</v>
      </c>
      <c r="B59" s="325">
        <v>20</v>
      </c>
      <c r="C59" s="301"/>
      <c r="D59" s="382" t="s">
        <v>87</v>
      </c>
      <c r="E59" s="383" t="s">
        <v>59</v>
      </c>
      <c r="F59" s="383" t="s">
        <v>60</v>
      </c>
      <c r="G59" s="383" t="s">
        <v>88</v>
      </c>
      <c r="H59" s="328" t="s">
        <v>89</v>
      </c>
      <c r="L59" s="314"/>
    </row>
    <row r="60" spans="1:12" s="13" customFormat="1" ht="26.25" customHeight="1" x14ac:dyDescent="0.4">
      <c r="A60" s="326" t="s">
        <v>90</v>
      </c>
      <c r="B60" s="327">
        <v>1</v>
      </c>
      <c r="C60" s="508" t="s">
        <v>91</v>
      </c>
      <c r="D60" s="511">
        <v>48.07</v>
      </c>
      <c r="E60" s="384">
        <v>1</v>
      </c>
      <c r="F60" s="385">
        <v>2893746</v>
      </c>
      <c r="G60" s="386">
        <f>IF(ISBLANK(F60),"-",(F60/$D$50*$D$47*$B$68)*($B$57/$D$60))</f>
        <v>4.9355292490056997E-2</v>
      </c>
      <c r="H60" s="387">
        <f>IF(ISBLANK(F60),"-",G60/$B$56)</f>
        <v>0.98710584980113991</v>
      </c>
      <c r="L60" s="314"/>
    </row>
    <row r="61" spans="1:12" s="13" customFormat="1" ht="26.25" customHeight="1" x14ac:dyDescent="0.4">
      <c r="A61" s="326" t="s">
        <v>92</v>
      </c>
      <c r="B61" s="327">
        <v>1</v>
      </c>
      <c r="C61" s="509"/>
      <c r="D61" s="512"/>
      <c r="E61" s="388">
        <v>2</v>
      </c>
      <c r="F61" s="339">
        <v>2896920</v>
      </c>
      <c r="G61" s="389">
        <f>IF(ISBLANK(F61),"-",(F61/$D$50*$D$47*$B$68)*($B$57/$D$60))</f>
        <v>4.9409427752227009E-2</v>
      </c>
      <c r="H61" s="390">
        <f t="shared" ref="H60:H71" si="0">IF(ISBLANK(F61),"-",G61/$B$56)</f>
        <v>0.98818855504454017</v>
      </c>
      <c r="L61" s="314"/>
    </row>
    <row r="62" spans="1:12" s="13" customFormat="1" ht="26.25" customHeight="1" x14ac:dyDescent="0.4">
      <c r="A62" s="326" t="s">
        <v>93</v>
      </c>
      <c r="B62" s="327">
        <v>1</v>
      </c>
      <c r="C62" s="509"/>
      <c r="D62" s="512"/>
      <c r="E62" s="388">
        <v>3</v>
      </c>
      <c r="F62" s="391">
        <v>2900619</v>
      </c>
      <c r="G62" s="389">
        <f>IF(ISBLANK(F62),"-",(F62/$D$50*$D$47*$B$68)*($B$57/$D$60))</f>
        <v>4.9472517334699248E-2</v>
      </c>
      <c r="H62" s="390">
        <f t="shared" si="0"/>
        <v>0.98945034669398491</v>
      </c>
      <c r="L62" s="314"/>
    </row>
    <row r="63" spans="1:12" ht="27" customHeight="1" x14ac:dyDescent="0.4">
      <c r="A63" s="326" t="s">
        <v>94</v>
      </c>
      <c r="B63" s="327">
        <v>1</v>
      </c>
      <c r="C63" s="519"/>
      <c r="D63" s="513"/>
      <c r="E63" s="392">
        <v>4</v>
      </c>
      <c r="F63" s="393"/>
      <c r="G63" s="389" t="str">
        <f>IF(ISBLANK(F63),"-",(F63/$D$50*$D$47*$B$68)*($B$57/$D$60))</f>
        <v>-</v>
      </c>
      <c r="H63" s="390" t="str">
        <f t="shared" si="0"/>
        <v>-</v>
      </c>
    </row>
    <row r="64" spans="1:12" ht="19.5" customHeight="1" x14ac:dyDescent="0.4">
      <c r="A64" s="326" t="s">
        <v>95</v>
      </c>
      <c r="B64" s="327">
        <v>1</v>
      </c>
      <c r="C64" s="508" t="s">
        <v>96</v>
      </c>
      <c r="D64" s="511">
        <v>45.88</v>
      </c>
      <c r="E64" s="384">
        <v>1</v>
      </c>
      <c r="F64" s="385">
        <v>2665740</v>
      </c>
      <c r="G64" s="394">
        <f>IF(ISBLANK(F64),"-",(F64/$D$50*$D$47*$B$68)*($B$57/$D$64))</f>
        <v>4.7636717017636873E-2</v>
      </c>
      <c r="H64" s="395">
        <f>IF(ISBLANK(F64),"-",G64/$B$56)</f>
        <v>0.95273434035273741</v>
      </c>
    </row>
    <row r="65" spans="1:8" ht="27" customHeight="1" x14ac:dyDescent="0.4">
      <c r="A65" s="326" t="s">
        <v>97</v>
      </c>
      <c r="B65" s="327">
        <v>1</v>
      </c>
      <c r="C65" s="509"/>
      <c r="D65" s="512"/>
      <c r="E65" s="388">
        <v>2</v>
      </c>
      <c r="F65" s="339">
        <v>2680538</v>
      </c>
      <c r="G65" s="396">
        <f>IF(ISBLANK(F65),"-",(F65/$D$50*$D$47*$B$68)*($B$57/$D$64))</f>
        <v>4.7901156962427811E-2</v>
      </c>
      <c r="H65" s="397">
        <f>IF(ISBLANK(F65),"-",G65/$B$56)</f>
        <v>0.9580231392485562</v>
      </c>
    </row>
    <row r="66" spans="1:8" ht="36" customHeight="1" x14ac:dyDescent="0.4">
      <c r="A66" s="326" t="s">
        <v>98</v>
      </c>
      <c r="B66" s="327">
        <v>1</v>
      </c>
      <c r="C66" s="509"/>
      <c r="D66" s="512"/>
      <c r="E66" s="388">
        <v>3</v>
      </c>
      <c r="F66" s="339">
        <v>2665015</v>
      </c>
      <c r="G66" s="396">
        <f>IF(ISBLANK(F66),"-",(F66/$D$50*$D$47*$B$68)*($B$57/$D$64))</f>
        <v>4.7623761283079942E-2</v>
      </c>
      <c r="H66" s="397">
        <f t="shared" si="0"/>
        <v>0.95247522566159881</v>
      </c>
    </row>
    <row r="67" spans="1:8" ht="27" customHeight="1" x14ac:dyDescent="0.4">
      <c r="A67" s="326" t="s">
        <v>99</v>
      </c>
      <c r="B67" s="327">
        <v>1</v>
      </c>
      <c r="C67" s="519"/>
      <c r="D67" s="513"/>
      <c r="E67" s="392">
        <v>4</v>
      </c>
      <c r="F67" s="393"/>
      <c r="G67" s="398" t="str">
        <f>IF(ISBLANK(F67),"-",(F67/$D$50*$D$47*$B$68)*($B$57/$D$64))</f>
        <v>-</v>
      </c>
      <c r="H67" s="399" t="str">
        <f t="shared" si="0"/>
        <v>-</v>
      </c>
    </row>
    <row r="68" spans="1:8" ht="26.25" customHeight="1" x14ac:dyDescent="0.4">
      <c r="A68" s="326" t="s">
        <v>100</v>
      </c>
      <c r="B68" s="400">
        <f>(B67/B66)*(B65/B64)*(B63/B62)*(B61/B60)*B59</f>
        <v>20</v>
      </c>
      <c r="C68" s="508" t="s">
        <v>101</v>
      </c>
      <c r="D68" s="511">
        <v>49.33</v>
      </c>
      <c r="E68" s="384">
        <v>1</v>
      </c>
      <c r="F68" s="385">
        <v>2966947</v>
      </c>
      <c r="G68" s="394">
        <f>IF(ISBLANK(F68),"-",(F68/$D$50*$D$47*$B$68)*($B$57/$D$68))</f>
        <v>4.9311261955296046E-2</v>
      </c>
      <c r="H68" s="390">
        <f>IF(ISBLANK(F68),"-",G68/$B$56)</f>
        <v>0.98622523910592086</v>
      </c>
    </row>
    <row r="69" spans="1:8" ht="27" customHeight="1" x14ac:dyDescent="0.4">
      <c r="A69" s="374" t="s">
        <v>102</v>
      </c>
      <c r="B69" s="401">
        <f>(D47*B68)/B56*B57</f>
        <v>49.856999999999999</v>
      </c>
      <c r="C69" s="509"/>
      <c r="D69" s="512"/>
      <c r="E69" s="388">
        <v>2</v>
      </c>
      <c r="F69" s="339">
        <v>2976984</v>
      </c>
      <c r="G69" s="396">
        <f>IF(ISBLANK(F69),"-",(F69/$D$50*$D$47*$B$68)*($B$57/$D$68))</f>
        <v>4.9478078934583274E-2</v>
      </c>
      <c r="H69" s="390">
        <f t="shared" si="0"/>
        <v>0.98956157869166539</v>
      </c>
    </row>
    <row r="70" spans="1:8" ht="26.25" customHeight="1" x14ac:dyDescent="0.4">
      <c r="A70" s="514" t="s">
        <v>75</v>
      </c>
      <c r="B70" s="515"/>
      <c r="C70" s="509"/>
      <c r="D70" s="512"/>
      <c r="E70" s="388">
        <v>3</v>
      </c>
      <c r="F70" s="339">
        <v>2985191</v>
      </c>
      <c r="G70" s="396">
        <f>IF(ISBLANK(F70),"-",(F70/$D$50*$D$47*$B$68)*($B$57/$D$68))</f>
        <v>4.9614480942056664E-2</v>
      </c>
      <c r="H70" s="390">
        <f t="shared" si="0"/>
        <v>0.9922896188411332</v>
      </c>
    </row>
    <row r="71" spans="1:8" ht="27" customHeight="1" x14ac:dyDescent="0.4">
      <c r="A71" s="516"/>
      <c r="B71" s="517"/>
      <c r="C71" s="510"/>
      <c r="D71" s="513"/>
      <c r="E71" s="392">
        <v>4</v>
      </c>
      <c r="F71" s="393"/>
      <c r="G71" s="398" t="str">
        <f>IF(ISBLANK(F71),"-",(F71/$D$50*$D$47*$B$68)*($B$57/$D$68))</f>
        <v>-</v>
      </c>
      <c r="H71" s="402" t="str">
        <f t="shared" si="0"/>
        <v>-</v>
      </c>
    </row>
    <row r="72" spans="1:8" ht="26.25" customHeight="1" x14ac:dyDescent="0.4">
      <c r="A72" s="403"/>
      <c r="B72" s="403"/>
      <c r="C72" s="403"/>
      <c r="D72" s="403"/>
      <c r="E72" s="403"/>
      <c r="F72" s="404"/>
      <c r="G72" s="405" t="s">
        <v>68</v>
      </c>
      <c r="H72" s="406">
        <f>AVERAGE(H60:H71)</f>
        <v>0.97733932149347524</v>
      </c>
    </row>
    <row r="73" spans="1:8" ht="26.25" customHeight="1" x14ac:dyDescent="0.4">
      <c r="C73" s="403"/>
      <c r="D73" s="403"/>
      <c r="E73" s="403"/>
      <c r="F73" s="404"/>
      <c r="G73" s="407" t="s">
        <v>81</v>
      </c>
      <c r="H73" s="408">
        <f>STDEV(H60:H71)/H72</f>
        <v>1.7752962844469942E-2</v>
      </c>
    </row>
    <row r="74" spans="1:8" ht="27" customHeight="1" x14ac:dyDescent="0.4">
      <c r="A74" s="403"/>
      <c r="B74" s="403"/>
      <c r="C74" s="404"/>
      <c r="D74" s="404"/>
      <c r="E74" s="409"/>
      <c r="F74" s="404"/>
      <c r="G74" s="410" t="s">
        <v>18</v>
      </c>
      <c r="H74" s="411">
        <f>COUNT(H60:H71)</f>
        <v>9</v>
      </c>
    </row>
    <row r="76" spans="1:8" ht="26.25" customHeight="1" x14ac:dyDescent="0.4">
      <c r="A76" s="310" t="s">
        <v>103</v>
      </c>
      <c r="B76" s="412" t="s">
        <v>104</v>
      </c>
      <c r="C76" s="495" t="str">
        <f>B20</f>
        <v>Indacaterol and Glcopyrronium</v>
      </c>
      <c r="D76" s="495"/>
      <c r="E76" s="413" t="s">
        <v>105</v>
      </c>
      <c r="F76" s="413"/>
      <c r="G76" s="414">
        <f>H72</f>
        <v>0.97733932149347524</v>
      </c>
      <c r="H76" s="415"/>
    </row>
    <row r="77" spans="1:8" ht="18.75" x14ac:dyDescent="0.3">
      <c r="A77" s="309" t="s">
        <v>106</v>
      </c>
      <c r="B77" s="309" t="s">
        <v>107</v>
      </c>
    </row>
    <row r="78" spans="1:8" ht="18.75" x14ac:dyDescent="0.3">
      <c r="A78" s="309"/>
      <c r="B78" s="309"/>
    </row>
    <row r="79" spans="1:8" ht="26.25" customHeight="1" x14ac:dyDescent="0.4">
      <c r="A79" s="310" t="s">
        <v>3</v>
      </c>
      <c r="B79" s="518" t="str">
        <f>B26</f>
        <v>Glycopyronium</v>
      </c>
      <c r="C79" s="518"/>
    </row>
    <row r="80" spans="1:8" ht="26.25" customHeight="1" x14ac:dyDescent="0.4">
      <c r="A80" s="311" t="s">
        <v>45</v>
      </c>
      <c r="B80" s="518" t="str">
        <f>B27</f>
        <v xml:space="preserve">        C0009</v>
      </c>
      <c r="C80" s="518"/>
    </row>
    <row r="81" spans="1:12" ht="27" customHeight="1" x14ac:dyDescent="0.4">
      <c r="A81" s="311" t="s">
        <v>5</v>
      </c>
      <c r="B81" s="416">
        <f>B28</f>
        <v>100.1</v>
      </c>
    </row>
    <row r="82" spans="1:12" s="13" customFormat="1" ht="27" customHeight="1" x14ac:dyDescent="0.4">
      <c r="A82" s="311" t="s">
        <v>46</v>
      </c>
      <c r="B82" s="313">
        <v>0</v>
      </c>
      <c r="C82" s="497" t="s">
        <v>47</v>
      </c>
      <c r="D82" s="498"/>
      <c r="E82" s="498"/>
      <c r="F82" s="498"/>
      <c r="G82" s="499"/>
      <c r="I82" s="314"/>
      <c r="J82" s="314"/>
      <c r="K82" s="314"/>
      <c r="L82" s="314"/>
    </row>
    <row r="83" spans="1:12" s="13" customFormat="1" ht="19.5" customHeight="1" x14ac:dyDescent="0.3">
      <c r="A83" s="311" t="s">
        <v>48</v>
      </c>
      <c r="B83" s="315">
        <f>B81-B82</f>
        <v>100.1</v>
      </c>
      <c r="C83" s="316"/>
      <c r="D83" s="316"/>
      <c r="E83" s="316"/>
      <c r="F83" s="316"/>
      <c r="G83" s="317"/>
      <c r="I83" s="314"/>
      <c r="J83" s="314"/>
      <c r="K83" s="314"/>
      <c r="L83" s="314"/>
    </row>
    <row r="84" spans="1:12" s="13" customFormat="1" ht="27" customHeight="1" x14ac:dyDescent="0.4">
      <c r="A84" s="311" t="s">
        <v>49</v>
      </c>
      <c r="B84" s="318">
        <v>1</v>
      </c>
      <c r="C84" s="500" t="s">
        <v>108</v>
      </c>
      <c r="D84" s="501"/>
      <c r="E84" s="501"/>
      <c r="F84" s="501"/>
      <c r="G84" s="501"/>
      <c r="H84" s="502"/>
      <c r="I84" s="314"/>
      <c r="J84" s="314"/>
      <c r="K84" s="314"/>
      <c r="L84" s="314"/>
    </row>
    <row r="85" spans="1:12" s="13" customFormat="1" ht="27" customHeight="1" x14ac:dyDescent="0.4">
      <c r="A85" s="311" t="s">
        <v>51</v>
      </c>
      <c r="B85" s="318">
        <v>1</v>
      </c>
      <c r="C85" s="500" t="s">
        <v>109</v>
      </c>
      <c r="D85" s="501"/>
      <c r="E85" s="501"/>
      <c r="F85" s="501"/>
      <c r="G85" s="501"/>
      <c r="H85" s="502"/>
      <c r="I85" s="314"/>
      <c r="J85" s="314"/>
      <c r="K85" s="314"/>
      <c r="L85" s="314"/>
    </row>
    <row r="86" spans="1:12" s="13" customFormat="1" ht="18.75" x14ac:dyDescent="0.3">
      <c r="A86" s="311"/>
      <c r="B86" s="321"/>
      <c r="C86" s="322"/>
      <c r="D86" s="322"/>
      <c r="E86" s="322"/>
      <c r="F86" s="322"/>
      <c r="G86" s="322"/>
      <c r="H86" s="322"/>
      <c r="I86" s="314"/>
      <c r="J86" s="314"/>
      <c r="K86" s="314"/>
      <c r="L86" s="314"/>
    </row>
    <row r="87" spans="1:12" s="13" customFormat="1" ht="18.75" x14ac:dyDescent="0.3">
      <c r="A87" s="311" t="s">
        <v>53</v>
      </c>
      <c r="B87" s="323">
        <f>B84/B85</f>
        <v>1</v>
      </c>
      <c r="C87" s="301" t="s">
        <v>54</v>
      </c>
      <c r="D87" s="301"/>
      <c r="E87" s="301"/>
      <c r="F87" s="301"/>
      <c r="G87" s="301"/>
      <c r="I87" s="314"/>
      <c r="J87" s="314"/>
      <c r="K87" s="314"/>
      <c r="L87" s="314"/>
    </row>
    <row r="88" spans="1:12" ht="19.5" customHeight="1" x14ac:dyDescent="0.3">
      <c r="A88" s="309"/>
      <c r="B88" s="309"/>
    </row>
    <row r="89" spans="1:12" ht="27" customHeight="1" x14ac:dyDescent="0.4">
      <c r="A89" s="324" t="s">
        <v>55</v>
      </c>
      <c r="B89" s="325">
        <v>1</v>
      </c>
      <c r="D89" s="417" t="s">
        <v>56</v>
      </c>
      <c r="E89" s="418"/>
      <c r="F89" s="503" t="s">
        <v>57</v>
      </c>
      <c r="G89" s="504"/>
    </row>
    <row r="90" spans="1:12" ht="27" customHeight="1" x14ac:dyDescent="0.4">
      <c r="A90" s="326" t="s">
        <v>58</v>
      </c>
      <c r="B90" s="327">
        <v>1</v>
      </c>
      <c r="C90" s="419" t="s">
        <v>59</v>
      </c>
      <c r="D90" s="329" t="s">
        <v>60</v>
      </c>
      <c r="E90" s="330" t="s">
        <v>61</v>
      </c>
      <c r="F90" s="329" t="s">
        <v>60</v>
      </c>
      <c r="G90" s="420" t="s">
        <v>61</v>
      </c>
      <c r="I90" s="332" t="s">
        <v>62</v>
      </c>
    </row>
    <row r="91" spans="1:12" ht="26.25" customHeight="1" x14ac:dyDescent="0.4">
      <c r="A91" s="326" t="s">
        <v>63</v>
      </c>
      <c r="B91" s="327">
        <v>1</v>
      </c>
      <c r="C91" s="421">
        <v>1</v>
      </c>
      <c r="D91" s="334"/>
      <c r="E91" s="335" t="str">
        <f>IF(ISBLANK(D91),"-",$D$101/$D$98*D91)</f>
        <v>-</v>
      </c>
      <c r="F91" s="334"/>
      <c r="G91" s="336" t="str">
        <f>IF(ISBLANK(F91),"-",$D$101/$F$98*F91)</f>
        <v>-</v>
      </c>
      <c r="I91" s="337"/>
    </row>
    <row r="92" spans="1:12" ht="26.25" customHeight="1" x14ac:dyDescent="0.4">
      <c r="A92" s="326" t="s">
        <v>64</v>
      </c>
      <c r="B92" s="327">
        <v>1</v>
      </c>
      <c r="C92" s="404">
        <v>2</v>
      </c>
      <c r="D92" s="339"/>
      <c r="E92" s="340" t="str">
        <f>IF(ISBLANK(D92),"-",$D$101/$D$98*D92)</f>
        <v>-</v>
      </c>
      <c r="F92" s="339"/>
      <c r="G92" s="341" t="str">
        <f>IF(ISBLANK(F92),"-",$D$101/$F$98*F92)</f>
        <v>-</v>
      </c>
      <c r="I92" s="505" t="e">
        <f>ABS((F96/D96*D95)-F95)/D95</f>
        <v>#DIV/0!</v>
      </c>
    </row>
    <row r="93" spans="1:12" ht="26.25" customHeight="1" x14ac:dyDescent="0.4">
      <c r="A93" s="326" t="s">
        <v>65</v>
      </c>
      <c r="B93" s="327">
        <v>1</v>
      </c>
      <c r="C93" s="404">
        <v>3</v>
      </c>
      <c r="D93" s="339"/>
      <c r="E93" s="340" t="str">
        <f>IF(ISBLANK(D93),"-",$D$101/$D$98*D93)</f>
        <v>-</v>
      </c>
      <c r="F93" s="339"/>
      <c r="G93" s="341" t="str">
        <f>IF(ISBLANK(F93),"-",$D$101/$F$98*F93)</f>
        <v>-</v>
      </c>
      <c r="I93" s="505"/>
    </row>
    <row r="94" spans="1:12" ht="27" customHeight="1" x14ac:dyDescent="0.4">
      <c r="A94" s="326" t="s">
        <v>66</v>
      </c>
      <c r="B94" s="327">
        <v>1</v>
      </c>
      <c r="C94" s="422">
        <v>4</v>
      </c>
      <c r="D94" s="344"/>
      <c r="E94" s="345" t="str">
        <f>IF(ISBLANK(D94),"-",$D$101/$D$98*D94)</f>
        <v>-</v>
      </c>
      <c r="F94" s="423"/>
      <c r="G94" s="346" t="str">
        <f>IF(ISBLANK(F94),"-",$D$101/$F$98*F94)</f>
        <v>-</v>
      </c>
      <c r="I94" s="347"/>
    </row>
    <row r="95" spans="1:12" ht="27" customHeight="1" x14ac:dyDescent="0.4">
      <c r="A95" s="326" t="s">
        <v>67</v>
      </c>
      <c r="B95" s="327">
        <v>1</v>
      </c>
      <c r="C95" s="424" t="s">
        <v>68</v>
      </c>
      <c r="D95" s="425" t="e">
        <f>AVERAGE(D91:D94)</f>
        <v>#DIV/0!</v>
      </c>
      <c r="E95" s="350" t="e">
        <f>AVERAGE(E91:E94)</f>
        <v>#DIV/0!</v>
      </c>
      <c r="F95" s="426" t="e">
        <f>AVERAGE(F91:F94)</f>
        <v>#DIV/0!</v>
      </c>
      <c r="G95" s="427" t="e">
        <f>AVERAGE(G91:G94)</f>
        <v>#DIV/0!</v>
      </c>
    </row>
    <row r="96" spans="1:12" ht="26.25" customHeight="1" x14ac:dyDescent="0.4">
      <c r="A96" s="326" t="s">
        <v>69</v>
      </c>
      <c r="B96" s="312">
        <v>1</v>
      </c>
      <c r="C96" s="428" t="s">
        <v>110</v>
      </c>
      <c r="D96" s="429"/>
      <c r="E96" s="342"/>
      <c r="F96" s="354"/>
    </row>
    <row r="97" spans="1:10" ht="26.25" customHeight="1" x14ac:dyDescent="0.4">
      <c r="A97" s="326" t="s">
        <v>71</v>
      </c>
      <c r="B97" s="312">
        <v>1</v>
      </c>
      <c r="C97" s="430" t="s">
        <v>111</v>
      </c>
      <c r="D97" s="431">
        <f>D96*$B$87</f>
        <v>0</v>
      </c>
      <c r="E97" s="357"/>
      <c r="F97" s="356">
        <f>F96*$B$87</f>
        <v>0</v>
      </c>
    </row>
    <row r="98" spans="1:10" ht="19.5" customHeight="1" x14ac:dyDescent="0.3">
      <c r="A98" s="326" t="s">
        <v>73</v>
      </c>
      <c r="B98" s="432">
        <f>(B97/B96)*(B95/B94)*(B93/B92)*(B91/B90)*B89</f>
        <v>1</v>
      </c>
      <c r="C98" s="430" t="s">
        <v>112</v>
      </c>
      <c r="D98" s="433">
        <f>D97*$B$83/100</f>
        <v>0</v>
      </c>
      <c r="E98" s="360"/>
      <c r="F98" s="359">
        <f>F97*$B$83/100</f>
        <v>0</v>
      </c>
    </row>
    <row r="99" spans="1:10" ht="19.5" customHeight="1" x14ac:dyDescent="0.3">
      <c r="A99" s="491" t="s">
        <v>75</v>
      </c>
      <c r="B99" s="506"/>
      <c r="C99" s="430" t="s">
        <v>113</v>
      </c>
      <c r="D99" s="434">
        <f>D98/$B$98</f>
        <v>0</v>
      </c>
      <c r="E99" s="360"/>
      <c r="F99" s="363">
        <f>F98/$B$98</f>
        <v>0</v>
      </c>
      <c r="G99" s="435"/>
      <c r="H99" s="352"/>
    </row>
    <row r="100" spans="1:10" ht="19.5" customHeight="1" x14ac:dyDescent="0.3">
      <c r="A100" s="493"/>
      <c r="B100" s="507"/>
      <c r="C100" s="430" t="s">
        <v>77</v>
      </c>
      <c r="D100" s="436">
        <f>$B$56/$B$116</f>
        <v>0.05</v>
      </c>
      <c r="F100" s="368"/>
      <c r="G100" s="437"/>
      <c r="H100" s="352"/>
    </row>
    <row r="101" spans="1:10" ht="18.75" x14ac:dyDescent="0.3">
      <c r="C101" s="430" t="s">
        <v>78</v>
      </c>
      <c r="D101" s="431">
        <f>D100*$B$98</f>
        <v>0.05</v>
      </c>
      <c r="F101" s="368"/>
      <c r="G101" s="435"/>
      <c r="H101" s="352"/>
    </row>
    <row r="102" spans="1:10" ht="19.5" customHeight="1" x14ac:dyDescent="0.3">
      <c r="C102" s="438" t="s">
        <v>79</v>
      </c>
      <c r="D102" s="439">
        <f>D101/B34</f>
        <v>6.25459284615143E-2</v>
      </c>
      <c r="F102" s="372"/>
      <c r="G102" s="435"/>
      <c r="H102" s="352"/>
      <c r="J102" s="440"/>
    </row>
    <row r="103" spans="1:10" ht="18.75" x14ac:dyDescent="0.3">
      <c r="C103" s="441" t="s">
        <v>114</v>
      </c>
      <c r="D103" s="442" t="e">
        <f>AVERAGE(E91:E94,G91:G94)</f>
        <v>#DIV/0!</v>
      </c>
      <c r="F103" s="372"/>
      <c r="G103" s="443"/>
      <c r="H103" s="352"/>
      <c r="J103" s="444"/>
    </row>
    <row r="104" spans="1:10" ht="18.75" x14ac:dyDescent="0.3">
      <c r="C104" s="407" t="s">
        <v>81</v>
      </c>
      <c r="D104" s="445" t="e">
        <f>STDEV(E91:E94,G91:G94)/D103</f>
        <v>#DIV/0!</v>
      </c>
      <c r="F104" s="372"/>
      <c r="G104" s="435"/>
      <c r="H104" s="352"/>
      <c r="J104" s="444"/>
    </row>
    <row r="105" spans="1:10" ht="19.5" customHeight="1" x14ac:dyDescent="0.3">
      <c r="C105" s="410" t="s">
        <v>18</v>
      </c>
      <c r="D105" s="446">
        <f>COUNT(E91:E94,G91:G94)</f>
        <v>0</v>
      </c>
      <c r="F105" s="372"/>
      <c r="G105" s="435"/>
      <c r="H105" s="352"/>
      <c r="J105" s="444"/>
    </row>
    <row r="106" spans="1:10" ht="19.5" customHeight="1" x14ac:dyDescent="0.3">
      <c r="A106" s="376"/>
      <c r="B106" s="376"/>
      <c r="C106" s="376"/>
      <c r="D106" s="376"/>
      <c r="E106" s="376"/>
    </row>
    <row r="107" spans="1:10" ht="26.25" customHeight="1" x14ac:dyDescent="0.4">
      <c r="A107" s="324" t="s">
        <v>115</v>
      </c>
      <c r="B107" s="325">
        <v>1</v>
      </c>
      <c r="C107" s="447" t="s">
        <v>36</v>
      </c>
      <c r="D107" s="448" t="s">
        <v>60</v>
      </c>
      <c r="E107" s="449" t="s">
        <v>116</v>
      </c>
      <c r="F107" s="450" t="s">
        <v>117</v>
      </c>
    </row>
    <row r="108" spans="1:10" ht="26.25" customHeight="1" x14ac:dyDescent="0.4">
      <c r="A108" s="326" t="s">
        <v>118</v>
      </c>
      <c r="B108" s="327">
        <v>1</v>
      </c>
      <c r="C108" s="451">
        <v>1</v>
      </c>
      <c r="D108" s="452"/>
      <c r="E108" s="453" t="str">
        <f t="shared" ref="E108:E113" si="1">IF(ISBLANK(D108),"-",D108/$D$103*$D$100*$B$116)</f>
        <v>-</v>
      </c>
      <c r="F108" s="454" t="str">
        <f t="shared" ref="F108:F113" si="2">IF(ISBLANK(D108), "-", E108/$B$56)</f>
        <v>-</v>
      </c>
    </row>
    <row r="109" spans="1:10" ht="26.25" customHeight="1" x14ac:dyDescent="0.4">
      <c r="A109" s="326" t="s">
        <v>92</v>
      </c>
      <c r="B109" s="327">
        <v>1</v>
      </c>
      <c r="C109" s="451">
        <v>2</v>
      </c>
      <c r="D109" s="452"/>
      <c r="E109" s="455" t="str">
        <f t="shared" si="1"/>
        <v>-</v>
      </c>
      <c r="F109" s="456" t="str">
        <f t="shared" si="2"/>
        <v>-</v>
      </c>
    </row>
    <row r="110" spans="1:10" ht="26.25" customHeight="1" x14ac:dyDescent="0.4">
      <c r="A110" s="326" t="s">
        <v>93</v>
      </c>
      <c r="B110" s="327">
        <v>1</v>
      </c>
      <c r="C110" s="451">
        <v>3</v>
      </c>
      <c r="D110" s="452"/>
      <c r="E110" s="455" t="str">
        <f t="shared" si="1"/>
        <v>-</v>
      </c>
      <c r="F110" s="456" t="str">
        <f t="shared" si="2"/>
        <v>-</v>
      </c>
    </row>
    <row r="111" spans="1:10" ht="26.25" customHeight="1" x14ac:dyDescent="0.4">
      <c r="A111" s="326" t="s">
        <v>94</v>
      </c>
      <c r="B111" s="327">
        <v>1</v>
      </c>
      <c r="C111" s="451">
        <v>4</v>
      </c>
      <c r="D111" s="452"/>
      <c r="E111" s="455" t="str">
        <f t="shared" si="1"/>
        <v>-</v>
      </c>
      <c r="F111" s="456" t="str">
        <f t="shared" si="2"/>
        <v>-</v>
      </c>
    </row>
    <row r="112" spans="1:10" ht="26.25" customHeight="1" x14ac:dyDescent="0.4">
      <c r="A112" s="326" t="s">
        <v>95</v>
      </c>
      <c r="B112" s="327">
        <v>1</v>
      </c>
      <c r="C112" s="451">
        <v>5</v>
      </c>
      <c r="D112" s="452"/>
      <c r="E112" s="455" t="str">
        <f t="shared" si="1"/>
        <v>-</v>
      </c>
      <c r="F112" s="456" t="str">
        <f t="shared" si="2"/>
        <v>-</v>
      </c>
    </row>
    <row r="113" spans="1:10" ht="26.25" customHeight="1" x14ac:dyDescent="0.4">
      <c r="A113" s="326" t="s">
        <v>97</v>
      </c>
      <c r="B113" s="327">
        <v>1</v>
      </c>
      <c r="C113" s="457">
        <v>6</v>
      </c>
      <c r="D113" s="458"/>
      <c r="E113" s="459" t="str">
        <f t="shared" si="1"/>
        <v>-</v>
      </c>
      <c r="F113" s="460" t="str">
        <f t="shared" si="2"/>
        <v>-</v>
      </c>
    </row>
    <row r="114" spans="1:10" ht="26.25" customHeight="1" x14ac:dyDescent="0.4">
      <c r="A114" s="326" t="s">
        <v>98</v>
      </c>
      <c r="B114" s="327">
        <v>1</v>
      </c>
      <c r="C114" s="451"/>
      <c r="D114" s="404"/>
      <c r="E114" s="300"/>
      <c r="F114" s="461"/>
    </row>
    <row r="115" spans="1:10" ht="26.25" customHeight="1" x14ac:dyDescent="0.4">
      <c r="A115" s="326" t="s">
        <v>99</v>
      </c>
      <c r="B115" s="327">
        <v>1</v>
      </c>
      <c r="C115" s="451"/>
      <c r="D115" s="462"/>
      <c r="E115" s="463" t="s">
        <v>68</v>
      </c>
      <c r="F115" s="464" t="e">
        <f>AVERAGE(F108:F113)</f>
        <v>#DIV/0!</v>
      </c>
    </row>
    <row r="116" spans="1:10" ht="27" customHeight="1" x14ac:dyDescent="0.4">
      <c r="A116" s="326" t="s">
        <v>100</v>
      </c>
      <c r="B116" s="358">
        <f>(B115/B114)*(B113/B112)*(B111/B110)*(B109/B108)*B107</f>
        <v>1</v>
      </c>
      <c r="C116" s="465"/>
      <c r="D116" s="466"/>
      <c r="E116" s="424" t="s">
        <v>81</v>
      </c>
      <c r="F116" s="467" t="e">
        <f>STDEV(F108:F113)/F115</f>
        <v>#DIV/0!</v>
      </c>
      <c r="I116" s="300"/>
    </row>
    <row r="117" spans="1:10" ht="27" customHeight="1" x14ac:dyDescent="0.4">
      <c r="A117" s="491" t="s">
        <v>75</v>
      </c>
      <c r="B117" s="492"/>
      <c r="C117" s="468"/>
      <c r="D117" s="469"/>
      <c r="E117" s="470" t="s">
        <v>18</v>
      </c>
      <c r="F117" s="471">
        <f>COUNT(F108:F113)</f>
        <v>0</v>
      </c>
      <c r="I117" s="300"/>
      <c r="J117" s="444"/>
    </row>
    <row r="118" spans="1:10" ht="19.5" customHeight="1" x14ac:dyDescent="0.3">
      <c r="A118" s="493"/>
      <c r="B118" s="494"/>
      <c r="C118" s="300"/>
      <c r="D118" s="300"/>
      <c r="E118" s="300"/>
      <c r="F118" s="404"/>
      <c r="G118" s="300"/>
      <c r="H118" s="300"/>
      <c r="I118" s="300"/>
    </row>
    <row r="119" spans="1:10" ht="18.75" x14ac:dyDescent="0.3">
      <c r="A119" s="480"/>
      <c r="B119" s="322"/>
      <c r="C119" s="300"/>
      <c r="D119" s="300"/>
      <c r="E119" s="300"/>
      <c r="F119" s="404"/>
      <c r="G119" s="300"/>
      <c r="H119" s="300"/>
      <c r="I119" s="300"/>
    </row>
    <row r="120" spans="1:10" ht="26.25" customHeight="1" x14ac:dyDescent="0.4">
      <c r="A120" s="310" t="s">
        <v>103</v>
      </c>
      <c r="B120" s="412" t="s">
        <v>119</v>
      </c>
      <c r="C120" s="495" t="str">
        <f>B20</f>
        <v>Indacaterol and Glcopyrronium</v>
      </c>
      <c r="D120" s="495"/>
      <c r="E120" s="413" t="s">
        <v>120</v>
      </c>
      <c r="F120" s="413"/>
      <c r="G120" s="414" t="e">
        <f>F115</f>
        <v>#DIV/0!</v>
      </c>
      <c r="H120" s="300"/>
      <c r="I120" s="300"/>
    </row>
    <row r="121" spans="1:10" ht="19.5" customHeight="1" x14ac:dyDescent="0.3">
      <c r="A121" s="472"/>
      <c r="B121" s="472"/>
      <c r="C121" s="473"/>
      <c r="D121" s="473"/>
      <c r="E121" s="473"/>
      <c r="F121" s="473"/>
      <c r="G121" s="473"/>
      <c r="H121" s="473"/>
    </row>
    <row r="122" spans="1:10" ht="18.75" x14ac:dyDescent="0.3">
      <c r="B122" s="496" t="s">
        <v>22</v>
      </c>
      <c r="C122" s="496"/>
      <c r="E122" s="419" t="s">
        <v>23</v>
      </c>
      <c r="F122" s="474"/>
      <c r="G122" s="496" t="s">
        <v>24</v>
      </c>
      <c r="H122" s="496"/>
    </row>
    <row r="123" spans="1:10" ht="18.75" x14ac:dyDescent="0.3">
      <c r="A123" s="475" t="s">
        <v>25</v>
      </c>
      <c r="B123" s="476"/>
      <c r="C123" s="476"/>
      <c r="E123" s="476"/>
      <c r="F123" s="300"/>
      <c r="G123" s="477"/>
      <c r="H123" s="477"/>
    </row>
    <row r="124" spans="1:10" ht="18.75" x14ac:dyDescent="0.3">
      <c r="A124" s="475" t="s">
        <v>26</v>
      </c>
      <c r="B124" s="478"/>
      <c r="C124" s="478"/>
      <c r="E124" s="478"/>
      <c r="F124" s="300"/>
      <c r="G124" s="479"/>
      <c r="H124" s="479"/>
    </row>
    <row r="125" spans="1:10" ht="18.75" x14ac:dyDescent="0.3">
      <c r="A125" s="403"/>
      <c r="B125" s="403"/>
      <c r="C125" s="404"/>
      <c r="D125" s="404"/>
      <c r="E125" s="404"/>
      <c r="F125" s="409"/>
      <c r="G125" s="404"/>
      <c r="H125" s="404"/>
      <c r="I125" s="300"/>
    </row>
    <row r="126" spans="1:10" ht="18.75" x14ac:dyDescent="0.3">
      <c r="A126" s="403"/>
      <c r="B126" s="403"/>
      <c r="C126" s="404"/>
      <c r="D126" s="404"/>
      <c r="E126" s="404"/>
      <c r="F126" s="409"/>
      <c r="G126" s="404"/>
      <c r="H126" s="404"/>
      <c r="I126" s="300"/>
    </row>
    <row r="127" spans="1:10" ht="18.75" x14ac:dyDescent="0.3">
      <c r="A127" s="403"/>
      <c r="B127" s="403"/>
      <c r="C127" s="404"/>
      <c r="D127" s="404"/>
      <c r="E127" s="404"/>
      <c r="F127" s="409"/>
      <c r="G127" s="404"/>
      <c r="H127" s="404"/>
      <c r="I127" s="300"/>
    </row>
    <row r="128" spans="1:10" ht="18.75" x14ac:dyDescent="0.3">
      <c r="A128" s="403"/>
      <c r="B128" s="403"/>
      <c r="C128" s="404"/>
      <c r="D128" s="404"/>
      <c r="E128" s="404"/>
      <c r="F128" s="409"/>
      <c r="G128" s="404"/>
      <c r="H128" s="404"/>
      <c r="I128" s="300"/>
    </row>
    <row r="129" spans="1:9" ht="18.75" x14ac:dyDescent="0.3">
      <c r="A129" s="403"/>
      <c r="B129" s="403"/>
      <c r="C129" s="404"/>
      <c r="D129" s="404"/>
      <c r="E129" s="404"/>
      <c r="F129" s="409"/>
      <c r="G129" s="404"/>
      <c r="H129" s="404"/>
      <c r="I129" s="300"/>
    </row>
    <row r="130" spans="1:9" ht="18.75" x14ac:dyDescent="0.3">
      <c r="A130" s="403"/>
      <c r="B130" s="403"/>
      <c r="C130" s="404"/>
      <c r="D130" s="404"/>
      <c r="E130" s="404"/>
      <c r="F130" s="409"/>
      <c r="G130" s="404"/>
      <c r="H130" s="404"/>
      <c r="I130" s="300"/>
    </row>
    <row r="131" spans="1:9" ht="18.75" x14ac:dyDescent="0.3">
      <c r="A131" s="403"/>
      <c r="B131" s="403"/>
      <c r="C131" s="404"/>
      <c r="D131" s="404"/>
      <c r="E131" s="404"/>
      <c r="F131" s="409"/>
      <c r="G131" s="404"/>
      <c r="H131" s="404"/>
      <c r="I131" s="300"/>
    </row>
    <row r="132" spans="1:9" ht="18.75" x14ac:dyDescent="0.3">
      <c r="A132" s="403"/>
      <c r="B132" s="403"/>
      <c r="C132" s="404"/>
      <c r="D132" s="404"/>
      <c r="E132" s="404"/>
      <c r="F132" s="409"/>
      <c r="G132" s="404"/>
      <c r="H132" s="404"/>
      <c r="I132" s="300"/>
    </row>
    <row r="133" spans="1:9" ht="18.75" x14ac:dyDescent="0.3">
      <c r="A133" s="403"/>
      <c r="B133" s="403"/>
      <c r="C133" s="404"/>
      <c r="D133" s="404"/>
      <c r="E133" s="404"/>
      <c r="F133" s="409"/>
      <c r="G133" s="404"/>
      <c r="H133" s="404"/>
      <c r="I133" s="300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22" zoomScale="62" zoomScaleNormal="62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117"/>
    </row>
    <row r="16" spans="1:8" ht="19.5" customHeight="1" x14ac:dyDescent="0.3">
      <c r="A16" s="522" t="s">
        <v>27</v>
      </c>
      <c r="B16" s="523"/>
      <c r="C16" s="523"/>
      <c r="D16" s="523"/>
      <c r="E16" s="523"/>
      <c r="F16" s="523"/>
      <c r="G16" s="523"/>
      <c r="H16" s="524"/>
    </row>
    <row r="17" spans="1:14" ht="20.25" customHeight="1" x14ac:dyDescent="0.25">
      <c r="A17" s="525" t="s">
        <v>44</v>
      </c>
      <c r="B17" s="525"/>
      <c r="C17" s="525"/>
      <c r="D17" s="525"/>
      <c r="E17" s="525"/>
      <c r="F17" s="525"/>
      <c r="G17" s="525"/>
      <c r="H17" s="525"/>
    </row>
    <row r="18" spans="1:14" ht="26.25" customHeight="1" x14ac:dyDescent="0.4">
      <c r="A18" s="119" t="s">
        <v>29</v>
      </c>
      <c r="B18" s="521" t="s">
        <v>4</v>
      </c>
      <c r="C18" s="521"/>
      <c r="D18" s="299"/>
      <c r="E18" s="120"/>
      <c r="F18" s="121"/>
      <c r="G18" s="121"/>
      <c r="H18" s="121"/>
    </row>
    <row r="19" spans="1:14" ht="26.25" customHeight="1" x14ac:dyDescent="0.4">
      <c r="A19" s="119" t="s">
        <v>30</v>
      </c>
      <c r="B19" s="122" t="s">
        <v>6</v>
      </c>
      <c r="C19" s="121">
        <v>1</v>
      </c>
      <c r="D19" s="121"/>
      <c r="E19" s="121"/>
      <c r="F19" s="121"/>
      <c r="G19" s="121"/>
      <c r="H19" s="121"/>
    </row>
    <row r="20" spans="1:14" ht="26.25" customHeight="1" x14ac:dyDescent="0.4">
      <c r="A20" s="119" t="s">
        <v>31</v>
      </c>
      <c r="B20" s="529" t="s">
        <v>126</v>
      </c>
      <c r="C20" s="526"/>
      <c r="D20" s="121"/>
      <c r="E20" s="121"/>
      <c r="F20" s="121"/>
      <c r="G20" s="121"/>
      <c r="H20" s="121"/>
    </row>
    <row r="21" spans="1:14" ht="26.25" customHeight="1" x14ac:dyDescent="0.4">
      <c r="A21" s="119" t="s">
        <v>32</v>
      </c>
      <c r="B21" s="526" t="s">
        <v>10</v>
      </c>
      <c r="C21" s="526"/>
      <c r="D21" s="526"/>
      <c r="E21" s="526"/>
      <c r="F21" s="526"/>
      <c r="G21" s="526"/>
      <c r="H21" s="526"/>
      <c r="I21" s="123"/>
    </row>
    <row r="22" spans="1:14" ht="26.25" customHeight="1" x14ac:dyDescent="0.4">
      <c r="A22" s="119" t="s">
        <v>33</v>
      </c>
      <c r="B22" s="124" t="s">
        <v>121</v>
      </c>
      <c r="C22" s="121"/>
      <c r="D22" s="121"/>
      <c r="E22" s="121"/>
      <c r="F22" s="121"/>
      <c r="G22" s="121"/>
      <c r="H22" s="121"/>
    </row>
    <row r="23" spans="1:14" ht="26.25" customHeight="1" x14ac:dyDescent="0.4">
      <c r="A23" s="119" t="s">
        <v>34</v>
      </c>
      <c r="B23" s="530" t="s">
        <v>127</v>
      </c>
      <c r="C23" s="121"/>
      <c r="D23" s="121"/>
      <c r="E23" s="121"/>
      <c r="F23" s="121"/>
      <c r="G23" s="121"/>
      <c r="H23" s="121"/>
    </row>
    <row r="24" spans="1:14" ht="18.75" x14ac:dyDescent="0.3">
      <c r="A24" s="119"/>
      <c r="B24" s="125"/>
    </row>
    <row r="25" spans="1:14" ht="18.75" x14ac:dyDescent="0.3">
      <c r="A25" s="126" t="s">
        <v>1</v>
      </c>
      <c r="B25" s="125"/>
    </row>
    <row r="26" spans="1:14" ht="26.25" customHeight="1" x14ac:dyDescent="0.4">
      <c r="A26" s="127" t="s">
        <v>3</v>
      </c>
      <c r="B26" s="521" t="s">
        <v>122</v>
      </c>
      <c r="C26" s="521"/>
    </row>
    <row r="27" spans="1:14" ht="26.25" customHeight="1" x14ac:dyDescent="0.4">
      <c r="A27" s="128" t="s">
        <v>45</v>
      </c>
      <c r="B27" s="528" t="s">
        <v>125</v>
      </c>
      <c r="C27" s="528"/>
    </row>
    <row r="28" spans="1:14" ht="27" customHeight="1" x14ac:dyDescent="0.4">
      <c r="A28" s="128" t="s">
        <v>5</v>
      </c>
      <c r="B28" s="129">
        <v>100.2</v>
      </c>
    </row>
    <row r="29" spans="1:14" s="13" customFormat="1" ht="27" customHeight="1" x14ac:dyDescent="0.4">
      <c r="A29" s="128" t="s">
        <v>46</v>
      </c>
      <c r="B29" s="130">
        <v>0</v>
      </c>
      <c r="C29" s="497" t="s">
        <v>47</v>
      </c>
      <c r="D29" s="498"/>
      <c r="E29" s="498"/>
      <c r="F29" s="498"/>
      <c r="G29" s="499"/>
      <c r="I29" s="131"/>
      <c r="J29" s="131"/>
      <c r="K29" s="131"/>
      <c r="L29" s="131"/>
    </row>
    <row r="30" spans="1:14" s="13" customFormat="1" ht="19.5" customHeight="1" x14ac:dyDescent="0.3">
      <c r="A30" s="128" t="s">
        <v>48</v>
      </c>
      <c r="B30" s="132">
        <f>B28-B29</f>
        <v>100.2</v>
      </c>
      <c r="C30" s="133"/>
      <c r="D30" s="133"/>
      <c r="E30" s="133"/>
      <c r="F30" s="133"/>
      <c r="G30" s="134"/>
      <c r="I30" s="131"/>
      <c r="J30" s="131"/>
      <c r="K30" s="131"/>
      <c r="L30" s="131"/>
    </row>
    <row r="31" spans="1:14" s="13" customFormat="1" ht="27" customHeight="1" x14ac:dyDescent="0.4">
      <c r="A31" s="128" t="s">
        <v>49</v>
      </c>
      <c r="B31" s="135">
        <v>392.49</v>
      </c>
      <c r="C31" s="500" t="s">
        <v>50</v>
      </c>
      <c r="D31" s="501"/>
      <c r="E31" s="501"/>
      <c r="F31" s="501"/>
      <c r="G31" s="501"/>
      <c r="H31" s="502"/>
      <c r="I31" s="131"/>
      <c r="J31" s="131"/>
      <c r="K31" s="131"/>
      <c r="L31" s="131"/>
    </row>
    <row r="32" spans="1:14" s="13" customFormat="1" ht="27" customHeight="1" x14ac:dyDescent="0.4">
      <c r="A32" s="128" t="s">
        <v>51</v>
      </c>
      <c r="B32" s="135">
        <v>508.56</v>
      </c>
      <c r="C32" s="500" t="s">
        <v>52</v>
      </c>
      <c r="D32" s="501"/>
      <c r="E32" s="501"/>
      <c r="F32" s="501"/>
      <c r="G32" s="501"/>
      <c r="H32" s="502"/>
      <c r="I32" s="131"/>
      <c r="J32" s="131"/>
      <c r="K32" s="131"/>
      <c r="L32" s="136"/>
      <c r="M32" s="136"/>
      <c r="N32" s="137"/>
    </row>
    <row r="33" spans="1:14" s="13" customFormat="1" ht="17.25" customHeight="1" x14ac:dyDescent="0.3">
      <c r="A33" s="128"/>
      <c r="B33" s="138"/>
      <c r="C33" s="139"/>
      <c r="D33" s="139"/>
      <c r="E33" s="139"/>
      <c r="F33" s="139"/>
      <c r="G33" s="139"/>
      <c r="H33" s="139"/>
      <c r="I33" s="131"/>
      <c r="J33" s="131"/>
      <c r="K33" s="131"/>
      <c r="L33" s="136"/>
      <c r="M33" s="136"/>
      <c r="N33" s="137"/>
    </row>
    <row r="34" spans="1:14" s="13" customFormat="1" ht="18.75" x14ac:dyDescent="0.3">
      <c r="A34" s="128" t="s">
        <v>53</v>
      </c>
      <c r="B34" s="140">
        <f>B31/B32</f>
        <v>0.77176734308636152</v>
      </c>
      <c r="C34" s="118" t="s">
        <v>54</v>
      </c>
      <c r="D34" s="118"/>
      <c r="E34" s="118"/>
      <c r="F34" s="118"/>
      <c r="G34" s="118"/>
      <c r="I34" s="131"/>
      <c r="J34" s="131"/>
      <c r="K34" s="131"/>
      <c r="L34" s="136"/>
      <c r="M34" s="136"/>
      <c r="N34" s="137"/>
    </row>
    <row r="35" spans="1:14" s="13" customFormat="1" ht="19.5" customHeight="1" x14ac:dyDescent="0.3">
      <c r="A35" s="128"/>
      <c r="B35" s="132"/>
      <c r="G35" s="118"/>
      <c r="I35" s="131"/>
      <c r="J35" s="131"/>
      <c r="K35" s="131"/>
      <c r="L35" s="136"/>
      <c r="M35" s="136"/>
      <c r="N35" s="137"/>
    </row>
    <row r="36" spans="1:14" s="13" customFormat="1" ht="27" customHeight="1" x14ac:dyDescent="0.4">
      <c r="A36" s="141" t="s">
        <v>55</v>
      </c>
      <c r="B36" s="142">
        <v>100</v>
      </c>
      <c r="C36" s="118"/>
      <c r="D36" s="503" t="s">
        <v>56</v>
      </c>
      <c r="E36" s="520"/>
      <c r="F36" s="503" t="s">
        <v>57</v>
      </c>
      <c r="G36" s="504"/>
      <c r="J36" s="131"/>
      <c r="K36" s="131"/>
      <c r="L36" s="136"/>
      <c r="M36" s="136"/>
      <c r="N36" s="137"/>
    </row>
    <row r="37" spans="1:14" s="13" customFormat="1" ht="27" customHeight="1" x14ac:dyDescent="0.4">
      <c r="A37" s="143" t="s">
        <v>58</v>
      </c>
      <c r="B37" s="144">
        <v>5</v>
      </c>
      <c r="C37" s="145" t="s">
        <v>59</v>
      </c>
      <c r="D37" s="146" t="s">
        <v>60</v>
      </c>
      <c r="E37" s="147" t="s">
        <v>61</v>
      </c>
      <c r="F37" s="146" t="s">
        <v>60</v>
      </c>
      <c r="G37" s="148" t="s">
        <v>61</v>
      </c>
      <c r="I37" s="149" t="s">
        <v>62</v>
      </c>
      <c r="J37" s="131"/>
      <c r="K37" s="131"/>
      <c r="L37" s="136"/>
      <c r="M37" s="136"/>
      <c r="N37" s="137"/>
    </row>
    <row r="38" spans="1:14" s="13" customFormat="1" ht="26.25" customHeight="1" x14ac:dyDescent="0.4">
      <c r="A38" s="143" t="s">
        <v>63</v>
      </c>
      <c r="B38" s="144">
        <v>100</v>
      </c>
      <c r="C38" s="150">
        <v>1</v>
      </c>
      <c r="D38" s="151">
        <v>23160426</v>
      </c>
      <c r="E38" s="152">
        <f>IF(ISBLANK(D38),"-",$D$48/$D$45*D38)</f>
        <v>29219215.984728433</v>
      </c>
      <c r="F38" s="151">
        <v>25037436</v>
      </c>
      <c r="G38" s="153">
        <f>IF(ISBLANK(F38),"-",$D$48/$F$45*F38)</f>
        <v>29326933.848191142</v>
      </c>
      <c r="I38" s="154"/>
      <c r="J38" s="131"/>
      <c r="K38" s="131"/>
      <c r="L38" s="136"/>
      <c r="M38" s="136"/>
      <c r="N38" s="137"/>
    </row>
    <row r="39" spans="1:14" s="13" customFormat="1" ht="26.25" customHeight="1" x14ac:dyDescent="0.4">
      <c r="A39" s="143" t="s">
        <v>64</v>
      </c>
      <c r="B39" s="144">
        <v>1</v>
      </c>
      <c r="C39" s="155">
        <v>2</v>
      </c>
      <c r="D39" s="156">
        <v>23139053</v>
      </c>
      <c r="E39" s="157">
        <f>IF(ISBLANK(D39),"-",$D$48/$D$45*D39)</f>
        <v>29192251.787125092</v>
      </c>
      <c r="F39" s="156">
        <v>25081321</v>
      </c>
      <c r="G39" s="158">
        <f>IF(ISBLANK(F39),"-",$D$48/$F$45*F39)</f>
        <v>29378337.374172311</v>
      </c>
      <c r="I39" s="505">
        <f>ABS((F43/D43*D42)-F42)/D42</f>
        <v>5.5611165971235334E-3</v>
      </c>
      <c r="J39" s="131"/>
      <c r="K39" s="131"/>
      <c r="L39" s="136"/>
      <c r="M39" s="136"/>
      <c r="N39" s="137"/>
    </row>
    <row r="40" spans="1:14" ht="26.25" customHeight="1" x14ac:dyDescent="0.4">
      <c r="A40" s="143" t="s">
        <v>65</v>
      </c>
      <c r="B40" s="144">
        <v>1</v>
      </c>
      <c r="C40" s="155">
        <v>3</v>
      </c>
      <c r="D40" s="156">
        <v>23158396</v>
      </c>
      <c r="E40" s="157">
        <f>IF(ISBLANK(D40),"-",$D$48/$D$45*D40)</f>
        <v>29216654.934752539</v>
      </c>
      <c r="F40" s="156">
        <v>25078720</v>
      </c>
      <c r="G40" s="158">
        <f>IF(ISBLANK(F40),"-",$D$48/$F$45*F40)</f>
        <v>29375290.762093537</v>
      </c>
      <c r="I40" s="505"/>
      <c r="L40" s="136"/>
      <c r="M40" s="136"/>
      <c r="N40" s="159"/>
    </row>
    <row r="41" spans="1:14" ht="27" customHeight="1" x14ac:dyDescent="0.4">
      <c r="A41" s="143" t="s">
        <v>66</v>
      </c>
      <c r="B41" s="144">
        <v>1</v>
      </c>
      <c r="C41" s="160">
        <v>4</v>
      </c>
      <c r="D41" s="161"/>
      <c r="E41" s="162" t="str">
        <f>IF(ISBLANK(D41),"-",$D$48/$D$45*D41)</f>
        <v>-</v>
      </c>
      <c r="F41" s="161"/>
      <c r="G41" s="163" t="str">
        <f>IF(ISBLANK(F41),"-",$D$48/$F$45*F41)</f>
        <v>-</v>
      </c>
      <c r="I41" s="164"/>
      <c r="L41" s="136"/>
      <c r="M41" s="136"/>
      <c r="N41" s="159"/>
    </row>
    <row r="42" spans="1:14" ht="27" customHeight="1" x14ac:dyDescent="0.4">
      <c r="A42" s="143" t="s">
        <v>67</v>
      </c>
      <c r="B42" s="144">
        <v>1</v>
      </c>
      <c r="C42" s="165" t="s">
        <v>68</v>
      </c>
      <c r="D42" s="166">
        <f>AVERAGE(D38:D41)</f>
        <v>23152625</v>
      </c>
      <c r="E42" s="167">
        <f>AVERAGE(E38:E41)</f>
        <v>29209374.235535353</v>
      </c>
      <c r="F42" s="166">
        <f>AVERAGE(F38:F41)</f>
        <v>25065825.666666668</v>
      </c>
      <c r="G42" s="168">
        <f>AVERAGE(G38:G41)</f>
        <v>29360187.328152329</v>
      </c>
      <c r="H42" s="169"/>
    </row>
    <row r="43" spans="1:14" ht="26.25" customHeight="1" x14ac:dyDescent="0.4">
      <c r="A43" s="143" t="s">
        <v>69</v>
      </c>
      <c r="B43" s="144">
        <v>1</v>
      </c>
      <c r="C43" s="170" t="s">
        <v>70</v>
      </c>
      <c r="D43" s="171">
        <v>20.5</v>
      </c>
      <c r="E43" s="159"/>
      <c r="F43" s="171">
        <v>22.08</v>
      </c>
      <c r="H43" s="169"/>
    </row>
    <row r="44" spans="1:14" ht="26.25" customHeight="1" x14ac:dyDescent="0.4">
      <c r="A44" s="143" t="s">
        <v>71</v>
      </c>
      <c r="B44" s="144">
        <v>1</v>
      </c>
      <c r="C44" s="172" t="s">
        <v>72</v>
      </c>
      <c r="D44" s="173">
        <f>D43*$B$34</f>
        <v>15.821230533270411</v>
      </c>
      <c r="E44" s="174"/>
      <c r="F44" s="173">
        <f>F43*$B$34</f>
        <v>17.04062293534686</v>
      </c>
      <c r="H44" s="169"/>
    </row>
    <row r="45" spans="1:14" ht="19.5" customHeight="1" x14ac:dyDescent="0.3">
      <c r="A45" s="143" t="s">
        <v>73</v>
      </c>
      <c r="B45" s="175">
        <f>(B44/B43)*(B42/B41)*(B40/B39)*(B38/B37)*B36</f>
        <v>2000</v>
      </c>
      <c r="C45" s="172" t="s">
        <v>74</v>
      </c>
      <c r="D45" s="176">
        <f>D44*$B$30/100</f>
        <v>15.852872994336952</v>
      </c>
      <c r="E45" s="177"/>
      <c r="F45" s="176">
        <f>F44*$B$30/100</f>
        <v>17.074704181217555</v>
      </c>
      <c r="H45" s="169"/>
    </row>
    <row r="46" spans="1:14" ht="19.5" customHeight="1" x14ac:dyDescent="0.3">
      <c r="A46" s="491" t="s">
        <v>75</v>
      </c>
      <c r="B46" s="492"/>
      <c r="C46" s="172" t="s">
        <v>76</v>
      </c>
      <c r="D46" s="178">
        <f>D45/$B$45</f>
        <v>7.9264364971684768E-3</v>
      </c>
      <c r="E46" s="179"/>
      <c r="F46" s="180">
        <f>F45/$B$45</f>
        <v>8.5373520906087772E-3</v>
      </c>
      <c r="H46" s="169"/>
    </row>
    <row r="47" spans="1:14" ht="27" customHeight="1" x14ac:dyDescent="0.4">
      <c r="A47" s="493"/>
      <c r="B47" s="494"/>
      <c r="C47" s="181" t="s">
        <v>77</v>
      </c>
      <c r="D47" s="182">
        <f>20/100*5/100</f>
        <v>0.01</v>
      </c>
      <c r="E47" s="183"/>
      <c r="F47" s="179"/>
      <c r="H47" s="169"/>
    </row>
    <row r="48" spans="1:14" ht="18.75" x14ac:dyDescent="0.3">
      <c r="C48" s="184" t="s">
        <v>78</v>
      </c>
      <c r="D48" s="176">
        <f>D47*$B$45</f>
        <v>20</v>
      </c>
      <c r="F48" s="185"/>
      <c r="H48" s="169"/>
    </row>
    <row r="49" spans="1:12" ht="19.5" customHeight="1" x14ac:dyDescent="0.3">
      <c r="C49" s="186" t="s">
        <v>79</v>
      </c>
      <c r="D49" s="187">
        <f>D48/B34</f>
        <v>25.914545593518305</v>
      </c>
      <c r="F49" s="185"/>
      <c r="H49" s="169"/>
    </row>
    <row r="50" spans="1:12" ht="18.75" x14ac:dyDescent="0.3">
      <c r="C50" s="141" t="s">
        <v>80</v>
      </c>
      <c r="D50" s="188">
        <f>AVERAGE(E38:E41,G38:G41)</f>
        <v>29284780.781843841</v>
      </c>
      <c r="F50" s="189"/>
      <c r="H50" s="169"/>
    </row>
    <row r="51" spans="1:12" ht="18.75" x14ac:dyDescent="0.3">
      <c r="C51" s="143" t="s">
        <v>81</v>
      </c>
      <c r="D51" s="190">
        <f>STDEV(E38:E41,G38:G41)/D50</f>
        <v>2.9064763881311794E-3</v>
      </c>
      <c r="F51" s="189"/>
      <c r="H51" s="169"/>
    </row>
    <row r="52" spans="1:12" ht="19.5" customHeight="1" x14ac:dyDescent="0.3">
      <c r="C52" s="191" t="s">
        <v>18</v>
      </c>
      <c r="D52" s="192">
        <f>COUNT(E38:E41,G38:G41)</f>
        <v>6</v>
      </c>
      <c r="F52" s="189"/>
    </row>
    <row r="54" spans="1:12" ht="18.75" x14ac:dyDescent="0.3">
      <c r="A54" s="193" t="s">
        <v>1</v>
      </c>
      <c r="B54" s="194" t="s">
        <v>82</v>
      </c>
    </row>
    <row r="55" spans="1:12" ht="18.75" x14ac:dyDescent="0.3">
      <c r="A55" s="118" t="s">
        <v>83</v>
      </c>
      <c r="B55" s="195" t="str">
        <f>B21</f>
        <v>Each inhalation Powder capsule contains 143 micrograms indacaterol maleate equivalent to 110 mcg indacaterol and 63 mcg glycopyrronium bromide equivalent to 50 mcg glycopyrronium</v>
      </c>
    </row>
    <row r="56" spans="1:12" ht="26.25" customHeight="1" x14ac:dyDescent="0.4">
      <c r="A56" s="196" t="s">
        <v>84</v>
      </c>
      <c r="B56" s="197">
        <v>0.11</v>
      </c>
      <c r="C56" s="118" t="s">
        <v>122</v>
      </c>
      <c r="H56" s="198"/>
    </row>
    <row r="57" spans="1:12" ht="18.75" x14ac:dyDescent="0.3">
      <c r="A57" s="195" t="s">
        <v>85</v>
      </c>
      <c r="B57" s="199">
        <f>Uniformity!D43</f>
        <v>24.9285</v>
      </c>
      <c r="H57" s="198"/>
    </row>
    <row r="58" spans="1:12" ht="19.5" customHeight="1" x14ac:dyDescent="0.3">
      <c r="H58" s="198"/>
    </row>
    <row r="59" spans="1:12" s="13" customFormat="1" ht="27" customHeight="1" x14ac:dyDescent="0.4">
      <c r="A59" s="141" t="s">
        <v>86</v>
      </c>
      <c r="B59" s="142">
        <v>20</v>
      </c>
      <c r="C59" s="118"/>
      <c r="D59" s="200" t="s">
        <v>87</v>
      </c>
      <c r="E59" s="201" t="s">
        <v>59</v>
      </c>
      <c r="F59" s="201" t="s">
        <v>60</v>
      </c>
      <c r="G59" s="201" t="s">
        <v>88</v>
      </c>
      <c r="H59" s="145" t="s">
        <v>89</v>
      </c>
      <c r="L59" s="131"/>
    </row>
    <row r="60" spans="1:12" s="13" customFormat="1" ht="26.25" customHeight="1" x14ac:dyDescent="0.4">
      <c r="A60" s="143" t="s">
        <v>90</v>
      </c>
      <c r="B60" s="144">
        <v>1</v>
      </c>
      <c r="C60" s="508" t="s">
        <v>91</v>
      </c>
      <c r="D60" s="511">
        <v>48.07</v>
      </c>
      <c r="E60" s="202">
        <v>1</v>
      </c>
      <c r="F60" s="203">
        <v>30422255</v>
      </c>
      <c r="G60" s="204">
        <f>IF(ISBLANK(F60),"-",(F60/$D$50*$D$47*$B$68)*($B$57/$D$60))</f>
        <v>0.10774607172480856</v>
      </c>
      <c r="H60" s="205">
        <f>IF(ISBLANK(F60),"-",G60/$B$56)</f>
        <v>0.97950974295280513</v>
      </c>
      <c r="L60" s="131"/>
    </row>
    <row r="61" spans="1:12" s="13" customFormat="1" ht="26.25" customHeight="1" x14ac:dyDescent="0.4">
      <c r="A61" s="143" t="s">
        <v>92</v>
      </c>
      <c r="B61" s="144">
        <v>1</v>
      </c>
      <c r="C61" s="509"/>
      <c r="D61" s="512"/>
      <c r="E61" s="206">
        <v>2</v>
      </c>
      <c r="F61" s="156">
        <v>30381680</v>
      </c>
      <c r="G61" s="207">
        <f>IF(ISBLANK(F61),"-",(F61/$D$50*$D$47*$B$68)*($B$57/$D$60))</f>
        <v>0.10760236781922253</v>
      </c>
      <c r="H61" s="208">
        <f>IF(ISBLANK(F61),"-",G61/$B$56)</f>
        <v>0.97820334381111385</v>
      </c>
      <c r="L61" s="131"/>
    </row>
    <row r="62" spans="1:12" s="13" customFormat="1" ht="26.25" customHeight="1" x14ac:dyDescent="0.4">
      <c r="A62" s="143" t="s">
        <v>93</v>
      </c>
      <c r="B62" s="144">
        <v>1</v>
      </c>
      <c r="C62" s="509"/>
      <c r="D62" s="512"/>
      <c r="E62" s="206">
        <v>3</v>
      </c>
      <c r="F62" s="209">
        <v>30914229</v>
      </c>
      <c r="G62" s="207">
        <f>IF(ISBLANK(F62),"-",(F62/$D$50*$D$47*$B$68)*($B$57/$D$60))</f>
        <v>0.1094884891061217</v>
      </c>
      <c r="H62" s="208">
        <f t="shared" ref="H62:H71" si="0">IF(ISBLANK(F62),"-",G62/$B$56)</f>
        <v>0.99534990096474274</v>
      </c>
      <c r="L62" s="131"/>
    </row>
    <row r="63" spans="1:12" ht="27" customHeight="1" x14ac:dyDescent="0.4">
      <c r="A63" s="143" t="s">
        <v>94</v>
      </c>
      <c r="B63" s="144">
        <v>1</v>
      </c>
      <c r="C63" s="519"/>
      <c r="D63" s="513"/>
      <c r="E63" s="210">
        <v>4</v>
      </c>
      <c r="F63" s="211"/>
      <c r="G63" s="207" t="str">
        <f>IF(ISBLANK(F63),"-",(F63/$D$50*$D$47*$B$68)*($B$57/$D$60))</f>
        <v>-</v>
      </c>
      <c r="H63" s="208" t="str">
        <f t="shared" si="0"/>
        <v>-</v>
      </c>
    </row>
    <row r="64" spans="1:12" ht="26.25" customHeight="1" x14ac:dyDescent="0.4">
      <c r="A64" s="143" t="s">
        <v>95</v>
      </c>
      <c r="B64" s="144">
        <v>1</v>
      </c>
      <c r="C64" s="508" t="s">
        <v>96</v>
      </c>
      <c r="D64" s="511">
        <v>45.88</v>
      </c>
      <c r="E64" s="202">
        <v>1</v>
      </c>
      <c r="F64" s="203">
        <v>28653795</v>
      </c>
      <c r="G64" s="212">
        <f>IF(ISBLANK(F64),"-",(F64/$D$50*$D$47*$B$68)*($B$57/$D$64))</f>
        <v>0.10632683961801516</v>
      </c>
      <c r="H64" s="213">
        <f>IF(ISBLANK(F64),"-",G64/$B$56)</f>
        <v>0.9666076328910469</v>
      </c>
    </row>
    <row r="65" spans="1:8" ht="26.25" customHeight="1" x14ac:dyDescent="0.4">
      <c r="A65" s="143" t="s">
        <v>97</v>
      </c>
      <c r="B65" s="144">
        <v>1</v>
      </c>
      <c r="C65" s="509"/>
      <c r="D65" s="512"/>
      <c r="E65" s="206">
        <v>2</v>
      </c>
      <c r="F65" s="156">
        <v>28389490</v>
      </c>
      <c r="G65" s="214">
        <f>IF(ISBLANK(F65),"-",(F65/$D$50*$D$47*$B$68)*($B$57/$D$64))</f>
        <v>0.10534607196244844</v>
      </c>
      <c r="H65" s="215">
        <f t="shared" si="0"/>
        <v>0.95769156329498584</v>
      </c>
    </row>
    <row r="66" spans="1:8" ht="26.25" customHeight="1" x14ac:dyDescent="0.4">
      <c r="A66" s="143" t="s">
        <v>98</v>
      </c>
      <c r="B66" s="144">
        <v>1</v>
      </c>
      <c r="C66" s="509"/>
      <c r="D66" s="512"/>
      <c r="E66" s="206">
        <v>3</v>
      </c>
      <c r="F66" s="156">
        <v>28611310</v>
      </c>
      <c r="G66" s="214">
        <f>IF(ISBLANK(F66),"-",(F66/$D$50*$D$47*$B$68)*($B$57/$D$64))</f>
        <v>0.10616918874555058</v>
      </c>
      <c r="H66" s="215">
        <f t="shared" si="0"/>
        <v>0.96517444314136891</v>
      </c>
    </row>
    <row r="67" spans="1:8" ht="27" customHeight="1" x14ac:dyDescent="0.4">
      <c r="A67" s="143" t="s">
        <v>99</v>
      </c>
      <c r="B67" s="144">
        <v>1</v>
      </c>
      <c r="C67" s="519"/>
      <c r="D67" s="513"/>
      <c r="E67" s="210">
        <v>4</v>
      </c>
      <c r="F67" s="211"/>
      <c r="G67" s="216" t="str">
        <f>IF(ISBLANK(F67),"-",(F67/$D$50*$D$47*$B$68)*($B$57/$D$64))</f>
        <v>-</v>
      </c>
      <c r="H67" s="217" t="str">
        <f t="shared" si="0"/>
        <v>-</v>
      </c>
    </row>
    <row r="68" spans="1:8" ht="26.25" customHeight="1" x14ac:dyDescent="0.4">
      <c r="A68" s="143" t="s">
        <v>100</v>
      </c>
      <c r="B68" s="218">
        <f>(B67/B66)*(B65/B64)*(B63/B62)*(B61/B60)*B59</f>
        <v>20</v>
      </c>
      <c r="C68" s="508" t="s">
        <v>101</v>
      </c>
      <c r="D68" s="511">
        <v>49.33</v>
      </c>
      <c r="E68" s="202">
        <v>1</v>
      </c>
      <c r="F68" s="203">
        <v>30873362</v>
      </c>
      <c r="G68" s="212">
        <f>IF(ISBLANK(F68),"-",(F68/$D$50*$D$47*$B$68)*($B$57/$D$68))</f>
        <v>0.10655086381366405</v>
      </c>
      <c r="H68" s="208">
        <f>IF(ISBLANK(F68),"-",G68/$B$56)</f>
        <v>0.96864421648785504</v>
      </c>
    </row>
    <row r="69" spans="1:8" ht="27" customHeight="1" x14ac:dyDescent="0.4">
      <c r="A69" s="191" t="s">
        <v>102</v>
      </c>
      <c r="B69" s="219">
        <f>(D47*B68)/B56*B57</f>
        <v>45.324545454545458</v>
      </c>
      <c r="C69" s="509"/>
      <c r="D69" s="512"/>
      <c r="E69" s="206">
        <v>2</v>
      </c>
      <c r="F69" s="156">
        <v>30914229</v>
      </c>
      <c r="G69" s="214">
        <f>IF(ISBLANK(F69),"-",(F69/$D$50*$D$47*$B$68)*($B$57/$D$68))</f>
        <v>0.10669190495299552</v>
      </c>
      <c r="H69" s="208">
        <f t="shared" si="0"/>
        <v>0.96992640866359559</v>
      </c>
    </row>
    <row r="70" spans="1:8" ht="26.25" customHeight="1" x14ac:dyDescent="0.4">
      <c r="A70" s="514" t="s">
        <v>75</v>
      </c>
      <c r="B70" s="515"/>
      <c r="C70" s="509"/>
      <c r="D70" s="512"/>
      <c r="E70" s="206">
        <v>3</v>
      </c>
      <c r="F70" s="156">
        <v>30974924</v>
      </c>
      <c r="G70" s="214">
        <f>IF(ISBLANK(F70),"-",(F70/$D$50*$D$47*$B$68)*($B$57/$D$68))</f>
        <v>0.10690137694633305</v>
      </c>
      <c r="H70" s="208">
        <f t="shared" si="0"/>
        <v>0.97183069951211865</v>
      </c>
    </row>
    <row r="71" spans="1:8" ht="27" customHeight="1" x14ac:dyDescent="0.4">
      <c r="A71" s="516"/>
      <c r="B71" s="517"/>
      <c r="C71" s="510"/>
      <c r="D71" s="513"/>
      <c r="E71" s="210">
        <v>4</v>
      </c>
      <c r="F71" s="211"/>
      <c r="G71" s="216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221"/>
      <c r="B72" s="221"/>
      <c r="C72" s="221"/>
      <c r="D72" s="221"/>
      <c r="E72" s="221"/>
      <c r="F72" s="222"/>
      <c r="G72" s="223" t="s">
        <v>68</v>
      </c>
      <c r="H72" s="224">
        <f>AVERAGE(H60:H71)</f>
        <v>0.97254866130218154</v>
      </c>
    </row>
    <row r="73" spans="1:8" ht="26.25" customHeight="1" x14ac:dyDescent="0.4">
      <c r="C73" s="221"/>
      <c r="D73" s="221"/>
      <c r="E73" s="221"/>
      <c r="F73" s="222"/>
      <c r="G73" s="225" t="s">
        <v>81</v>
      </c>
      <c r="H73" s="226">
        <f>STDEV(H60:H71)/H72</f>
        <v>1.1106349709182386E-2</v>
      </c>
    </row>
    <row r="74" spans="1:8" ht="27" customHeight="1" x14ac:dyDescent="0.4">
      <c r="A74" s="221"/>
      <c r="B74" s="221"/>
      <c r="C74" s="222"/>
      <c r="D74" s="222"/>
      <c r="E74" s="227"/>
      <c r="F74" s="222"/>
      <c r="G74" s="228" t="s">
        <v>18</v>
      </c>
      <c r="H74" s="229">
        <f>COUNT(H60:H71)</f>
        <v>9</v>
      </c>
    </row>
    <row r="76" spans="1:8" ht="26.25" customHeight="1" x14ac:dyDescent="0.4">
      <c r="A76" s="127" t="s">
        <v>103</v>
      </c>
      <c r="B76" s="230" t="s">
        <v>104</v>
      </c>
      <c r="C76" s="495" t="str">
        <f>B20</f>
        <v xml:space="preserve">Indacaterol </v>
      </c>
      <c r="D76" s="495"/>
      <c r="E76" s="231" t="s">
        <v>105</v>
      </c>
      <c r="F76" s="231"/>
      <c r="G76" s="232">
        <f>H72</f>
        <v>0.97254866130218154</v>
      </c>
      <c r="H76" s="233"/>
    </row>
    <row r="77" spans="1:8" ht="18.75" x14ac:dyDescent="0.3">
      <c r="A77" s="126" t="s">
        <v>106</v>
      </c>
      <c r="B77" s="126" t="s">
        <v>107</v>
      </c>
    </row>
    <row r="78" spans="1:8" ht="18.75" x14ac:dyDescent="0.3">
      <c r="A78" s="126"/>
      <c r="B78" s="126"/>
    </row>
    <row r="79" spans="1:8" ht="26.25" customHeight="1" x14ac:dyDescent="0.4">
      <c r="A79" s="127" t="s">
        <v>3</v>
      </c>
      <c r="B79" s="518" t="str">
        <f>B26</f>
        <v>Indacaterol</v>
      </c>
      <c r="C79" s="518"/>
    </row>
    <row r="80" spans="1:8" ht="26.25" customHeight="1" x14ac:dyDescent="0.4">
      <c r="A80" s="128" t="s">
        <v>45</v>
      </c>
      <c r="B80" s="518" t="str">
        <f>B27</f>
        <v xml:space="preserve">         C0026</v>
      </c>
      <c r="C80" s="518"/>
    </row>
    <row r="81" spans="1:12" ht="27" customHeight="1" x14ac:dyDescent="0.4">
      <c r="A81" s="128" t="s">
        <v>5</v>
      </c>
      <c r="B81" s="234">
        <f>B28</f>
        <v>100.2</v>
      </c>
    </row>
    <row r="82" spans="1:12" s="13" customFormat="1" ht="27" customHeight="1" x14ac:dyDescent="0.4">
      <c r="A82" s="128" t="s">
        <v>46</v>
      </c>
      <c r="B82" s="130">
        <v>0</v>
      </c>
      <c r="C82" s="497" t="s">
        <v>47</v>
      </c>
      <c r="D82" s="498"/>
      <c r="E82" s="498"/>
      <c r="F82" s="498"/>
      <c r="G82" s="499"/>
      <c r="I82" s="131"/>
      <c r="J82" s="131"/>
      <c r="K82" s="131"/>
      <c r="L82" s="131"/>
    </row>
    <row r="83" spans="1:12" s="13" customFormat="1" ht="19.5" customHeight="1" x14ac:dyDescent="0.3">
      <c r="A83" s="128" t="s">
        <v>48</v>
      </c>
      <c r="B83" s="132">
        <f>B81-B82</f>
        <v>100.2</v>
      </c>
      <c r="C83" s="133"/>
      <c r="D83" s="133"/>
      <c r="E83" s="133"/>
      <c r="F83" s="133"/>
      <c r="G83" s="134"/>
      <c r="I83" s="131"/>
      <c r="J83" s="131"/>
      <c r="K83" s="131"/>
      <c r="L83" s="131"/>
    </row>
    <row r="84" spans="1:12" s="13" customFormat="1" ht="27" customHeight="1" x14ac:dyDescent="0.4">
      <c r="A84" s="128" t="s">
        <v>49</v>
      </c>
      <c r="B84" s="135">
        <v>1</v>
      </c>
      <c r="C84" s="500" t="s">
        <v>108</v>
      </c>
      <c r="D84" s="501"/>
      <c r="E84" s="501"/>
      <c r="F84" s="501"/>
      <c r="G84" s="501"/>
      <c r="H84" s="502"/>
      <c r="I84" s="131"/>
      <c r="J84" s="131"/>
      <c r="K84" s="131"/>
      <c r="L84" s="131"/>
    </row>
    <row r="85" spans="1:12" s="13" customFormat="1" ht="27" customHeight="1" x14ac:dyDescent="0.4">
      <c r="A85" s="128" t="s">
        <v>51</v>
      </c>
      <c r="B85" s="135">
        <v>1</v>
      </c>
      <c r="C85" s="500" t="s">
        <v>109</v>
      </c>
      <c r="D85" s="501"/>
      <c r="E85" s="501"/>
      <c r="F85" s="501"/>
      <c r="G85" s="501"/>
      <c r="H85" s="502"/>
      <c r="I85" s="131"/>
      <c r="J85" s="131"/>
      <c r="K85" s="131"/>
      <c r="L85" s="131"/>
    </row>
    <row r="86" spans="1:12" s="13" customFormat="1" ht="18.75" x14ac:dyDescent="0.3">
      <c r="A86" s="128"/>
      <c r="B86" s="138"/>
      <c r="C86" s="139"/>
      <c r="D86" s="139"/>
      <c r="E86" s="139"/>
      <c r="F86" s="139"/>
      <c r="G86" s="139"/>
      <c r="H86" s="139"/>
      <c r="I86" s="131"/>
      <c r="J86" s="131"/>
      <c r="K86" s="131"/>
      <c r="L86" s="131"/>
    </row>
    <row r="87" spans="1:12" s="13" customFormat="1" ht="18.75" x14ac:dyDescent="0.3">
      <c r="A87" s="128" t="s">
        <v>53</v>
      </c>
      <c r="B87" s="140">
        <f>B84/B85</f>
        <v>1</v>
      </c>
      <c r="C87" s="118" t="s">
        <v>54</v>
      </c>
      <c r="D87" s="118"/>
      <c r="E87" s="118"/>
      <c r="F87" s="118"/>
      <c r="G87" s="118"/>
      <c r="I87" s="131"/>
      <c r="J87" s="131"/>
      <c r="K87" s="131"/>
      <c r="L87" s="131"/>
    </row>
    <row r="88" spans="1:12" ht="19.5" customHeight="1" x14ac:dyDescent="0.3">
      <c r="A88" s="126"/>
      <c r="B88" s="126"/>
    </row>
    <row r="89" spans="1:12" ht="27" customHeight="1" x14ac:dyDescent="0.4">
      <c r="A89" s="141" t="s">
        <v>55</v>
      </c>
      <c r="B89" s="142">
        <v>1</v>
      </c>
      <c r="D89" s="235" t="s">
        <v>56</v>
      </c>
      <c r="E89" s="236"/>
      <c r="F89" s="503" t="s">
        <v>57</v>
      </c>
      <c r="G89" s="504"/>
    </row>
    <row r="90" spans="1:12" ht="27" customHeight="1" x14ac:dyDescent="0.4">
      <c r="A90" s="143" t="s">
        <v>58</v>
      </c>
      <c r="B90" s="144">
        <v>1</v>
      </c>
      <c r="C90" s="237" t="s">
        <v>59</v>
      </c>
      <c r="D90" s="146" t="s">
        <v>60</v>
      </c>
      <c r="E90" s="147" t="s">
        <v>61</v>
      </c>
      <c r="F90" s="146" t="s">
        <v>60</v>
      </c>
      <c r="G90" s="238" t="s">
        <v>61</v>
      </c>
      <c r="I90" s="149" t="s">
        <v>62</v>
      </c>
    </row>
    <row r="91" spans="1:12" ht="26.25" customHeight="1" x14ac:dyDescent="0.4">
      <c r="A91" s="143" t="s">
        <v>63</v>
      </c>
      <c r="B91" s="144">
        <v>1</v>
      </c>
      <c r="C91" s="239">
        <v>1</v>
      </c>
      <c r="D91" s="151"/>
      <c r="E91" s="152" t="str">
        <f>IF(ISBLANK(D91),"-",$D$101/$D$98*D91)</f>
        <v>-</v>
      </c>
      <c r="F91" s="151"/>
      <c r="G91" s="153" t="str">
        <f>IF(ISBLANK(F91),"-",$D$101/$F$98*F91)</f>
        <v>-</v>
      </c>
      <c r="I91" s="154"/>
    </row>
    <row r="92" spans="1:12" ht="26.25" customHeight="1" x14ac:dyDescent="0.4">
      <c r="A92" s="143" t="s">
        <v>64</v>
      </c>
      <c r="B92" s="144">
        <v>1</v>
      </c>
      <c r="C92" s="222">
        <v>2</v>
      </c>
      <c r="D92" s="156"/>
      <c r="E92" s="157" t="str">
        <f>IF(ISBLANK(D92),"-",$D$101/$D$98*D92)</f>
        <v>-</v>
      </c>
      <c r="F92" s="156"/>
      <c r="G92" s="158" t="str">
        <f>IF(ISBLANK(F92),"-",$D$101/$F$98*F92)</f>
        <v>-</v>
      </c>
      <c r="I92" s="505" t="e">
        <f>ABS((F96/D96*D95)-F95)/D95</f>
        <v>#DIV/0!</v>
      </c>
    </row>
    <row r="93" spans="1:12" ht="26.25" customHeight="1" x14ac:dyDescent="0.4">
      <c r="A93" s="143" t="s">
        <v>65</v>
      </c>
      <c r="B93" s="144">
        <v>1</v>
      </c>
      <c r="C93" s="222">
        <v>3</v>
      </c>
      <c r="D93" s="156"/>
      <c r="E93" s="157" t="str">
        <f>IF(ISBLANK(D93),"-",$D$101/$D$98*D93)</f>
        <v>-</v>
      </c>
      <c r="F93" s="156"/>
      <c r="G93" s="158" t="str">
        <f>IF(ISBLANK(F93),"-",$D$101/$F$98*F93)</f>
        <v>-</v>
      </c>
      <c r="I93" s="505"/>
    </row>
    <row r="94" spans="1:12" ht="27" customHeight="1" x14ac:dyDescent="0.4">
      <c r="A94" s="143" t="s">
        <v>66</v>
      </c>
      <c r="B94" s="144">
        <v>1</v>
      </c>
      <c r="C94" s="240">
        <v>4</v>
      </c>
      <c r="D94" s="161"/>
      <c r="E94" s="162" t="str">
        <f>IF(ISBLANK(D94),"-",$D$101/$D$98*D94)</f>
        <v>-</v>
      </c>
      <c r="F94" s="241"/>
      <c r="G94" s="163" t="str">
        <f>IF(ISBLANK(F94),"-",$D$101/$F$98*F94)</f>
        <v>-</v>
      </c>
      <c r="I94" s="164"/>
    </row>
    <row r="95" spans="1:12" ht="27" customHeight="1" x14ac:dyDescent="0.4">
      <c r="A95" s="143" t="s">
        <v>67</v>
      </c>
      <c r="B95" s="144">
        <v>1</v>
      </c>
      <c r="C95" s="242" t="s">
        <v>68</v>
      </c>
      <c r="D95" s="243" t="e">
        <f>AVERAGE(D91:D94)</f>
        <v>#DIV/0!</v>
      </c>
      <c r="E95" s="167" t="e">
        <f>AVERAGE(E91:E94)</f>
        <v>#DIV/0!</v>
      </c>
      <c r="F95" s="244" t="e">
        <f>AVERAGE(F91:F94)</f>
        <v>#DIV/0!</v>
      </c>
      <c r="G95" s="245" t="e">
        <f>AVERAGE(G91:G94)</f>
        <v>#DIV/0!</v>
      </c>
    </row>
    <row r="96" spans="1:12" ht="26.25" customHeight="1" x14ac:dyDescent="0.4">
      <c r="A96" s="143" t="s">
        <v>69</v>
      </c>
      <c r="B96" s="129">
        <v>1</v>
      </c>
      <c r="C96" s="246" t="s">
        <v>110</v>
      </c>
      <c r="D96" s="247"/>
      <c r="E96" s="159"/>
      <c r="F96" s="171"/>
    </row>
    <row r="97" spans="1:10" ht="26.25" customHeight="1" x14ac:dyDescent="0.4">
      <c r="A97" s="143" t="s">
        <v>71</v>
      </c>
      <c r="B97" s="129">
        <v>1</v>
      </c>
      <c r="C97" s="248" t="s">
        <v>111</v>
      </c>
      <c r="D97" s="249">
        <f>D96*$B$87</f>
        <v>0</v>
      </c>
      <c r="E97" s="174"/>
      <c r="F97" s="173">
        <f>F96*$B$87</f>
        <v>0</v>
      </c>
    </row>
    <row r="98" spans="1:10" ht="19.5" customHeight="1" x14ac:dyDescent="0.3">
      <c r="A98" s="143" t="s">
        <v>73</v>
      </c>
      <c r="B98" s="250">
        <f>(B97/B96)*(B95/B94)*(B93/B92)*(B91/B90)*B89</f>
        <v>1</v>
      </c>
      <c r="C98" s="248" t="s">
        <v>112</v>
      </c>
      <c r="D98" s="251">
        <f>D97*$B$83/100</f>
        <v>0</v>
      </c>
      <c r="E98" s="177"/>
      <c r="F98" s="176">
        <f>F97*$B$83/100</f>
        <v>0</v>
      </c>
    </row>
    <row r="99" spans="1:10" ht="19.5" customHeight="1" x14ac:dyDescent="0.3">
      <c r="A99" s="491" t="s">
        <v>75</v>
      </c>
      <c r="B99" s="506"/>
      <c r="C99" s="248" t="s">
        <v>113</v>
      </c>
      <c r="D99" s="252">
        <f>D98/$B$98</f>
        <v>0</v>
      </c>
      <c r="E99" s="177"/>
      <c r="F99" s="180">
        <f>F98/$B$98</f>
        <v>0</v>
      </c>
      <c r="G99" s="253"/>
      <c r="H99" s="169"/>
    </row>
    <row r="100" spans="1:10" ht="19.5" customHeight="1" x14ac:dyDescent="0.3">
      <c r="A100" s="493"/>
      <c r="B100" s="507"/>
      <c r="C100" s="248" t="s">
        <v>77</v>
      </c>
      <c r="D100" s="254">
        <f>$B$56/$B$116</f>
        <v>0.11</v>
      </c>
      <c r="F100" s="185"/>
      <c r="G100" s="255"/>
      <c r="H100" s="169"/>
    </row>
    <row r="101" spans="1:10" ht="18.75" x14ac:dyDescent="0.3">
      <c r="C101" s="248" t="s">
        <v>78</v>
      </c>
      <c r="D101" s="249">
        <f>D100*$B$98</f>
        <v>0.11</v>
      </c>
      <c r="F101" s="185"/>
      <c r="G101" s="253"/>
      <c r="H101" s="169"/>
    </row>
    <row r="102" spans="1:10" ht="19.5" customHeight="1" x14ac:dyDescent="0.3">
      <c r="C102" s="256" t="s">
        <v>79</v>
      </c>
      <c r="D102" s="257">
        <f>D101/B34</f>
        <v>0.14253000076435068</v>
      </c>
      <c r="F102" s="189"/>
      <c r="G102" s="253"/>
      <c r="H102" s="169"/>
      <c r="J102" s="258"/>
    </row>
    <row r="103" spans="1:10" ht="18.75" x14ac:dyDescent="0.3">
      <c r="C103" s="259" t="s">
        <v>114</v>
      </c>
      <c r="D103" s="260" t="e">
        <f>AVERAGE(E91:E94,G91:G94)</f>
        <v>#DIV/0!</v>
      </c>
      <c r="F103" s="189"/>
      <c r="G103" s="261"/>
      <c r="H103" s="169"/>
      <c r="J103" s="262"/>
    </row>
    <row r="104" spans="1:10" ht="18.75" x14ac:dyDescent="0.3">
      <c r="C104" s="225" t="s">
        <v>81</v>
      </c>
      <c r="D104" s="263" t="e">
        <f>STDEV(E91:E94,G91:G94)/D103</f>
        <v>#DIV/0!</v>
      </c>
      <c r="F104" s="189"/>
      <c r="G104" s="253"/>
      <c r="H104" s="169"/>
      <c r="J104" s="262"/>
    </row>
    <row r="105" spans="1:10" ht="19.5" customHeight="1" x14ac:dyDescent="0.3">
      <c r="C105" s="228" t="s">
        <v>18</v>
      </c>
      <c r="D105" s="264">
        <f>COUNT(E91:E94,G91:G94)</f>
        <v>0</v>
      </c>
      <c r="F105" s="189"/>
      <c r="G105" s="253"/>
      <c r="H105" s="169"/>
      <c r="J105" s="262"/>
    </row>
    <row r="106" spans="1:10" ht="19.5" customHeight="1" x14ac:dyDescent="0.3">
      <c r="A106" s="193"/>
      <c r="B106" s="193"/>
      <c r="C106" s="193"/>
      <c r="D106" s="193"/>
      <c r="E106" s="193"/>
    </row>
    <row r="107" spans="1:10" ht="26.25" customHeight="1" x14ac:dyDescent="0.4">
      <c r="A107" s="141" t="s">
        <v>115</v>
      </c>
      <c r="B107" s="142">
        <v>1</v>
      </c>
      <c r="C107" s="265" t="s">
        <v>36</v>
      </c>
      <c r="D107" s="266" t="s">
        <v>60</v>
      </c>
      <c r="E107" s="267" t="s">
        <v>116</v>
      </c>
      <c r="F107" s="268" t="s">
        <v>117</v>
      </c>
    </row>
    <row r="108" spans="1:10" ht="26.25" customHeight="1" x14ac:dyDescent="0.4">
      <c r="A108" s="143" t="s">
        <v>118</v>
      </c>
      <c r="B108" s="144">
        <v>1</v>
      </c>
      <c r="C108" s="269">
        <v>1</v>
      </c>
      <c r="D108" s="270"/>
      <c r="E108" s="271" t="str">
        <f t="shared" ref="E108:E113" si="1">IF(ISBLANK(D108),"-",D108/$D$103*$D$100*$B$116)</f>
        <v>-</v>
      </c>
      <c r="F108" s="272" t="str">
        <f t="shared" ref="F108:F113" si="2">IF(ISBLANK(D108), "-", E108/$B$56)</f>
        <v>-</v>
      </c>
    </row>
    <row r="109" spans="1:10" ht="26.25" customHeight="1" x14ac:dyDescent="0.4">
      <c r="A109" s="143" t="s">
        <v>92</v>
      </c>
      <c r="B109" s="144">
        <v>1</v>
      </c>
      <c r="C109" s="269">
        <v>2</v>
      </c>
      <c r="D109" s="270"/>
      <c r="E109" s="273" t="str">
        <f t="shared" si="1"/>
        <v>-</v>
      </c>
      <c r="F109" s="274" t="str">
        <f t="shared" si="2"/>
        <v>-</v>
      </c>
    </row>
    <row r="110" spans="1:10" ht="26.25" customHeight="1" x14ac:dyDescent="0.4">
      <c r="A110" s="143" t="s">
        <v>93</v>
      </c>
      <c r="B110" s="144">
        <v>1</v>
      </c>
      <c r="C110" s="269">
        <v>3</v>
      </c>
      <c r="D110" s="270"/>
      <c r="E110" s="273" t="str">
        <f t="shared" si="1"/>
        <v>-</v>
      </c>
      <c r="F110" s="274" t="str">
        <f t="shared" si="2"/>
        <v>-</v>
      </c>
    </row>
    <row r="111" spans="1:10" ht="26.25" customHeight="1" x14ac:dyDescent="0.4">
      <c r="A111" s="143" t="s">
        <v>94</v>
      </c>
      <c r="B111" s="144">
        <v>1</v>
      </c>
      <c r="C111" s="269">
        <v>4</v>
      </c>
      <c r="D111" s="270"/>
      <c r="E111" s="273" t="str">
        <f t="shared" si="1"/>
        <v>-</v>
      </c>
      <c r="F111" s="274" t="str">
        <f t="shared" si="2"/>
        <v>-</v>
      </c>
    </row>
    <row r="112" spans="1:10" ht="26.25" customHeight="1" x14ac:dyDescent="0.4">
      <c r="A112" s="143" t="s">
        <v>95</v>
      </c>
      <c r="B112" s="144">
        <v>1</v>
      </c>
      <c r="C112" s="269">
        <v>5</v>
      </c>
      <c r="D112" s="270"/>
      <c r="E112" s="273" t="str">
        <f t="shared" si="1"/>
        <v>-</v>
      </c>
      <c r="F112" s="274" t="str">
        <f t="shared" si="2"/>
        <v>-</v>
      </c>
    </row>
    <row r="113" spans="1:10" ht="26.25" customHeight="1" x14ac:dyDescent="0.4">
      <c r="A113" s="143" t="s">
        <v>97</v>
      </c>
      <c r="B113" s="144">
        <v>1</v>
      </c>
      <c r="C113" s="275">
        <v>6</v>
      </c>
      <c r="D113" s="276"/>
      <c r="E113" s="277" t="str">
        <f t="shared" si="1"/>
        <v>-</v>
      </c>
      <c r="F113" s="278" t="str">
        <f t="shared" si="2"/>
        <v>-</v>
      </c>
    </row>
    <row r="114" spans="1:10" ht="26.25" customHeight="1" x14ac:dyDescent="0.4">
      <c r="A114" s="143" t="s">
        <v>98</v>
      </c>
      <c r="B114" s="144">
        <v>1</v>
      </c>
      <c r="C114" s="269"/>
      <c r="D114" s="222"/>
      <c r="E114" s="117"/>
      <c r="F114" s="279"/>
    </row>
    <row r="115" spans="1:10" ht="26.25" customHeight="1" x14ac:dyDescent="0.4">
      <c r="A115" s="143" t="s">
        <v>99</v>
      </c>
      <c r="B115" s="144">
        <v>1</v>
      </c>
      <c r="C115" s="269"/>
      <c r="D115" s="280"/>
      <c r="E115" s="281" t="s">
        <v>68</v>
      </c>
      <c r="F115" s="282" t="e">
        <f>AVERAGE(F108:F113)</f>
        <v>#DIV/0!</v>
      </c>
    </row>
    <row r="116" spans="1:10" ht="27" customHeight="1" x14ac:dyDescent="0.4">
      <c r="A116" s="143" t="s">
        <v>100</v>
      </c>
      <c r="B116" s="175">
        <f>(B115/B114)*(B113/B112)*(B111/B110)*(B109/B108)*B107</f>
        <v>1</v>
      </c>
      <c r="C116" s="283"/>
      <c r="D116" s="284"/>
      <c r="E116" s="242" t="s">
        <v>81</v>
      </c>
      <c r="F116" s="285" t="e">
        <f>STDEV(F108:F113)/F115</f>
        <v>#DIV/0!</v>
      </c>
      <c r="I116" s="117"/>
    </row>
    <row r="117" spans="1:10" ht="27" customHeight="1" x14ac:dyDescent="0.4">
      <c r="A117" s="491" t="s">
        <v>75</v>
      </c>
      <c r="B117" s="492"/>
      <c r="C117" s="286"/>
      <c r="D117" s="287"/>
      <c r="E117" s="288" t="s">
        <v>18</v>
      </c>
      <c r="F117" s="289">
        <f>COUNT(F108:F113)</f>
        <v>0</v>
      </c>
      <c r="I117" s="117"/>
      <c r="J117" s="262"/>
    </row>
    <row r="118" spans="1:10" ht="19.5" customHeight="1" x14ac:dyDescent="0.3">
      <c r="A118" s="493"/>
      <c r="B118" s="494"/>
      <c r="C118" s="117"/>
      <c r="D118" s="117"/>
      <c r="E118" s="117"/>
      <c r="F118" s="222"/>
      <c r="G118" s="117"/>
      <c r="H118" s="117"/>
      <c r="I118" s="117"/>
    </row>
    <row r="119" spans="1:10" ht="18.75" x14ac:dyDescent="0.3">
      <c r="A119" s="298"/>
      <c r="B119" s="139"/>
      <c r="C119" s="117"/>
      <c r="D119" s="117"/>
      <c r="E119" s="117"/>
      <c r="F119" s="222"/>
      <c r="G119" s="117"/>
      <c r="H119" s="117"/>
      <c r="I119" s="117"/>
    </row>
    <row r="120" spans="1:10" ht="26.25" customHeight="1" x14ac:dyDescent="0.4">
      <c r="A120" s="127" t="s">
        <v>103</v>
      </c>
      <c r="B120" s="230" t="s">
        <v>119</v>
      </c>
      <c r="C120" s="495" t="str">
        <f>B20</f>
        <v xml:space="preserve">Indacaterol </v>
      </c>
      <c r="D120" s="495"/>
      <c r="E120" s="231" t="s">
        <v>120</v>
      </c>
      <c r="F120" s="231"/>
      <c r="G120" s="232" t="e">
        <f>F115</f>
        <v>#DIV/0!</v>
      </c>
      <c r="H120" s="117"/>
      <c r="I120" s="117"/>
    </row>
    <row r="121" spans="1:10" ht="19.5" customHeight="1" x14ac:dyDescent="0.3">
      <c r="A121" s="290"/>
      <c r="B121" s="290"/>
      <c r="C121" s="291"/>
      <c r="D121" s="291"/>
      <c r="E121" s="291"/>
      <c r="F121" s="291"/>
      <c r="G121" s="291"/>
      <c r="H121" s="291"/>
    </row>
    <row r="122" spans="1:10" ht="18.75" x14ac:dyDescent="0.3">
      <c r="B122" s="496" t="s">
        <v>22</v>
      </c>
      <c r="C122" s="496"/>
      <c r="E122" s="237" t="s">
        <v>23</v>
      </c>
      <c r="F122" s="292"/>
      <c r="G122" s="496" t="s">
        <v>24</v>
      </c>
      <c r="H122" s="496"/>
    </row>
    <row r="123" spans="1:10" ht="18.75" x14ac:dyDescent="0.3">
      <c r="A123" s="293" t="s">
        <v>25</v>
      </c>
      <c r="B123" s="294"/>
      <c r="C123" s="294"/>
      <c r="E123" s="294"/>
      <c r="F123" s="117"/>
      <c r="G123" s="295"/>
      <c r="H123" s="295"/>
    </row>
    <row r="124" spans="1:10" ht="18.75" x14ac:dyDescent="0.3">
      <c r="A124" s="293" t="s">
        <v>26</v>
      </c>
      <c r="B124" s="296"/>
      <c r="C124" s="296"/>
      <c r="E124" s="296"/>
      <c r="F124" s="117"/>
      <c r="G124" s="297"/>
      <c r="H124" s="297"/>
    </row>
    <row r="125" spans="1:10" ht="18.75" x14ac:dyDescent="0.3">
      <c r="A125" s="221"/>
      <c r="B125" s="221"/>
      <c r="C125" s="222"/>
      <c r="D125" s="222"/>
      <c r="E125" s="222"/>
      <c r="F125" s="227"/>
      <c r="G125" s="222"/>
      <c r="H125" s="222"/>
      <c r="I125" s="117"/>
    </row>
    <row r="126" spans="1:10" ht="18.75" x14ac:dyDescent="0.3">
      <c r="A126" s="221"/>
      <c r="B126" s="221"/>
      <c r="C126" s="222"/>
      <c r="D126" s="222"/>
      <c r="E126" s="222"/>
      <c r="F126" s="227"/>
      <c r="G126" s="222"/>
      <c r="H126" s="222"/>
      <c r="I126" s="117"/>
    </row>
    <row r="127" spans="1:10" ht="18.75" x14ac:dyDescent="0.3">
      <c r="A127" s="221"/>
      <c r="B127" s="221"/>
      <c r="C127" s="222"/>
      <c r="D127" s="222"/>
      <c r="E127" s="222"/>
      <c r="F127" s="227"/>
      <c r="G127" s="222"/>
      <c r="H127" s="222"/>
      <c r="I127" s="117"/>
    </row>
    <row r="128" spans="1:10" ht="18.75" x14ac:dyDescent="0.3">
      <c r="A128" s="221"/>
      <c r="B128" s="221"/>
      <c r="C128" s="222"/>
      <c r="D128" s="222"/>
      <c r="E128" s="222"/>
      <c r="F128" s="227"/>
      <c r="G128" s="222"/>
      <c r="H128" s="222"/>
      <c r="I128" s="117"/>
    </row>
    <row r="129" spans="1:9" ht="18.75" x14ac:dyDescent="0.3">
      <c r="A129" s="221"/>
      <c r="B129" s="221"/>
      <c r="C129" s="222"/>
      <c r="D129" s="222"/>
      <c r="E129" s="222"/>
      <c r="F129" s="227"/>
      <c r="G129" s="222"/>
      <c r="H129" s="222"/>
      <c r="I129" s="117"/>
    </row>
    <row r="130" spans="1:9" ht="18.75" x14ac:dyDescent="0.3">
      <c r="A130" s="221"/>
      <c r="B130" s="221"/>
      <c r="C130" s="222"/>
      <c r="D130" s="222"/>
      <c r="E130" s="222"/>
      <c r="F130" s="227"/>
      <c r="G130" s="222"/>
      <c r="H130" s="222"/>
      <c r="I130" s="117"/>
    </row>
    <row r="131" spans="1:9" ht="18.75" x14ac:dyDescent="0.3">
      <c r="A131" s="221"/>
      <c r="B131" s="221"/>
      <c r="C131" s="222"/>
      <c r="D131" s="222"/>
      <c r="E131" s="222"/>
      <c r="F131" s="227"/>
      <c r="G131" s="222"/>
      <c r="H131" s="222"/>
      <c r="I131" s="117"/>
    </row>
    <row r="132" spans="1:9" ht="18.75" x14ac:dyDescent="0.3">
      <c r="A132" s="221"/>
      <c r="B132" s="221"/>
      <c r="C132" s="222"/>
      <c r="D132" s="222"/>
      <c r="E132" s="222"/>
      <c r="F132" s="227"/>
      <c r="G132" s="222"/>
      <c r="H132" s="222"/>
      <c r="I132" s="117"/>
    </row>
    <row r="133" spans="1:9" ht="18.75" x14ac:dyDescent="0.3">
      <c r="A133" s="221"/>
      <c r="B133" s="221"/>
      <c r="C133" s="222"/>
      <c r="D133" s="222"/>
      <c r="E133" s="222"/>
      <c r="F133" s="227"/>
      <c r="G133" s="222"/>
      <c r="H133" s="222"/>
      <c r="I133" s="117"/>
    </row>
    <row r="250" spans="1:1" x14ac:dyDescent="0.25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SST</vt:lpstr>
      <vt:lpstr>Uniformity</vt:lpstr>
      <vt:lpstr>Glycopyronium</vt:lpstr>
      <vt:lpstr>Indacaterol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Joy</cp:lastModifiedBy>
  <dcterms:created xsi:type="dcterms:W3CDTF">2005-07-05T10:19:27Z</dcterms:created>
  <dcterms:modified xsi:type="dcterms:W3CDTF">2015-05-07T07:28:23Z</dcterms:modified>
  <cp:category/>
</cp:coreProperties>
</file>