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3095" windowHeight="8130" activeTab="1"/>
  </bookViews>
  <sheets>
    <sheet name="Gatifloxacin" sheetId="2" r:id="rId1"/>
    <sheet name="Glucose" sheetId="3" r:id="rId2"/>
  </sheets>
  <definedNames>
    <definedName name="_xlnm.Print_Area" localSheetId="1">Glucose!$A$1:$I$53</definedName>
  </definedNames>
  <calcPr calcId="144525"/>
</workbook>
</file>

<file path=xl/calcChain.xml><?xml version="1.0" encoding="utf-8"?>
<calcChain xmlns="http://schemas.openxmlformats.org/spreadsheetml/2006/main">
  <c r="G48" i="3" l="1"/>
  <c r="I41" i="3"/>
  <c r="I42" i="3"/>
  <c r="I40" i="3"/>
  <c r="I37" i="3"/>
  <c r="I38" i="3"/>
  <c r="I36" i="3"/>
  <c r="I35" i="3"/>
  <c r="I39" i="3"/>
  <c r="I33" i="3"/>
  <c r="I34" i="3"/>
  <c r="I32" i="3"/>
  <c r="H32" i="3"/>
  <c r="B68" i="2" l="1"/>
  <c r="C48" i="3" l="1"/>
  <c r="I43" i="3"/>
  <c r="H43" i="3"/>
  <c r="G43" i="3"/>
  <c r="B40" i="3"/>
  <c r="G42" i="3" s="1"/>
  <c r="H42" i="3" s="1"/>
  <c r="H39" i="3"/>
  <c r="G39" i="3"/>
  <c r="G38" i="3"/>
  <c r="H38" i="3" s="1"/>
  <c r="H35" i="3"/>
  <c r="G35" i="3"/>
  <c r="G32" i="3"/>
  <c r="E28" i="3"/>
  <c r="C75" i="2"/>
  <c r="H70" i="2"/>
  <c r="G70" i="2"/>
  <c r="G69" i="2"/>
  <c r="H69" i="2" s="1"/>
  <c r="B67" i="2"/>
  <c r="H66" i="2"/>
  <c r="G66" i="2"/>
  <c r="G64" i="2"/>
  <c r="H64" i="2" s="1"/>
  <c r="G63" i="2"/>
  <c r="H63" i="2" s="1"/>
  <c r="H62" i="2"/>
  <c r="G62" i="2"/>
  <c r="G61" i="2"/>
  <c r="H61" i="2" s="1"/>
  <c r="G60" i="2"/>
  <c r="H60" i="2" s="1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G34" i="3" l="1"/>
  <c r="H34" i="3" s="1"/>
  <c r="G36" i="3"/>
  <c r="H36" i="3" s="1"/>
  <c r="G41" i="3"/>
  <c r="H41" i="3" s="1"/>
  <c r="G37" i="3"/>
  <c r="H37" i="3" s="1"/>
  <c r="G33" i="3"/>
  <c r="H33" i="3" s="1"/>
  <c r="I44" i="3" s="1"/>
  <c r="G40" i="3"/>
  <c r="H40" i="3" s="1"/>
  <c r="I46" i="3"/>
  <c r="G65" i="2"/>
  <c r="H65" i="2" s="1"/>
  <c r="G67" i="2"/>
  <c r="H67" i="2" s="1"/>
  <c r="G59" i="2"/>
  <c r="H59" i="2" s="1"/>
  <c r="H71" i="2" s="1"/>
  <c r="G68" i="2"/>
  <c r="H68" i="2" s="1"/>
  <c r="F45" i="2"/>
  <c r="D44" i="2"/>
  <c r="D45" i="2" s="1"/>
  <c r="H46" i="3" l="1"/>
  <c r="H44" i="3"/>
  <c r="H45" i="3" s="1"/>
  <c r="H73" i="2"/>
  <c r="F46" i="2"/>
  <c r="G40" i="2"/>
  <c r="G39" i="2"/>
  <c r="G38" i="2"/>
  <c r="D46" i="2"/>
  <c r="E39" i="2"/>
  <c r="E40" i="2"/>
  <c r="E38" i="2"/>
  <c r="H72" i="2"/>
  <c r="G75" i="2"/>
  <c r="I45" i="3"/>
  <c r="G42" i="2" l="1"/>
  <c r="D50" i="2"/>
  <c r="D51" i="2" s="1"/>
  <c r="D52" i="2"/>
  <c r="E42" i="2"/>
</calcChain>
</file>

<file path=xl/sharedStrings.xml><?xml version="1.0" encoding="utf-8"?>
<sst xmlns="http://schemas.openxmlformats.org/spreadsheetml/2006/main" count="145" uniqueCount="90">
  <si>
    <t>Analysis Data</t>
  </si>
  <si>
    <t>Reference Substance:</t>
  </si>
  <si>
    <t>GAFLOX INFUSION</t>
  </si>
  <si>
    <t>% age Purity:</t>
  </si>
  <si>
    <t>NDQD201504182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</si>
  <si>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</si>
  <si>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</si>
  <si>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</si>
  <si>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</si>
  <si>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</si>
  <si>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</si>
  <si>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</si>
  <si>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</si>
  <si>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</si>
  <si>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</si>
  <si>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</si>
  <si>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</si>
  <si>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</si>
  <si>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</si>
  <si>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</si>
  <si>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</si>
  <si>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</si>
  <si>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</si>
  <si>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</si>
  <si>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</si>
  <si>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</si>
  <si>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</si>
  <si>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</si>
  <si>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</si>
  <si>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</si>
  <si>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</si>
  <si>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</si>
  <si>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</si>
  <si>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</si>
  <si>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</si>
  <si>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</si>
  <si>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</si>
  <si>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</si>
  <si>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</si>
  <si>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</si>
  <si>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</si>
  <si>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</si>
  <si>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</si>
  <si>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</si>
  <si>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</si>
  <si>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</si>
  <si>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</si>
  <si>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</si>
  <si>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</si>
  <si>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</si>
  <si>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</si>
  <si>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</si>
  <si>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</si>
  <si>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</si>
  <si>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</si>
  <si>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</si>
  <si>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</si>
  <si>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</si>
  <si>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</si>
  <si>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</si>
  <si>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</si>
  <si>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</si>
  <si>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</si>
  <si>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</si>
  <si>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</si>
  <si>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</si>
  <si>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</si>
  <si>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</si>
  <si>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</si>
  <si>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</si>
  <si>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</si>
  <si>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</si>
  <si>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</si>
  <si>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</si>
  <si>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</si>
  <si>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</si>
  <si>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</si>
  <si>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</si>
  <si>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</si>
  <si>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</si>
  <si>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Conversion Factor:</t>
  </si>
  <si>
    <t>Amt in sample (mg)</t>
  </si>
  <si>
    <t>Amt per label claim</t>
  </si>
  <si>
    <t xml:space="preserve">Gatifloxacin </t>
  </si>
  <si>
    <t>Glucose Anhydrous</t>
  </si>
  <si>
    <t>Glucose Anhydrous 5% w/v</t>
  </si>
  <si>
    <t>Gatifloxacin 200mg /100mL</t>
  </si>
  <si>
    <t>Gatifloxacin</t>
  </si>
  <si>
    <t>Bugigi</t>
  </si>
  <si>
    <t>Determination of Gatifloxacin Content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</si>
</sst>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dd\-mmm\-yyyy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  <numFmt numFmtId="171" formatCode="0.0000"/>
  </numFmts>
  <fonts count="14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1"/>
      <color rgb="FF000000"/>
      <name val="Calibri"/>
      <family val="2"/>
    </font>
    <font>
      <vertAlign val="superscript"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 applyProtection="1">
      <alignment horizontal="left"/>
      <protection locked="0"/>
    </xf>
    <xf numFmtId="165" fontId="5" fillId="3" borderId="0" xfId="0" applyNumberFormat="1" applyFont="1" applyFill="1" applyAlignment="1" applyProtection="1">
      <alignment horizontal="left"/>
      <protection locked="0"/>
    </xf>
    <xf numFmtId="166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7" fillId="2" borderId="0" xfId="0" applyFont="1" applyFill="1"/>
    <xf numFmtId="0" fontId="4" fillId="2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2" fontId="4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 vertical="center" wrapText="1"/>
    </xf>
    <xf numFmtId="167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5" fillId="3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>
      <alignment horizontal="right"/>
    </xf>
    <xf numFmtId="0" fontId="5" fillId="3" borderId="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3" borderId="13" xfId="0" applyFont="1" applyFill="1" applyBorder="1" applyAlignment="1" applyProtection="1">
      <alignment horizontal="center"/>
      <protection locked="0"/>
    </xf>
    <xf numFmtId="168" fontId="3" fillId="2" borderId="10" xfId="0" applyNumberFormat="1" applyFont="1" applyFill="1" applyBorder="1" applyAlignment="1">
      <alignment horizontal="center"/>
    </xf>
    <xf numFmtId="0" fontId="5" fillId="3" borderId="14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>
      <alignment horizontal="center"/>
    </xf>
    <xf numFmtId="0" fontId="5" fillId="3" borderId="7" xfId="0" applyFont="1" applyFill="1" applyBorder="1" applyAlignment="1" applyProtection="1">
      <alignment horizontal="center"/>
      <protection locked="0"/>
    </xf>
    <xf numFmtId="168" fontId="3" fillId="2" borderId="15" xfId="0" applyNumberFormat="1" applyFont="1" applyFill="1" applyBorder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3" fillId="2" borderId="16" xfId="0" applyFont="1" applyFill="1" applyBorder="1" applyAlignment="1">
      <alignment horizontal="center"/>
    </xf>
    <xf numFmtId="0" fontId="5" fillId="3" borderId="17" xfId="0" applyFont="1" applyFill="1" applyBorder="1" applyAlignment="1" applyProtection="1">
      <alignment horizontal="center"/>
      <protection locked="0"/>
    </xf>
    <xf numFmtId="168" fontId="3" fillId="2" borderId="18" xfId="0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>
      <alignment horizontal="right"/>
    </xf>
    <xf numFmtId="1" fontId="4" fillId="4" borderId="19" xfId="0" applyNumberFormat="1" applyFont="1" applyFill="1" applyBorder="1" applyAlignment="1">
      <alignment horizontal="center"/>
    </xf>
    <xf numFmtId="168" fontId="4" fillId="4" borderId="20" xfId="0" applyNumberFormat="1" applyFont="1" applyFill="1" applyBorder="1" applyAlignment="1">
      <alignment horizontal="center"/>
    </xf>
    <xf numFmtId="1" fontId="4" fillId="4" borderId="21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right"/>
    </xf>
    <xf numFmtId="0" fontId="5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3" fillId="2" borderId="24" xfId="0" applyFont="1" applyFill="1" applyBorder="1" applyAlignment="1">
      <alignment horizontal="right"/>
    </xf>
    <xf numFmtId="2" fontId="3" fillId="4" borderId="2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5" borderId="25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4" borderId="26" xfId="0" applyNumberFormat="1" applyFont="1" applyFill="1" applyBorder="1" applyAlignment="1">
      <alignment horizontal="center"/>
    </xf>
    <xf numFmtId="0" fontId="5" fillId="3" borderId="25" xfId="0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Alignment="1">
      <alignment horizontal="center"/>
    </xf>
    <xf numFmtId="0" fontId="3" fillId="2" borderId="27" xfId="0" applyFont="1" applyFill="1" applyBorder="1" applyAlignment="1">
      <alignment horizontal="right"/>
    </xf>
    <xf numFmtId="2" fontId="3" fillId="4" borderId="28" xfId="0" applyNumberFormat="1" applyFont="1" applyFill="1" applyBorder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17" xfId="0" applyFont="1" applyFill="1" applyBorder="1" applyAlignment="1">
      <alignment horizontal="right"/>
    </xf>
    <xf numFmtId="168" fontId="4" fillId="5" borderId="23" xfId="0" applyNumberFormat="1" applyFont="1" applyFill="1" applyBorder="1" applyAlignment="1">
      <alignment horizontal="center"/>
    </xf>
    <xf numFmtId="10" fontId="3" fillId="4" borderId="25" xfId="0" applyNumberFormat="1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9" fontId="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70" fontId="6" fillId="3" borderId="0" xfId="0" applyNumberFormat="1" applyFont="1" applyFill="1" applyAlignment="1" applyProtection="1">
      <alignment horizontal="center"/>
      <protection locked="0"/>
    </xf>
    <xf numFmtId="2" fontId="4" fillId="2" borderId="29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5" fillId="3" borderId="5" xfId="0" applyFont="1" applyFill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10" fontId="3" fillId="2" borderId="29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0" fontId="3" fillId="2" borderId="30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/>
    </xf>
    <xf numFmtId="0" fontId="5" fillId="3" borderId="32" xfId="0" applyFont="1" applyFill="1" applyBorder="1" applyAlignment="1" applyProtection="1">
      <alignment horizontal="center"/>
      <protection locked="0"/>
    </xf>
    <xf numFmtId="2" fontId="3" fillId="2" borderId="32" xfId="0" applyNumberFormat="1" applyFont="1" applyFill="1" applyBorder="1" applyAlignment="1">
      <alignment horizontal="center"/>
    </xf>
    <xf numFmtId="10" fontId="3" fillId="2" borderId="31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right"/>
    </xf>
    <xf numFmtId="0" fontId="6" fillId="2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right"/>
    </xf>
    <xf numFmtId="10" fontId="6" fillId="5" borderId="16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right"/>
    </xf>
    <xf numFmtId="10" fontId="6" fillId="4" borderId="35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26" xfId="0" applyFont="1" applyFill="1" applyBorder="1" applyAlignment="1">
      <alignment horizontal="right"/>
    </xf>
    <xf numFmtId="0" fontId="6" fillId="5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center"/>
    </xf>
    <xf numFmtId="0" fontId="9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/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3" fillId="2" borderId="1" xfId="0" applyFont="1" applyFill="1" applyBorder="1"/>
    <xf numFmtId="0" fontId="4" fillId="2" borderId="4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/>
    <xf numFmtId="0" fontId="5" fillId="2" borderId="0" xfId="0" applyFont="1" applyFill="1" applyAlignment="1" applyProtection="1">
      <alignment horizontal="right"/>
      <protection locked="0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left"/>
    </xf>
    <xf numFmtId="165" fontId="5" fillId="3" borderId="0" xfId="0" applyNumberFormat="1" applyFont="1" applyFill="1" applyAlignment="1" applyProtection="1">
      <alignment horizontal="left"/>
      <protection locked="0"/>
    </xf>
    <xf numFmtId="166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69" fontId="6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70" fontId="6" fillId="3" borderId="0" xfId="0" applyNumberFormat="1" applyFont="1" applyFill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right"/>
    </xf>
    <xf numFmtId="0" fontId="5" fillId="3" borderId="6" xfId="0" applyFont="1" applyFill="1" applyBorder="1" applyAlignment="1" applyProtection="1">
      <alignment horizontal="center"/>
      <protection locked="0"/>
    </xf>
    <xf numFmtId="2" fontId="4" fillId="2" borderId="29" xfId="0" applyNumberFormat="1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5" fillId="3" borderId="8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>
      <alignment horizontal="center"/>
    </xf>
    <xf numFmtId="0" fontId="5" fillId="3" borderId="5" xfId="0" applyFont="1" applyFill="1" applyBorder="1" applyAlignment="1" applyProtection="1">
      <alignment horizontal="center"/>
      <protection locked="0"/>
    </xf>
    <xf numFmtId="2" fontId="3" fillId="2" borderId="29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5" fillId="3" borderId="7" xfId="0" applyFont="1" applyFill="1" applyBorder="1" applyAlignment="1" applyProtection="1">
      <alignment horizontal="center"/>
      <protection locked="0"/>
    </xf>
    <xf numFmtId="2" fontId="3" fillId="2" borderId="3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5" fillId="3" borderId="32" xfId="0" applyFont="1" applyFill="1" applyBorder="1" applyAlignment="1" applyProtection="1">
      <alignment horizontal="center"/>
      <protection locked="0"/>
    </xf>
    <xf numFmtId="0" fontId="12" fillId="2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3" fillId="2" borderId="31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right"/>
    </xf>
    <xf numFmtId="0" fontId="6" fillId="2" borderId="3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4" xfId="0" applyFont="1" applyFill="1" applyBorder="1" applyAlignment="1">
      <alignment horizontal="right"/>
    </xf>
    <xf numFmtId="10" fontId="6" fillId="5" borderId="16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right"/>
    </xf>
    <xf numFmtId="10" fontId="6" fillId="4" borderId="35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26" xfId="0" applyFont="1" applyFill="1" applyBorder="1" applyAlignment="1">
      <alignment horizontal="right"/>
    </xf>
    <xf numFmtId="0" fontId="6" fillId="5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center"/>
    </xf>
    <xf numFmtId="0" fontId="9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/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3" fillId="2" borderId="1" xfId="0" applyFont="1" applyFill="1" applyBorder="1"/>
    <xf numFmtId="0" fontId="4" fillId="2" borderId="4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/>
    <xf numFmtId="170" fontId="6" fillId="2" borderId="0" xfId="0" applyNumberFormat="1" applyFont="1" applyFill="1" applyAlignment="1" applyProtection="1">
      <alignment horizontal="center"/>
      <protection locked="0"/>
    </xf>
    <xf numFmtId="171" fontId="6" fillId="3" borderId="0" xfId="0" applyNumberFormat="1" applyFont="1" applyFill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171" fontId="5" fillId="3" borderId="7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9" fillId="2" borderId="37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 applyProtection="1">
      <alignment horizontal="center" vertical="center"/>
      <protection locked="0"/>
    </xf>
    <xf numFmtId="2" fontId="5" fillId="3" borderId="7" xfId="0" applyNumberFormat="1" applyFont="1" applyFill="1" applyBorder="1" applyAlignment="1" applyProtection="1">
      <alignment horizontal="center" vertical="center"/>
      <protection locked="0"/>
    </xf>
    <xf numFmtId="2" fontId="5" fillId="3" borderId="32" xfId="0" applyNumberFormat="1" applyFont="1" applyFill="1" applyBorder="1" applyAlignment="1" applyProtection="1">
      <alignment horizontal="center" vertical="center"/>
      <protection locked="0"/>
    </xf>
    <xf numFmtId="2" fontId="5" fillId="3" borderId="29" xfId="0" applyNumberFormat="1" applyFont="1" applyFill="1" applyBorder="1" applyAlignment="1" applyProtection="1">
      <alignment horizontal="center" vertical="center"/>
      <protection locked="0"/>
    </xf>
    <xf numFmtId="2" fontId="5" fillId="3" borderId="30" xfId="0" applyNumberFormat="1" applyFont="1" applyFill="1" applyBorder="1" applyAlignment="1" applyProtection="1">
      <alignment horizontal="center" vertical="center"/>
      <protection locked="0"/>
    </xf>
    <xf numFmtId="2" fontId="5" fillId="3" borderId="31" xfId="0" applyNumberFormat="1" applyFont="1" applyFill="1" applyBorder="1" applyAlignment="1" applyProtection="1">
      <alignment horizontal="center" vertical="center"/>
      <protection locked="0"/>
    </xf>
    <xf numFmtId="0" fontId="4" fillId="2" borderId="3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0" fontId="3" fillId="2" borderId="42" xfId="0" applyNumberFormat="1" applyFont="1" applyFill="1" applyBorder="1" applyAlignment="1">
      <alignment horizontal="center" vertical="center"/>
    </xf>
    <xf numFmtId="10" fontId="3" fillId="2" borderId="43" xfId="0" applyNumberFormat="1" applyFont="1" applyFill="1" applyBorder="1" applyAlignment="1">
      <alignment horizontal="center" vertical="center"/>
    </xf>
    <xf numFmtId="10" fontId="3" fillId="2" borderId="4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67" zoomScale="60" zoomScaleNormal="55" workbookViewId="0">
      <selection activeCell="F53" sqref="F5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177" t="s">
        <v>11</v>
      </c>
      <c r="B1" s="177"/>
      <c r="C1" s="177"/>
      <c r="D1" s="177"/>
      <c r="E1" s="177"/>
      <c r="F1" s="177"/>
      <c r="G1" s="177"/>
      <c r="H1" s="177"/>
    </row>
    <row r="2" spans="1:8" x14ac:dyDescent="0.2">
      <c r="A2" s="177"/>
      <c r="B2" s="177"/>
      <c r="C2" s="177"/>
      <c r="D2" s="177"/>
      <c r="E2" s="177"/>
      <c r="F2" s="177"/>
      <c r="G2" s="177"/>
      <c r="H2" s="177"/>
    </row>
    <row r="3" spans="1:8" x14ac:dyDescent="0.2">
      <c r="A3" s="177"/>
      <c r="B3" s="177"/>
      <c r="C3" s="177"/>
      <c r="D3" s="177"/>
      <c r="E3" s="177"/>
      <c r="F3" s="177"/>
      <c r="G3" s="177"/>
      <c r="H3" s="177"/>
    </row>
    <row r="4" spans="1:8" x14ac:dyDescent="0.2">
      <c r="A4" s="177"/>
      <c r="B4" s="177"/>
      <c r="C4" s="177"/>
      <c r="D4" s="177"/>
      <c r="E4" s="177"/>
      <c r="F4" s="177"/>
      <c r="G4" s="177"/>
      <c r="H4" s="177"/>
    </row>
    <row r="5" spans="1:8" x14ac:dyDescent="0.2">
      <c r="A5" s="177"/>
      <c r="B5" s="177"/>
      <c r="C5" s="177"/>
      <c r="D5" s="177"/>
      <c r="E5" s="177"/>
      <c r="F5" s="177"/>
      <c r="G5" s="177"/>
      <c r="H5" s="177"/>
    </row>
    <row r="6" spans="1:8" x14ac:dyDescent="0.2">
      <c r="A6" s="177"/>
      <c r="B6" s="177"/>
      <c r="C6" s="177"/>
      <c r="D6" s="177"/>
      <c r="E6" s="177"/>
      <c r="F6" s="177"/>
      <c r="G6" s="177"/>
      <c r="H6" s="177"/>
    </row>
    <row r="7" spans="1:8" x14ac:dyDescent="0.2">
      <c r="A7" s="177"/>
      <c r="B7" s="177"/>
      <c r="C7" s="177"/>
      <c r="D7" s="177"/>
      <c r="E7" s="177"/>
      <c r="F7" s="177"/>
      <c r="G7" s="177"/>
      <c r="H7" s="177"/>
    </row>
    <row r="8" spans="1:8" x14ac:dyDescent="0.2">
      <c r="A8" s="178" t="s">
        <v>12</v>
      </c>
      <c r="B8" s="178"/>
      <c r="C8" s="178"/>
      <c r="D8" s="178"/>
      <c r="E8" s="178"/>
      <c r="F8" s="178"/>
      <c r="G8" s="178"/>
      <c r="H8" s="178"/>
    </row>
    <row r="9" spans="1:8" x14ac:dyDescent="0.2">
      <c r="A9" s="178"/>
      <c r="B9" s="178"/>
      <c r="C9" s="178"/>
      <c r="D9" s="178"/>
      <c r="E9" s="178"/>
      <c r="F9" s="178"/>
      <c r="G9" s="178"/>
      <c r="H9" s="178"/>
    </row>
    <row r="10" spans="1:8" x14ac:dyDescent="0.2">
      <c r="A10" s="178"/>
      <c r="B10" s="178"/>
      <c r="C10" s="178"/>
      <c r="D10" s="178"/>
      <c r="E10" s="178"/>
      <c r="F10" s="178"/>
      <c r="G10" s="178"/>
      <c r="H10" s="178"/>
    </row>
    <row r="11" spans="1:8" x14ac:dyDescent="0.2">
      <c r="A11" s="178"/>
      <c r="B11" s="178"/>
      <c r="C11" s="178"/>
      <c r="D11" s="178"/>
      <c r="E11" s="178"/>
      <c r="F11" s="178"/>
      <c r="G11" s="178"/>
      <c r="H11" s="178"/>
    </row>
    <row r="12" spans="1:8" x14ac:dyDescent="0.2">
      <c r="A12" s="178"/>
      <c r="B12" s="178"/>
      <c r="C12" s="178"/>
      <c r="D12" s="178"/>
      <c r="E12" s="178"/>
      <c r="F12" s="178"/>
      <c r="G12" s="178"/>
      <c r="H12" s="178"/>
    </row>
    <row r="13" spans="1:8" x14ac:dyDescent="0.2">
      <c r="A13" s="178"/>
      <c r="B13" s="178"/>
      <c r="C13" s="178"/>
      <c r="D13" s="178"/>
      <c r="E13" s="178"/>
      <c r="F13" s="178"/>
      <c r="G13" s="178"/>
      <c r="H13" s="178"/>
    </row>
    <row r="14" spans="1:8" x14ac:dyDescent="0.2">
      <c r="A14" s="178"/>
      <c r="B14" s="178"/>
      <c r="C14" s="178"/>
      <c r="D14" s="178"/>
      <c r="E14" s="178"/>
      <c r="F14" s="178"/>
      <c r="G14" s="178"/>
      <c r="H14" s="178"/>
    </row>
    <row r="15" spans="1:8" ht="19.5" customHeight="1" x14ac:dyDescent="0.3">
      <c r="A15" s="2"/>
      <c r="B15" s="2"/>
      <c r="C15" s="2"/>
      <c r="D15" s="2"/>
      <c r="E15" s="2"/>
      <c r="F15" s="2"/>
      <c r="G15" s="2"/>
      <c r="H15" s="2"/>
    </row>
    <row r="16" spans="1:8" ht="19.5" customHeight="1" x14ac:dyDescent="0.3">
      <c r="A16" s="183" t="s">
        <v>13</v>
      </c>
      <c r="B16" s="184"/>
      <c r="C16" s="184"/>
      <c r="D16" s="184"/>
      <c r="E16" s="184"/>
      <c r="F16" s="184"/>
      <c r="G16" s="184"/>
      <c r="H16" s="185"/>
    </row>
    <row r="17" spans="1:8" ht="18.75" customHeight="1" x14ac:dyDescent="0.3">
      <c r="A17" s="3" t="s">
        <v>14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15</v>
      </c>
      <c r="B18" s="186" t="s">
        <v>2</v>
      </c>
      <c r="C18" s="186"/>
      <c r="D18" s="186"/>
      <c r="E18" s="186"/>
      <c r="F18" s="2"/>
      <c r="G18" s="2"/>
      <c r="H18" s="2"/>
    </row>
    <row r="19" spans="1:8" ht="26.25" customHeight="1" x14ac:dyDescent="0.4">
      <c r="A19" s="4" t="s">
        <v>16</v>
      </c>
      <c r="B19" s="6" t="s">
        <v>4</v>
      </c>
      <c r="C19" s="110">
        <v>6</v>
      </c>
      <c r="D19" s="5"/>
      <c r="E19" s="5"/>
      <c r="F19" s="2"/>
      <c r="G19" s="2"/>
      <c r="H19" s="2"/>
    </row>
    <row r="20" spans="1:8" ht="26.25" customHeight="1" x14ac:dyDescent="0.4">
      <c r="A20" s="4" t="s">
        <v>17</v>
      </c>
      <c r="B20" s="6" t="s">
        <v>83</v>
      </c>
      <c r="C20" s="5"/>
      <c r="D20" s="5"/>
      <c r="E20" s="5"/>
      <c r="F20" s="2"/>
      <c r="G20" s="2"/>
      <c r="H20" s="2"/>
    </row>
    <row r="21" spans="1:8" ht="26.25" customHeight="1" x14ac:dyDescent="0.4">
      <c r="A21" s="4" t="s">
        <v>18</v>
      </c>
      <c r="B21" s="187" t="s">
        <v>86</v>
      </c>
      <c r="C21" s="187"/>
      <c r="D21" s="187"/>
      <c r="E21" s="187"/>
      <c r="F21" s="187"/>
      <c r="G21" s="187"/>
      <c r="H21" s="187"/>
    </row>
    <row r="22" spans="1:8" ht="26.25" customHeight="1" x14ac:dyDescent="0.4">
      <c r="A22" s="4" t="s">
        <v>19</v>
      </c>
      <c r="B22" s="117">
        <v>42305</v>
      </c>
      <c r="C22" s="5"/>
      <c r="D22" s="5"/>
      <c r="E22" s="5"/>
      <c r="F22" s="2"/>
      <c r="G22" s="2"/>
      <c r="H22" s="2"/>
    </row>
    <row r="23" spans="1:8" ht="26.25" customHeight="1" x14ac:dyDescent="0.4">
      <c r="A23" s="4" t="s">
        <v>20</v>
      </c>
      <c r="B23" s="7">
        <v>42305</v>
      </c>
      <c r="C23" s="5"/>
      <c r="D23" s="5"/>
      <c r="E23" s="5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0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1</v>
      </c>
      <c r="B26" s="186" t="s">
        <v>87</v>
      </c>
      <c r="C26" s="186"/>
      <c r="D26" s="2"/>
      <c r="E26" s="2"/>
      <c r="F26" s="2"/>
      <c r="G26" s="2"/>
      <c r="H26" s="2"/>
    </row>
    <row r="27" spans="1:8" ht="26.25" customHeight="1" x14ac:dyDescent="0.4">
      <c r="A27" s="11" t="s">
        <v>21</v>
      </c>
      <c r="B27" s="187">
        <v>20140102</v>
      </c>
      <c r="C27" s="187"/>
      <c r="D27" s="2"/>
      <c r="E27" s="2"/>
      <c r="F27" s="2"/>
      <c r="G27" s="2"/>
      <c r="H27" s="2"/>
    </row>
    <row r="28" spans="1:8" ht="27" customHeight="1" x14ac:dyDescent="0.4">
      <c r="A28" s="11" t="s">
        <v>3</v>
      </c>
      <c r="B28" s="12">
        <v>99.42</v>
      </c>
      <c r="C28" s="2"/>
      <c r="D28" s="2"/>
      <c r="E28" s="2"/>
      <c r="F28" s="2"/>
      <c r="G28" s="2"/>
      <c r="H28" s="2"/>
    </row>
    <row r="29" spans="1:8" ht="27" customHeight="1" x14ac:dyDescent="0.4">
      <c r="A29" s="11" t="s">
        <v>22</v>
      </c>
      <c r="B29" s="13">
        <v>6.9530000000000003</v>
      </c>
      <c r="C29" s="188" t="s">
        <v>23</v>
      </c>
      <c r="D29" s="189"/>
      <c r="E29" s="189"/>
      <c r="F29" s="189"/>
      <c r="G29" s="190"/>
      <c r="H29" s="14"/>
    </row>
    <row r="30" spans="1:8" ht="19.5" customHeight="1" x14ac:dyDescent="0.3">
      <c r="A30" s="11" t="s">
        <v>24</v>
      </c>
      <c r="B30" s="15">
        <f>B28-B29</f>
        <v>92.466999999999999</v>
      </c>
      <c r="C30" s="16"/>
      <c r="D30" s="16"/>
      <c r="E30" s="16"/>
      <c r="F30" s="16"/>
      <c r="G30" s="16"/>
      <c r="H30" s="14"/>
    </row>
    <row r="31" spans="1:8" ht="27" customHeight="1" x14ac:dyDescent="0.4">
      <c r="A31" s="11" t="s">
        <v>25</v>
      </c>
      <c r="B31" s="17">
        <v>1</v>
      </c>
      <c r="C31" s="188" t="s">
        <v>26</v>
      </c>
      <c r="D31" s="189"/>
      <c r="E31" s="189"/>
      <c r="F31" s="189"/>
      <c r="G31" s="190"/>
      <c r="H31" s="18"/>
    </row>
    <row r="32" spans="1:8" ht="27" customHeight="1" x14ac:dyDescent="0.4">
      <c r="A32" s="11" t="s">
        <v>27</v>
      </c>
      <c r="B32" s="17">
        <v>1</v>
      </c>
      <c r="C32" s="188" t="s">
        <v>28</v>
      </c>
      <c r="D32" s="189"/>
      <c r="E32" s="189"/>
      <c r="F32" s="189"/>
      <c r="G32" s="190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29</v>
      </c>
      <c r="B34" s="21">
        <f>B31/B32</f>
        <v>1</v>
      </c>
      <c r="C34" s="2" t="s">
        <v>30</v>
      </c>
      <c r="D34" s="2"/>
      <c r="E34" s="2"/>
      <c r="F34" s="2"/>
      <c r="G34" s="2"/>
      <c r="H34" s="14"/>
    </row>
    <row r="35" spans="1:8" ht="19.5" customHeight="1" x14ac:dyDescent="0.3">
      <c r="A35" s="11"/>
      <c r="B35" s="22"/>
      <c r="C35" s="14"/>
      <c r="D35" s="14"/>
      <c r="E35" s="14"/>
      <c r="F35" s="14"/>
      <c r="G35" s="2"/>
      <c r="H35" s="14"/>
    </row>
    <row r="36" spans="1:8" ht="27" customHeight="1" x14ac:dyDescent="0.4">
      <c r="A36" s="23" t="s">
        <v>31</v>
      </c>
      <c r="B36" s="24">
        <v>50</v>
      </c>
      <c r="C36" s="2"/>
      <c r="D36" s="191" t="s">
        <v>32</v>
      </c>
      <c r="E36" s="192"/>
      <c r="F36" s="193" t="s">
        <v>33</v>
      </c>
      <c r="G36" s="192"/>
      <c r="H36" s="14"/>
    </row>
    <row r="37" spans="1:8" ht="26.25" customHeight="1" x14ac:dyDescent="0.4">
      <c r="A37" s="25" t="s">
        <v>34</v>
      </c>
      <c r="B37" s="26">
        <v>2</v>
      </c>
      <c r="C37" s="27" t="s">
        <v>35</v>
      </c>
      <c r="D37" s="28" t="s">
        <v>36</v>
      </c>
      <c r="E37" s="29" t="s">
        <v>37</v>
      </c>
      <c r="F37" s="30" t="s">
        <v>36</v>
      </c>
      <c r="G37" s="29" t="s">
        <v>37</v>
      </c>
      <c r="H37" s="14"/>
    </row>
    <row r="38" spans="1:8" ht="26.25" customHeight="1" x14ac:dyDescent="0.4">
      <c r="A38" s="25" t="s">
        <v>38</v>
      </c>
      <c r="B38" s="26">
        <v>100</v>
      </c>
      <c r="C38" s="31">
        <v>1</v>
      </c>
      <c r="D38" s="32">
        <v>0.86499999999999999</v>
      </c>
      <c r="E38" s="33">
        <f>IF(ISBLANK(D38),"-",$D$48/$D$45*D38)</f>
        <v>0.94111556335536661</v>
      </c>
      <c r="F38" s="34">
        <v>0.82909999999999995</v>
      </c>
      <c r="G38" s="33">
        <f>IF(ISBLANK(F38),"-",$D$48/$F$45*F38)</f>
        <v>0.93245029971298654</v>
      </c>
      <c r="H38" s="14"/>
    </row>
    <row r="39" spans="1:8" ht="26.25" customHeight="1" x14ac:dyDescent="0.4">
      <c r="A39" s="25" t="s">
        <v>39</v>
      </c>
      <c r="B39" s="26">
        <v>1</v>
      </c>
      <c r="C39" s="35">
        <v>2</v>
      </c>
      <c r="D39" s="36">
        <v>0.85809999999999997</v>
      </c>
      <c r="E39" s="37">
        <f>IF(ISBLANK(D39),"-",$D$48/$D$45*D39)</f>
        <v>0.93360839874594226</v>
      </c>
      <c r="F39" s="38">
        <v>0.82479999999999998</v>
      </c>
      <c r="G39" s="37">
        <f>IF(ISBLANK(F39),"-",$D$48/$F$45*F39)</f>
        <v>0.92761428923323042</v>
      </c>
      <c r="H39" s="14"/>
    </row>
    <row r="40" spans="1:8" ht="26.25" customHeight="1" x14ac:dyDescent="0.4">
      <c r="A40" s="25" t="s">
        <v>40</v>
      </c>
      <c r="B40" s="26">
        <v>1</v>
      </c>
      <c r="C40" s="35">
        <v>3</v>
      </c>
      <c r="D40" s="36">
        <v>0.85570000000000002</v>
      </c>
      <c r="E40" s="37">
        <f>IF(ISBLANK(D40),"-",$D$48/$D$45*D40)</f>
        <v>0.93099721105570776</v>
      </c>
      <c r="F40" s="38">
        <v>0.82199999999999995</v>
      </c>
      <c r="G40" s="37">
        <f>IF(ISBLANK(F40),"-",$D$48/$F$45*F40)</f>
        <v>0.92446525915338917</v>
      </c>
      <c r="H40" s="2"/>
    </row>
    <row r="41" spans="1:8" ht="26.25" customHeight="1" x14ac:dyDescent="0.4">
      <c r="A41" s="25" t="s">
        <v>41</v>
      </c>
      <c r="B41" s="26">
        <v>1</v>
      </c>
      <c r="C41" s="39">
        <v>4</v>
      </c>
      <c r="D41" s="40"/>
      <c r="E41" s="41" t="str">
        <f>IF(ISBLANK(D41),"-",$D$48/$D$45*D41)</f>
        <v>-</v>
      </c>
      <c r="F41" s="42"/>
      <c r="G41" s="41" t="str">
        <f>IF(ISBLANK(F41),"-",$D$48/$F$45*F41)</f>
        <v>-</v>
      </c>
      <c r="H41" s="2"/>
    </row>
    <row r="42" spans="1:8" ht="27" customHeight="1" x14ac:dyDescent="0.4">
      <c r="A42" s="25" t="s">
        <v>42</v>
      </c>
      <c r="B42" s="26">
        <v>1</v>
      </c>
      <c r="C42" s="43" t="s">
        <v>43</v>
      </c>
      <c r="D42" s="44">
        <f>AVERAGE(D38:D41)</f>
        <v>0.85960000000000003</v>
      </c>
      <c r="E42" s="45">
        <f>AVERAGE(E38:E41)</f>
        <v>0.9352403910523388</v>
      </c>
      <c r="F42" s="46">
        <f>AVERAGE(F38:F41)</f>
        <v>0.82529999999999992</v>
      </c>
      <c r="G42" s="45">
        <f>AVERAGE(G38:G41)</f>
        <v>0.92817661603320201</v>
      </c>
      <c r="H42" s="2"/>
    </row>
    <row r="43" spans="1:8" ht="26.25" customHeight="1" x14ac:dyDescent="0.4">
      <c r="A43" s="25" t="s">
        <v>44</v>
      </c>
      <c r="B43" s="38">
        <v>1</v>
      </c>
      <c r="C43" s="47" t="s">
        <v>45</v>
      </c>
      <c r="D43" s="48">
        <v>24.85</v>
      </c>
      <c r="E43" s="49"/>
      <c r="F43" s="48">
        <v>24.04</v>
      </c>
      <c r="G43" s="2"/>
      <c r="H43" s="2"/>
    </row>
    <row r="44" spans="1:8" ht="26.25" customHeight="1" x14ac:dyDescent="0.4">
      <c r="A44" s="25" t="s">
        <v>46</v>
      </c>
      <c r="B44" s="38">
        <v>1</v>
      </c>
      <c r="C44" s="50" t="s">
        <v>47</v>
      </c>
      <c r="D44" s="51">
        <f>D43*$B$34</f>
        <v>24.85</v>
      </c>
      <c r="E44" s="52"/>
      <c r="F44" s="51">
        <f>F43*$B$34</f>
        <v>24.04</v>
      </c>
      <c r="G44" s="2"/>
      <c r="H44" s="2"/>
    </row>
    <row r="45" spans="1:8" ht="19.5" customHeight="1" x14ac:dyDescent="0.3">
      <c r="A45" s="25" t="s">
        <v>48</v>
      </c>
      <c r="B45" s="52">
        <f>(B44/B43)*(B42/B41)*(B40/B39)*(B38/B37)*B36</f>
        <v>2500</v>
      </c>
      <c r="C45" s="50" t="s">
        <v>49</v>
      </c>
      <c r="D45" s="53">
        <f>D44*$B$30/100</f>
        <v>22.978049500000001</v>
      </c>
      <c r="E45" s="54"/>
      <c r="F45" s="53">
        <f>F44*$B$30/100</f>
        <v>22.229066800000002</v>
      </c>
      <c r="G45" s="2"/>
      <c r="H45" s="2"/>
    </row>
    <row r="46" spans="1:8" ht="19.5" customHeight="1" x14ac:dyDescent="0.3">
      <c r="A46" s="179" t="s">
        <v>50</v>
      </c>
      <c r="B46" s="180"/>
      <c r="C46" s="50" t="s">
        <v>51</v>
      </c>
      <c r="D46" s="51">
        <f>D45/$B$45</f>
        <v>9.1912198000000007E-3</v>
      </c>
      <c r="E46" s="54"/>
      <c r="F46" s="55">
        <f>F45/$B$45</f>
        <v>8.8916267200000003E-3</v>
      </c>
      <c r="G46" s="2"/>
      <c r="H46" s="2"/>
    </row>
    <row r="47" spans="1:8" ht="27" customHeight="1" x14ac:dyDescent="0.4">
      <c r="A47" s="181"/>
      <c r="B47" s="182"/>
      <c r="C47" s="50" t="s">
        <v>52</v>
      </c>
      <c r="D47" s="56">
        <v>0.01</v>
      </c>
      <c r="E47" s="2"/>
      <c r="F47" s="57"/>
      <c r="G47" s="2"/>
      <c r="H47" s="2"/>
    </row>
    <row r="48" spans="1:8" ht="18.75" customHeight="1" x14ac:dyDescent="0.3">
      <c r="A48" s="2"/>
      <c r="B48" s="2"/>
      <c r="C48" s="50" t="s">
        <v>53</v>
      </c>
      <c r="D48" s="53">
        <f>D47*$B$45</f>
        <v>25</v>
      </c>
      <c r="E48" s="2"/>
      <c r="F48" s="57"/>
      <c r="G48" s="2"/>
      <c r="H48" s="2"/>
    </row>
    <row r="49" spans="1:8" ht="19.5" customHeight="1" x14ac:dyDescent="0.3">
      <c r="A49" s="2"/>
      <c r="B49" s="2"/>
      <c r="C49" s="58" t="s">
        <v>54</v>
      </c>
      <c r="D49" s="59">
        <f>D48/B34</f>
        <v>25</v>
      </c>
      <c r="E49" s="2"/>
      <c r="F49" s="60"/>
      <c r="G49" s="2"/>
      <c r="H49" s="2"/>
    </row>
    <row r="50" spans="1:8" ht="18.75" customHeight="1" x14ac:dyDescent="0.3">
      <c r="A50" s="2"/>
      <c r="B50" s="2"/>
      <c r="C50" s="61" t="s">
        <v>55</v>
      </c>
      <c r="D50" s="62">
        <f>AVERAGE(E38:E41,G38:G41)</f>
        <v>0.93170850354277046</v>
      </c>
      <c r="E50" s="2"/>
      <c r="F50" s="60"/>
      <c r="G50" s="2"/>
      <c r="H50" s="2"/>
    </row>
    <row r="51" spans="1:8" ht="18.75" customHeight="1" x14ac:dyDescent="0.3">
      <c r="A51" s="2"/>
      <c r="B51" s="2"/>
      <c r="C51" s="50" t="s">
        <v>56</v>
      </c>
      <c r="D51" s="63">
        <f>STDEV(E38:E41,G38:G41)/D50</f>
        <v>6.1165834135464923E-3</v>
      </c>
      <c r="E51" s="2"/>
      <c r="F51" s="60"/>
      <c r="G51" s="2"/>
      <c r="H51" s="2"/>
    </row>
    <row r="52" spans="1:8" ht="19.5" customHeight="1" x14ac:dyDescent="0.3">
      <c r="A52" s="2"/>
      <c r="B52" s="2"/>
      <c r="C52" s="58" t="s">
        <v>5</v>
      </c>
      <c r="D52" s="64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0</v>
      </c>
      <c r="B54" s="65" t="s">
        <v>89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57</v>
      </c>
      <c r="B55" s="66" t="str">
        <f>B21</f>
        <v>Gatifloxacin 200mg /100mL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58</v>
      </c>
      <c r="B56" s="67">
        <v>1</v>
      </c>
      <c r="C56" s="68" t="s">
        <v>59</v>
      </c>
      <c r="D56" s="69">
        <v>2</v>
      </c>
      <c r="E56" s="2" t="str">
        <f>B20</f>
        <v xml:space="preserve">Gatifloxacin </v>
      </c>
      <c r="F56" s="2"/>
      <c r="G56" s="2"/>
      <c r="H56" s="68"/>
    </row>
    <row r="57" spans="1:8" ht="19.5" customHeight="1" x14ac:dyDescent="0.3">
      <c r="A57" s="2"/>
      <c r="B57" s="2"/>
      <c r="C57" s="2"/>
      <c r="D57" s="2"/>
      <c r="E57" s="2"/>
      <c r="F57" s="2"/>
      <c r="G57" s="2"/>
      <c r="H57" s="68"/>
    </row>
    <row r="58" spans="1:8" ht="27" customHeight="1" x14ac:dyDescent="0.4">
      <c r="A58" s="23" t="s">
        <v>60</v>
      </c>
      <c r="B58" s="24">
        <v>500</v>
      </c>
      <c r="C58" s="2"/>
      <c r="D58" s="70" t="s">
        <v>61</v>
      </c>
      <c r="E58" s="71" t="s">
        <v>35</v>
      </c>
      <c r="F58" s="71" t="s">
        <v>36</v>
      </c>
      <c r="G58" s="71" t="s">
        <v>62</v>
      </c>
      <c r="H58" s="27" t="s">
        <v>63</v>
      </c>
    </row>
    <row r="59" spans="1:8" ht="26.25" customHeight="1" x14ac:dyDescent="0.4">
      <c r="A59" s="25" t="s">
        <v>64</v>
      </c>
      <c r="B59" s="26">
        <v>1</v>
      </c>
      <c r="C59" s="198" t="s">
        <v>65</v>
      </c>
      <c r="D59" s="201">
        <v>3</v>
      </c>
      <c r="E59" s="72">
        <v>1</v>
      </c>
      <c r="F59" s="73">
        <v>1.0298</v>
      </c>
      <c r="G59" s="74">
        <f t="shared" ref="G59:G70" si="0">IF(ISBLANK(F59),"-",(F59/$D$50*$D$47*$B$67)*($B$56/$D$59))</f>
        <v>1.8421355250135316</v>
      </c>
      <c r="H59" s="75">
        <f t="shared" ref="H59:H70" si="1">IF(ISBLANK(F59),"-",G59/$D$56)</f>
        <v>0.92106776250676581</v>
      </c>
    </row>
    <row r="60" spans="1:8" ht="26.25" customHeight="1" x14ac:dyDescent="0.4">
      <c r="A60" s="25" t="s">
        <v>66</v>
      </c>
      <c r="B60" s="26">
        <v>1</v>
      </c>
      <c r="C60" s="199"/>
      <c r="D60" s="202"/>
      <c r="E60" s="76">
        <v>2</v>
      </c>
      <c r="F60" s="176">
        <v>1.0289999999999999</v>
      </c>
      <c r="G60" s="77">
        <f t="shared" si="0"/>
        <v>1.8407044622634721</v>
      </c>
      <c r="H60" s="78">
        <f t="shared" si="1"/>
        <v>0.92035223113173603</v>
      </c>
    </row>
    <row r="61" spans="1:8" ht="26.25" customHeight="1" x14ac:dyDescent="0.4">
      <c r="A61" s="25" t="s">
        <v>67</v>
      </c>
      <c r="B61" s="26">
        <v>1</v>
      </c>
      <c r="C61" s="199"/>
      <c r="D61" s="202"/>
      <c r="E61" s="76">
        <v>3</v>
      </c>
      <c r="F61" s="36">
        <v>1.0283</v>
      </c>
      <c r="G61" s="77">
        <f t="shared" si="0"/>
        <v>1.8394522823571711</v>
      </c>
      <c r="H61" s="78">
        <f t="shared" si="1"/>
        <v>0.91972614117858553</v>
      </c>
    </row>
    <row r="62" spans="1:8" ht="27" customHeight="1" x14ac:dyDescent="0.4">
      <c r="A62" s="25" t="s">
        <v>68</v>
      </c>
      <c r="B62" s="26">
        <v>1</v>
      </c>
      <c r="C62" s="200"/>
      <c r="D62" s="203"/>
      <c r="E62" s="79">
        <v>4</v>
      </c>
      <c r="F62" s="80"/>
      <c r="G62" s="77" t="str">
        <f t="shared" si="0"/>
        <v>-</v>
      </c>
      <c r="H62" s="78" t="str">
        <f t="shared" si="1"/>
        <v>-</v>
      </c>
    </row>
    <row r="63" spans="1:8" ht="26.25" customHeight="1" x14ac:dyDescent="0.4">
      <c r="A63" s="25" t="s">
        <v>69</v>
      </c>
      <c r="B63" s="26">
        <v>1</v>
      </c>
      <c r="C63" s="198" t="s">
        <v>70</v>
      </c>
      <c r="D63" s="204">
        <v>3</v>
      </c>
      <c r="E63" s="72">
        <v>1</v>
      </c>
      <c r="F63" s="73">
        <v>1.0288999999999999</v>
      </c>
      <c r="G63" s="74">
        <f t="shared" si="0"/>
        <v>1.8405255794197148</v>
      </c>
      <c r="H63" s="75">
        <f t="shared" si="1"/>
        <v>0.92026278970985742</v>
      </c>
    </row>
    <row r="64" spans="1:8" ht="26.25" customHeight="1" x14ac:dyDescent="0.4">
      <c r="A64" s="25" t="s">
        <v>71</v>
      </c>
      <c r="B64" s="26">
        <v>1</v>
      </c>
      <c r="C64" s="199"/>
      <c r="D64" s="205"/>
      <c r="E64" s="76">
        <v>2</v>
      </c>
      <c r="F64" s="36">
        <v>1.0302</v>
      </c>
      <c r="G64" s="77">
        <f t="shared" si="0"/>
        <v>1.8428510563885612</v>
      </c>
      <c r="H64" s="78">
        <f t="shared" si="1"/>
        <v>0.92142552819428059</v>
      </c>
    </row>
    <row r="65" spans="1:8" ht="26.25" customHeight="1" x14ac:dyDescent="0.4">
      <c r="A65" s="25" t="s">
        <v>72</v>
      </c>
      <c r="B65" s="26">
        <v>1</v>
      </c>
      <c r="C65" s="199"/>
      <c r="D65" s="205"/>
      <c r="E65" s="76">
        <v>3</v>
      </c>
      <c r="F65" s="176">
        <v>1.0289999999999999</v>
      </c>
      <c r="G65" s="77">
        <f t="shared" si="0"/>
        <v>1.8407044622634721</v>
      </c>
      <c r="H65" s="78">
        <f t="shared" si="1"/>
        <v>0.92035223113173603</v>
      </c>
    </row>
    <row r="66" spans="1:8" ht="27" customHeight="1" x14ac:dyDescent="0.4">
      <c r="A66" s="25" t="s">
        <v>73</v>
      </c>
      <c r="B66" s="26">
        <v>1</v>
      </c>
      <c r="C66" s="200"/>
      <c r="D66" s="206"/>
      <c r="E66" s="79">
        <v>4</v>
      </c>
      <c r="F66" s="80"/>
      <c r="G66" s="81" t="str">
        <f t="shared" si="0"/>
        <v>-</v>
      </c>
      <c r="H66" s="82" t="str">
        <f t="shared" si="1"/>
        <v>-</v>
      </c>
    </row>
    <row r="67" spans="1:8" ht="26.25" customHeight="1" x14ac:dyDescent="0.4">
      <c r="A67" s="25" t="s">
        <v>74</v>
      </c>
      <c r="B67" s="35">
        <f>(B66/B65)*(B64/B63)*(B62/B61)*(B60/B59)*B58</f>
        <v>500</v>
      </c>
      <c r="C67" s="198" t="s">
        <v>75</v>
      </c>
      <c r="D67" s="201">
        <v>3</v>
      </c>
      <c r="E67" s="72">
        <v>1</v>
      </c>
      <c r="F67" s="73">
        <v>1.0287999999999999</v>
      </c>
      <c r="G67" s="77">
        <f t="shared" si="0"/>
        <v>1.8403466965759576</v>
      </c>
      <c r="H67" s="78">
        <f t="shared" si="1"/>
        <v>0.92017334828797881</v>
      </c>
    </row>
    <row r="68" spans="1:8" ht="27" customHeight="1" x14ac:dyDescent="0.4">
      <c r="A68" s="83" t="s">
        <v>76</v>
      </c>
      <c r="B68" s="84">
        <f>(D47*B67)/D56*B56</f>
        <v>2.5</v>
      </c>
      <c r="C68" s="199"/>
      <c r="D68" s="202"/>
      <c r="E68" s="76">
        <v>2</v>
      </c>
      <c r="F68" s="36">
        <v>1.0276000000000001</v>
      </c>
      <c r="G68" s="77">
        <f t="shared" si="0"/>
        <v>1.8382001024508692</v>
      </c>
      <c r="H68" s="78">
        <f t="shared" si="1"/>
        <v>0.91910005122543459</v>
      </c>
    </row>
    <row r="69" spans="1:8" ht="26.25" customHeight="1" x14ac:dyDescent="0.4">
      <c r="A69" s="179" t="s">
        <v>50</v>
      </c>
      <c r="B69" s="194"/>
      <c r="C69" s="199"/>
      <c r="D69" s="202"/>
      <c r="E69" s="76">
        <v>3</v>
      </c>
      <c r="F69" s="36">
        <v>1.0283</v>
      </c>
      <c r="G69" s="77">
        <f t="shared" si="0"/>
        <v>1.8394522823571711</v>
      </c>
      <c r="H69" s="78">
        <f t="shared" si="1"/>
        <v>0.91972614117858553</v>
      </c>
    </row>
    <row r="70" spans="1:8" ht="27" customHeight="1" x14ac:dyDescent="0.4">
      <c r="A70" s="181"/>
      <c r="B70" s="195"/>
      <c r="C70" s="207"/>
      <c r="D70" s="203"/>
      <c r="E70" s="79">
        <v>4</v>
      </c>
      <c r="F70" s="80"/>
      <c r="G70" s="81" t="str">
        <f t="shared" si="0"/>
        <v>-</v>
      </c>
      <c r="H70" s="82" t="str">
        <f t="shared" si="1"/>
        <v>-</v>
      </c>
    </row>
    <row r="71" spans="1:8" ht="26.25" customHeight="1" x14ac:dyDescent="0.4">
      <c r="A71" s="85"/>
      <c r="B71" s="85"/>
      <c r="C71" s="85"/>
      <c r="D71" s="85"/>
      <c r="E71" s="85"/>
      <c r="F71" s="86"/>
      <c r="G71" s="87" t="s">
        <v>43</v>
      </c>
      <c r="H71" s="88">
        <f>AVERAGE(H59:H70)</f>
        <v>0.92024291383832901</v>
      </c>
    </row>
    <row r="72" spans="1:8" ht="26.25" customHeight="1" x14ac:dyDescent="0.4">
      <c r="A72" s="2"/>
      <c r="B72" s="2"/>
      <c r="C72" s="85"/>
      <c r="D72" s="85"/>
      <c r="E72" s="85"/>
      <c r="F72" s="86"/>
      <c r="G72" s="89" t="s">
        <v>56</v>
      </c>
      <c r="H72" s="90">
        <f>STDEV(H59:H70)/H71</f>
        <v>7.6341245594106506E-4</v>
      </c>
    </row>
    <row r="73" spans="1:8" ht="27" customHeight="1" x14ac:dyDescent="0.4">
      <c r="A73" s="85"/>
      <c r="B73" s="85"/>
      <c r="C73" s="86"/>
      <c r="D73" s="86"/>
      <c r="E73" s="91"/>
      <c r="F73" s="86"/>
      <c r="G73" s="92" t="s">
        <v>5</v>
      </c>
      <c r="H73" s="93">
        <f>COUNT(H59:H70)</f>
        <v>9</v>
      </c>
    </row>
    <row r="74" spans="1:8" ht="18.75" customHeight="1" x14ac:dyDescent="0.3">
      <c r="A74" s="85"/>
      <c r="B74" s="85"/>
      <c r="C74" s="86"/>
      <c r="D74" s="86"/>
      <c r="E74" s="86"/>
      <c r="F74" s="91"/>
      <c r="G74" s="86"/>
      <c r="H74" s="86"/>
    </row>
    <row r="75" spans="1:8" ht="26.25" customHeight="1" x14ac:dyDescent="0.4">
      <c r="A75" s="94" t="s">
        <v>77</v>
      </c>
      <c r="B75" s="95" t="s">
        <v>78</v>
      </c>
      <c r="C75" s="196" t="str">
        <f>B20</f>
        <v xml:space="preserve">Gatifloxacin </v>
      </c>
      <c r="D75" s="196"/>
      <c r="E75" s="96" t="s">
        <v>79</v>
      </c>
      <c r="F75" s="96"/>
      <c r="G75" s="97">
        <f>H71</f>
        <v>0.92024291383832901</v>
      </c>
      <c r="H75" s="86"/>
    </row>
    <row r="76" spans="1:8" ht="19.5" customHeight="1" x14ac:dyDescent="0.3">
      <c r="A76" s="98"/>
      <c r="B76" s="99"/>
      <c r="C76" s="99"/>
      <c r="D76" s="99"/>
      <c r="E76" s="99"/>
      <c r="F76" s="99"/>
      <c r="G76" s="99"/>
      <c r="H76" s="99"/>
    </row>
    <row r="77" spans="1:8" ht="18.75" customHeight="1" x14ac:dyDescent="0.3">
      <c r="A77" s="2"/>
      <c r="B77" s="197" t="s">
        <v>6</v>
      </c>
      <c r="C77" s="197"/>
      <c r="D77" s="68"/>
      <c r="E77" s="100" t="s">
        <v>7</v>
      </c>
      <c r="F77" s="101"/>
      <c r="G77" s="197" t="s">
        <v>8</v>
      </c>
      <c r="H77" s="197"/>
    </row>
    <row r="78" spans="1:8" ht="60" customHeight="1" x14ac:dyDescent="0.3">
      <c r="A78" s="102" t="s">
        <v>9</v>
      </c>
      <c r="B78" s="103" t="s">
        <v>88</v>
      </c>
      <c r="C78" s="103"/>
      <c r="D78" s="104"/>
      <c r="E78" s="175">
        <v>42305</v>
      </c>
      <c r="F78" s="2"/>
      <c r="G78" s="105"/>
      <c r="H78" s="105"/>
    </row>
    <row r="79" spans="1:8" ht="60" customHeight="1" x14ac:dyDescent="0.3">
      <c r="A79" s="102" t="s">
        <v>10</v>
      </c>
      <c r="B79" s="106"/>
      <c r="C79" s="106"/>
      <c r="D79" s="107"/>
      <c r="E79" s="108"/>
      <c r="F79" s="101"/>
      <c r="G79" s="109"/>
      <c r="H79" s="10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tabSelected="1" view="pageBreakPreview" topLeftCell="B28" zoomScale="55" zoomScaleNormal="55" workbookViewId="0">
      <selection activeCell="I48" sqref="I48"/>
    </sheetView>
  </sheetViews>
  <sheetFormatPr defaultRowHeight="13.5" x14ac:dyDescent="0.25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1.85546875" style="1" customWidth="1"/>
    <col min="8" max="8" width="23.85546875" style="1" customWidth="1"/>
    <col min="9" max="9" width="23" style="1" customWidth="1"/>
    <col min="10" max="10" width="9" style="1" customWidth="1"/>
  </cols>
  <sheetData>
    <row r="1" spans="1:9" ht="14.25" customHeight="1" x14ac:dyDescent="0.25">
      <c r="A1" s="177" t="s">
        <v>11</v>
      </c>
      <c r="B1" s="177"/>
      <c r="C1" s="177"/>
      <c r="D1" s="177"/>
      <c r="E1" s="177"/>
      <c r="F1" s="177"/>
      <c r="G1" s="177"/>
      <c r="H1" s="177"/>
      <c r="I1" s="177"/>
    </row>
    <row r="2" spans="1:9" ht="14.25" customHeight="1" x14ac:dyDescent="0.25">
      <c r="A2" s="177"/>
      <c r="B2" s="177"/>
      <c r="C2" s="177"/>
      <c r="D2" s="177"/>
      <c r="E2" s="177"/>
      <c r="F2" s="177"/>
      <c r="G2" s="177"/>
      <c r="H2" s="177"/>
      <c r="I2" s="177"/>
    </row>
    <row r="3" spans="1:9" ht="14.25" customHeight="1" x14ac:dyDescent="0.25">
      <c r="A3" s="177"/>
      <c r="B3" s="177"/>
      <c r="C3" s="177"/>
      <c r="D3" s="177"/>
      <c r="E3" s="177"/>
      <c r="F3" s="177"/>
      <c r="G3" s="177"/>
      <c r="H3" s="177"/>
      <c r="I3" s="177"/>
    </row>
    <row r="4" spans="1:9" ht="14.25" customHeight="1" x14ac:dyDescent="0.25">
      <c r="A4" s="177"/>
      <c r="B4" s="177"/>
      <c r="C4" s="177"/>
      <c r="D4" s="177"/>
      <c r="E4" s="177"/>
      <c r="F4" s="177"/>
      <c r="G4" s="177"/>
      <c r="H4" s="177"/>
      <c r="I4" s="177"/>
    </row>
    <row r="5" spans="1:9" ht="14.25" customHeight="1" x14ac:dyDescent="0.25">
      <c r="A5" s="177"/>
      <c r="B5" s="177"/>
      <c r="C5" s="177"/>
      <c r="D5" s="177"/>
      <c r="E5" s="177"/>
      <c r="F5" s="177"/>
      <c r="G5" s="177"/>
      <c r="H5" s="177"/>
      <c r="I5" s="177"/>
    </row>
    <row r="6" spans="1:9" ht="14.25" customHeight="1" x14ac:dyDescent="0.25">
      <c r="A6" s="177"/>
      <c r="B6" s="177"/>
      <c r="C6" s="177"/>
      <c r="D6" s="177"/>
      <c r="E6" s="177"/>
      <c r="F6" s="177"/>
      <c r="G6" s="177"/>
      <c r="H6" s="177"/>
      <c r="I6" s="177"/>
    </row>
    <row r="7" spans="1:9" ht="14.25" customHeight="1" x14ac:dyDescent="0.25">
      <c r="A7" s="177"/>
      <c r="B7" s="177"/>
      <c r="C7" s="177"/>
      <c r="D7" s="177"/>
      <c r="E7" s="177"/>
      <c r="F7" s="177"/>
      <c r="G7" s="177"/>
      <c r="H7" s="177"/>
      <c r="I7" s="177"/>
    </row>
    <row r="8" spans="1:9" ht="14.25" customHeight="1" x14ac:dyDescent="0.25">
      <c r="A8" s="178" t="s">
        <v>12</v>
      </c>
      <c r="B8" s="178"/>
      <c r="C8" s="178"/>
      <c r="D8" s="178"/>
      <c r="E8" s="178"/>
      <c r="F8" s="178"/>
      <c r="G8" s="178"/>
      <c r="H8" s="178"/>
      <c r="I8" s="178"/>
    </row>
    <row r="9" spans="1:9" ht="14.25" customHeight="1" x14ac:dyDescent="0.25">
      <c r="A9" s="178"/>
      <c r="B9" s="178"/>
      <c r="C9" s="178"/>
      <c r="D9" s="178"/>
      <c r="E9" s="178"/>
      <c r="F9" s="178"/>
      <c r="G9" s="178"/>
      <c r="H9" s="178"/>
      <c r="I9" s="178"/>
    </row>
    <row r="10" spans="1:9" ht="14.25" customHeight="1" x14ac:dyDescent="0.25">
      <c r="A10" s="178"/>
      <c r="B10" s="178"/>
      <c r="C10" s="178"/>
      <c r="D10" s="178"/>
      <c r="E10" s="178"/>
      <c r="F10" s="178"/>
      <c r="G10" s="178"/>
      <c r="H10" s="178"/>
      <c r="I10" s="178"/>
    </row>
    <row r="11" spans="1:9" ht="14.25" customHeight="1" x14ac:dyDescent="0.25">
      <c r="A11" s="178"/>
      <c r="B11" s="178"/>
      <c r="C11" s="178"/>
      <c r="D11" s="178"/>
      <c r="E11" s="178"/>
      <c r="F11" s="178"/>
      <c r="G11" s="178"/>
      <c r="H11" s="178"/>
      <c r="I11" s="178"/>
    </row>
    <row r="12" spans="1:9" ht="14.25" customHeight="1" x14ac:dyDescent="0.25">
      <c r="A12" s="178"/>
      <c r="B12" s="178"/>
      <c r="C12" s="178"/>
      <c r="D12" s="178"/>
      <c r="E12" s="178"/>
      <c r="F12" s="178"/>
      <c r="G12" s="178"/>
      <c r="H12" s="178"/>
      <c r="I12" s="178"/>
    </row>
    <row r="13" spans="1:9" ht="14.25" customHeight="1" x14ac:dyDescent="0.25">
      <c r="A13" s="178"/>
      <c r="B13" s="178"/>
      <c r="C13" s="178"/>
      <c r="D13" s="178"/>
      <c r="E13" s="178"/>
      <c r="F13" s="178"/>
      <c r="G13" s="178"/>
      <c r="H13" s="178"/>
      <c r="I13" s="178"/>
    </row>
    <row r="14" spans="1:9" ht="14.25" customHeight="1" x14ac:dyDescent="0.25">
      <c r="A14" s="178"/>
      <c r="B14" s="178"/>
      <c r="C14" s="178"/>
      <c r="D14" s="178"/>
      <c r="E14" s="178"/>
      <c r="F14" s="178"/>
      <c r="G14" s="178"/>
      <c r="H14" s="178"/>
      <c r="I14" s="178"/>
    </row>
    <row r="15" spans="1:9" ht="18.75" customHeight="1" x14ac:dyDescent="0.3">
      <c r="A15" s="111"/>
      <c r="B15" s="111"/>
      <c r="C15" s="111"/>
      <c r="D15" s="111"/>
      <c r="E15" s="111"/>
      <c r="F15" s="111"/>
      <c r="G15" s="111"/>
      <c r="H15" s="111"/>
    </row>
    <row r="16" spans="1:9" ht="18.75" customHeight="1" x14ac:dyDescent="0.3">
      <c r="A16" s="208" t="s">
        <v>13</v>
      </c>
      <c r="B16" s="209"/>
      <c r="C16" s="209"/>
      <c r="D16" s="209"/>
      <c r="E16" s="209"/>
      <c r="F16" s="209"/>
      <c r="G16" s="209"/>
      <c r="H16" s="209"/>
      <c r="I16" s="209"/>
    </row>
    <row r="17" spans="1:9" ht="18.75" customHeight="1" x14ac:dyDescent="0.3">
      <c r="A17" s="112" t="s">
        <v>14</v>
      </c>
      <c r="B17" s="112"/>
      <c r="C17" s="111"/>
      <c r="D17" s="111"/>
      <c r="E17" s="111"/>
      <c r="F17" s="111"/>
      <c r="G17" s="111"/>
      <c r="H17" s="111"/>
    </row>
    <row r="18" spans="1:9" ht="26.25" customHeight="1" x14ac:dyDescent="0.4">
      <c r="A18" s="113" t="s">
        <v>15</v>
      </c>
      <c r="B18" s="186" t="s">
        <v>2</v>
      </c>
      <c r="C18" s="186"/>
      <c r="D18" s="186"/>
      <c r="E18" s="186"/>
      <c r="F18" s="111"/>
      <c r="G18" s="111"/>
      <c r="H18" s="111"/>
    </row>
    <row r="19" spans="1:9" ht="26.25" customHeight="1" x14ac:dyDescent="0.4">
      <c r="A19" s="113" t="s">
        <v>16</v>
      </c>
      <c r="B19" s="114" t="s">
        <v>4</v>
      </c>
      <c r="C19" s="115">
        <v>30</v>
      </c>
      <c r="D19" s="116"/>
      <c r="E19" s="116"/>
      <c r="F19" s="111"/>
      <c r="G19" s="111"/>
      <c r="H19" s="111"/>
    </row>
    <row r="20" spans="1:9" ht="26.25" customHeight="1" x14ac:dyDescent="0.4">
      <c r="A20" s="113" t="s">
        <v>17</v>
      </c>
      <c r="B20" s="114" t="s">
        <v>84</v>
      </c>
      <c r="C20" s="116"/>
      <c r="D20" s="116"/>
      <c r="E20" s="116"/>
      <c r="F20" s="111"/>
      <c r="G20" s="111"/>
      <c r="H20" s="111"/>
    </row>
    <row r="21" spans="1:9" ht="26.25" customHeight="1" x14ac:dyDescent="0.4">
      <c r="A21" s="113" t="s">
        <v>18</v>
      </c>
      <c r="B21" s="187" t="s">
        <v>85</v>
      </c>
      <c r="C21" s="187"/>
      <c r="D21" s="187"/>
      <c r="E21" s="187"/>
      <c r="F21" s="187"/>
      <c r="G21" s="187"/>
      <c r="H21" s="187"/>
    </row>
    <row r="22" spans="1:9" ht="26.25" customHeight="1" x14ac:dyDescent="0.4">
      <c r="A22" s="113" t="s">
        <v>19</v>
      </c>
      <c r="B22" s="117">
        <v>42305</v>
      </c>
      <c r="C22" s="116"/>
      <c r="D22" s="116"/>
      <c r="E22" s="116"/>
      <c r="F22" s="111"/>
      <c r="G22" s="111"/>
      <c r="H22" s="111"/>
    </row>
    <row r="23" spans="1:9" ht="26.25" customHeight="1" x14ac:dyDescent="0.4">
      <c r="A23" s="113" t="s">
        <v>20</v>
      </c>
      <c r="B23" s="117">
        <v>42305</v>
      </c>
      <c r="C23" s="116"/>
      <c r="D23" s="116"/>
      <c r="E23" s="116"/>
      <c r="F23" s="111"/>
      <c r="G23" s="111"/>
      <c r="H23" s="111"/>
    </row>
    <row r="24" spans="1:9" ht="18.75" customHeight="1" x14ac:dyDescent="0.3">
      <c r="A24" s="113"/>
      <c r="B24" s="118"/>
      <c r="C24" s="111"/>
      <c r="D24" s="111"/>
      <c r="E24" s="111"/>
      <c r="F24" s="111"/>
      <c r="G24" s="111"/>
      <c r="H24" s="111"/>
    </row>
    <row r="25" spans="1:9" ht="18.75" customHeight="1" x14ac:dyDescent="0.3">
      <c r="A25" s="111"/>
      <c r="B25" s="111"/>
      <c r="C25" s="111"/>
      <c r="D25" s="111"/>
      <c r="E25" s="111"/>
      <c r="F25" s="111"/>
      <c r="G25" s="111"/>
      <c r="H25" s="111"/>
    </row>
    <row r="26" spans="1:9" ht="18.75" customHeight="1" x14ac:dyDescent="0.3">
      <c r="A26" s="112" t="s">
        <v>0</v>
      </c>
      <c r="B26" s="119"/>
      <c r="C26" s="111"/>
      <c r="D26" s="111"/>
      <c r="E26" s="111"/>
      <c r="F26" s="111"/>
      <c r="G26" s="111"/>
      <c r="H26" s="111"/>
    </row>
    <row r="27" spans="1:9" ht="18.75" customHeight="1" x14ac:dyDescent="0.3">
      <c r="A27" s="111" t="s">
        <v>57</v>
      </c>
      <c r="B27" s="120"/>
      <c r="C27" s="111"/>
      <c r="D27" s="111"/>
      <c r="E27" s="111"/>
      <c r="F27" s="111"/>
      <c r="G27" s="111"/>
      <c r="H27" s="111"/>
    </row>
    <row r="28" spans="1:9" ht="26.25" customHeight="1" x14ac:dyDescent="0.4">
      <c r="A28" s="121" t="s">
        <v>58</v>
      </c>
      <c r="B28" s="122">
        <v>1</v>
      </c>
      <c r="C28" s="123" t="s">
        <v>59</v>
      </c>
      <c r="D28" s="124">
        <v>50</v>
      </c>
      <c r="E28" s="111" t="str">
        <f>B20</f>
        <v>Glucose Anhydrous</v>
      </c>
      <c r="F28" s="111"/>
      <c r="G28" s="111"/>
      <c r="H28" s="123"/>
    </row>
    <row r="29" spans="1:9" ht="26.25" customHeight="1" x14ac:dyDescent="0.4">
      <c r="A29" s="121" t="s">
        <v>80</v>
      </c>
      <c r="B29" s="174">
        <v>0.94769999999999999</v>
      </c>
      <c r="C29" s="123"/>
      <c r="D29" s="173"/>
      <c r="E29" s="111"/>
      <c r="F29" s="111"/>
      <c r="G29" s="111"/>
      <c r="H29" s="123"/>
    </row>
    <row r="30" spans="1:9" ht="19.5" customHeight="1" x14ac:dyDescent="0.3">
      <c r="A30" s="111"/>
      <c r="B30" s="111"/>
      <c r="C30" s="111"/>
      <c r="D30" s="111"/>
      <c r="E30" s="111"/>
      <c r="F30" s="111"/>
      <c r="G30" s="111"/>
      <c r="H30" s="123"/>
    </row>
    <row r="31" spans="1:9" ht="27" customHeight="1" thickBot="1" x14ac:dyDescent="0.45">
      <c r="A31" s="125" t="s">
        <v>60</v>
      </c>
      <c r="B31" s="126">
        <v>50</v>
      </c>
      <c r="C31" s="111"/>
      <c r="D31" s="127" t="s">
        <v>61</v>
      </c>
      <c r="E31" s="128" t="s">
        <v>35</v>
      </c>
      <c r="F31" s="128" t="s">
        <v>36</v>
      </c>
      <c r="G31" s="128" t="s">
        <v>81</v>
      </c>
      <c r="H31" s="128" t="s">
        <v>82</v>
      </c>
      <c r="I31" s="129" t="s">
        <v>63</v>
      </c>
    </row>
    <row r="32" spans="1:9" ht="26.25" customHeight="1" x14ac:dyDescent="0.4">
      <c r="A32" s="130" t="s">
        <v>64</v>
      </c>
      <c r="B32" s="131">
        <v>1</v>
      </c>
      <c r="C32" s="198" t="s">
        <v>65</v>
      </c>
      <c r="D32" s="201">
        <v>50</v>
      </c>
      <c r="E32" s="132">
        <v>1</v>
      </c>
      <c r="F32" s="133">
        <v>2.6</v>
      </c>
      <c r="G32" s="134">
        <f t="shared" ref="G32:G43" si="0">IF(ISBLANK(F32),"-",(F32*$B$29)*$B$40)</f>
        <v>123.20100000000001</v>
      </c>
      <c r="H32" s="135">
        <f>IF(ISBLANK(F32),"-",(G32*($B$28/$D$32)))</f>
        <v>2.4640200000000001</v>
      </c>
      <c r="I32" s="210">
        <f>(IF(ISBLANK(F32),"-",(H32/$D$28)/5))*100</f>
        <v>0.98560799999999993</v>
      </c>
    </row>
    <row r="33" spans="1:9" ht="26.25" customHeight="1" x14ac:dyDescent="0.4">
      <c r="A33" s="130" t="s">
        <v>66</v>
      </c>
      <c r="B33" s="131">
        <v>1</v>
      </c>
      <c r="C33" s="199"/>
      <c r="D33" s="202"/>
      <c r="E33" s="136">
        <v>2</v>
      </c>
      <c r="F33" s="137">
        <v>2.6</v>
      </c>
      <c r="G33" s="138">
        <f t="shared" si="0"/>
        <v>123.20100000000001</v>
      </c>
      <c r="H33" s="139">
        <f>IF(ISBLANK(F33),"-",(G33*($B$28/$D$32)))</f>
        <v>2.4640200000000001</v>
      </c>
      <c r="I33" s="211">
        <f t="shared" ref="I33:I42" si="1">(IF(ISBLANK(F33),"-",(H33/$D$28)/5))*100</f>
        <v>0.98560799999999993</v>
      </c>
    </row>
    <row r="34" spans="1:9" ht="26.25" customHeight="1" x14ac:dyDescent="0.4">
      <c r="A34" s="130" t="s">
        <v>67</v>
      </c>
      <c r="B34" s="131">
        <v>1</v>
      </c>
      <c r="C34" s="199"/>
      <c r="D34" s="202"/>
      <c r="E34" s="136">
        <v>3</v>
      </c>
      <c r="F34" s="137">
        <v>2.6</v>
      </c>
      <c r="G34" s="138">
        <f t="shared" si="0"/>
        <v>123.20100000000001</v>
      </c>
      <c r="H34" s="139">
        <f>IF(ISBLANK(F34),"-",(G34*($B$28/$D$32)))</f>
        <v>2.4640200000000001</v>
      </c>
      <c r="I34" s="211">
        <f t="shared" si="1"/>
        <v>0.98560799999999993</v>
      </c>
    </row>
    <row r="35" spans="1:9" ht="27" customHeight="1" thickBot="1" x14ac:dyDescent="0.45">
      <c r="A35" s="130" t="s">
        <v>68</v>
      </c>
      <c r="B35" s="131">
        <v>1</v>
      </c>
      <c r="C35" s="200"/>
      <c r="D35" s="203"/>
      <c r="E35" s="140">
        <v>4</v>
      </c>
      <c r="F35" s="141"/>
      <c r="G35" s="138" t="str">
        <f t="shared" si="0"/>
        <v>-</v>
      </c>
      <c r="H35" s="142" t="str">
        <f>IF(ISBLANK(F35),"-",(G35*($B$28/$D$32)))</f>
        <v>-</v>
      </c>
      <c r="I35" s="211" t="str">
        <f t="shared" ref="I32:I43" si="2">IF(ISBLANK(F35),"-",H35/$D$28)</f>
        <v>-</v>
      </c>
    </row>
    <row r="36" spans="1:9" ht="26.25" customHeight="1" x14ac:dyDescent="0.4">
      <c r="A36" s="130" t="s">
        <v>69</v>
      </c>
      <c r="B36" s="131">
        <v>1</v>
      </c>
      <c r="C36" s="198" t="s">
        <v>70</v>
      </c>
      <c r="D36" s="204">
        <v>50</v>
      </c>
      <c r="E36" s="132">
        <v>1</v>
      </c>
      <c r="F36" s="133">
        <v>2.6</v>
      </c>
      <c r="G36" s="134">
        <f t="shared" si="0"/>
        <v>123.20100000000001</v>
      </c>
      <c r="H36" s="143">
        <f>IF(ISBLANK(F36),"-",(G36*($B$28/$D$36)))</f>
        <v>2.4640200000000001</v>
      </c>
      <c r="I36" s="210">
        <f t="shared" si="1"/>
        <v>0.98560799999999993</v>
      </c>
    </row>
    <row r="37" spans="1:9" ht="26.25" customHeight="1" x14ac:dyDescent="0.4">
      <c r="A37" s="130" t="s">
        <v>71</v>
      </c>
      <c r="B37" s="131">
        <v>1</v>
      </c>
      <c r="C37" s="199"/>
      <c r="D37" s="205"/>
      <c r="E37" s="136">
        <v>2</v>
      </c>
      <c r="F37" s="137">
        <v>2.6</v>
      </c>
      <c r="G37" s="138">
        <f t="shared" si="0"/>
        <v>123.20100000000001</v>
      </c>
      <c r="H37" s="143">
        <f>IF(ISBLANK(F37),"-",(G37*($B$28/$D$36)))</f>
        <v>2.4640200000000001</v>
      </c>
      <c r="I37" s="211">
        <f t="shared" si="1"/>
        <v>0.98560799999999993</v>
      </c>
    </row>
    <row r="38" spans="1:9" ht="26.25" customHeight="1" x14ac:dyDescent="0.4">
      <c r="A38" s="130" t="s">
        <v>72</v>
      </c>
      <c r="B38" s="131">
        <v>1</v>
      </c>
      <c r="C38" s="199"/>
      <c r="D38" s="205"/>
      <c r="E38" s="136">
        <v>3</v>
      </c>
      <c r="F38" s="137">
        <v>2.6</v>
      </c>
      <c r="G38" s="138">
        <f t="shared" si="0"/>
        <v>123.20100000000001</v>
      </c>
      <c r="H38" s="143">
        <f>IF(ISBLANK(F38),"-",(G38*($B$28/$D$36)))</f>
        <v>2.4640200000000001</v>
      </c>
      <c r="I38" s="211">
        <f t="shared" si="1"/>
        <v>0.98560799999999993</v>
      </c>
    </row>
    <row r="39" spans="1:9" ht="27" customHeight="1" thickBot="1" x14ac:dyDescent="0.45">
      <c r="A39" s="130" t="s">
        <v>73</v>
      </c>
      <c r="B39" s="131">
        <v>1</v>
      </c>
      <c r="C39" s="200"/>
      <c r="D39" s="206"/>
      <c r="E39" s="140">
        <v>4</v>
      </c>
      <c r="F39" s="141"/>
      <c r="G39" s="144" t="str">
        <f t="shared" si="0"/>
        <v>-</v>
      </c>
      <c r="H39" s="143" t="str">
        <f>IF(ISBLANK(F39),"-",(G39*($B$28/$D$36)))</f>
        <v>-</v>
      </c>
      <c r="I39" s="212" t="str">
        <f t="shared" si="2"/>
        <v>-</v>
      </c>
    </row>
    <row r="40" spans="1:9" ht="26.25" customHeight="1" x14ac:dyDescent="0.4">
      <c r="A40" s="130" t="s">
        <v>74</v>
      </c>
      <c r="B40" s="145">
        <f>(B39/B38)*(B37/B36)*(B35/B34)*(B33/B32)*B31</f>
        <v>50</v>
      </c>
      <c r="C40" s="198" t="s">
        <v>75</v>
      </c>
      <c r="D40" s="201">
        <v>50</v>
      </c>
      <c r="E40" s="132">
        <v>1</v>
      </c>
      <c r="F40" s="133">
        <v>2.6</v>
      </c>
      <c r="G40" s="138">
        <f t="shared" si="0"/>
        <v>123.20100000000001</v>
      </c>
      <c r="H40" s="135">
        <f>IF(ISBLANK(F40),"-",(G40*($B$28/$D$40)))</f>
        <v>2.4640200000000001</v>
      </c>
      <c r="I40" s="210">
        <f t="shared" si="1"/>
        <v>0.98560799999999993</v>
      </c>
    </row>
    <row r="41" spans="1:9" ht="27" customHeight="1" thickBot="1" x14ac:dyDescent="0.45">
      <c r="A41" s="146"/>
      <c r="B41" s="147"/>
      <c r="C41" s="199"/>
      <c r="D41" s="202"/>
      <c r="E41" s="136">
        <v>2</v>
      </c>
      <c r="F41" s="137">
        <v>2.6</v>
      </c>
      <c r="G41" s="138">
        <f t="shared" si="0"/>
        <v>123.20100000000001</v>
      </c>
      <c r="H41" s="139">
        <f>IF(ISBLANK(F41),"-",(G41*($B$28/$D$40)))</f>
        <v>2.4640200000000001</v>
      </c>
      <c r="I41" s="211">
        <f t="shared" si="1"/>
        <v>0.98560799999999993</v>
      </c>
    </row>
    <row r="42" spans="1:9" ht="26.25" customHeight="1" x14ac:dyDescent="0.4">
      <c r="A42" s="179" t="s">
        <v>50</v>
      </c>
      <c r="B42" s="194"/>
      <c r="C42" s="199"/>
      <c r="D42" s="202"/>
      <c r="E42" s="136">
        <v>3</v>
      </c>
      <c r="F42" s="137">
        <v>2.6</v>
      </c>
      <c r="G42" s="138">
        <f t="shared" si="0"/>
        <v>123.20100000000001</v>
      </c>
      <c r="H42" s="139">
        <f>IF(ISBLANK(F42),"-",(G42*($B$28/$D$40)))</f>
        <v>2.4640200000000001</v>
      </c>
      <c r="I42" s="211">
        <f t="shared" si="1"/>
        <v>0.98560799999999993</v>
      </c>
    </row>
    <row r="43" spans="1:9" ht="27" customHeight="1" thickBot="1" x14ac:dyDescent="0.45">
      <c r="A43" s="181"/>
      <c r="B43" s="195"/>
      <c r="C43" s="207"/>
      <c r="D43" s="203"/>
      <c r="E43" s="140">
        <v>4</v>
      </c>
      <c r="F43" s="141"/>
      <c r="G43" s="144" t="str">
        <f t="shared" si="0"/>
        <v>-</v>
      </c>
      <c r="H43" s="142" t="str">
        <f>IF(ISBLANK(F43),"-",(G43*($B$28/$D$40)))</f>
        <v>-</v>
      </c>
      <c r="I43" s="212" t="str">
        <f t="shared" si="2"/>
        <v>-</v>
      </c>
    </row>
    <row r="44" spans="1:9" ht="26.25" customHeight="1" x14ac:dyDescent="0.4">
      <c r="A44" s="148"/>
      <c r="B44" s="148"/>
      <c r="C44" s="148"/>
      <c r="D44" s="148"/>
      <c r="E44" s="148"/>
      <c r="F44" s="149"/>
      <c r="G44" s="150" t="s">
        <v>43</v>
      </c>
      <c r="H44" s="151">
        <f>AVERAGE(H32:H43)</f>
        <v>2.4640200000000001</v>
      </c>
      <c r="I44" s="151">
        <f>AVERAGE(I32:I43)</f>
        <v>0.98560799999999993</v>
      </c>
    </row>
    <row r="45" spans="1:9" ht="26.25" customHeight="1" x14ac:dyDescent="0.4">
      <c r="A45" s="111"/>
      <c r="B45" s="111"/>
      <c r="C45" s="148"/>
      <c r="D45" s="148"/>
      <c r="E45" s="148"/>
      <c r="F45" s="149"/>
      <c r="G45" s="152" t="s">
        <v>56</v>
      </c>
      <c r="H45" s="153">
        <f>STDEV(H32:H43)/H44</f>
        <v>0</v>
      </c>
      <c r="I45" s="153">
        <f>STDEV(I32:I43)/I44</f>
        <v>0</v>
      </c>
    </row>
    <row r="46" spans="1:9" ht="27" customHeight="1" x14ac:dyDescent="0.4">
      <c r="A46" s="148"/>
      <c r="B46" s="148"/>
      <c r="C46" s="149"/>
      <c r="D46" s="149"/>
      <c r="E46" s="154"/>
      <c r="F46" s="149"/>
      <c r="G46" s="155" t="s">
        <v>5</v>
      </c>
      <c r="H46" s="156">
        <f>COUNT(H32:H43)</f>
        <v>9</v>
      </c>
      <c r="I46" s="156">
        <f>COUNT(I32:I43)</f>
        <v>9</v>
      </c>
    </row>
    <row r="47" spans="1:9" ht="18.75" customHeight="1" x14ac:dyDescent="0.3">
      <c r="A47" s="148"/>
      <c r="B47" s="148"/>
      <c r="C47" s="149"/>
      <c r="D47" s="149"/>
      <c r="E47" s="149"/>
      <c r="F47" s="154"/>
      <c r="G47" s="149"/>
      <c r="H47" s="149"/>
    </row>
    <row r="48" spans="1:9" ht="26.25" customHeight="1" x14ac:dyDescent="0.4">
      <c r="A48" s="157" t="s">
        <v>77</v>
      </c>
      <c r="B48" s="158" t="s">
        <v>78</v>
      </c>
      <c r="C48" s="196" t="str">
        <f>B20</f>
        <v>Glucose Anhydrous</v>
      </c>
      <c r="D48" s="196"/>
      <c r="E48" s="159" t="s">
        <v>79</v>
      </c>
      <c r="F48" s="159"/>
      <c r="G48" s="160">
        <f>I44</f>
        <v>0.98560799999999993</v>
      </c>
      <c r="H48" s="149"/>
    </row>
    <row r="49" spans="1:8" ht="19.5" customHeight="1" x14ac:dyDescent="0.3">
      <c r="A49" s="161"/>
      <c r="B49" s="162"/>
      <c r="C49" s="162"/>
      <c r="D49" s="162"/>
      <c r="E49" s="162"/>
      <c r="F49" s="162"/>
      <c r="G49" s="162"/>
      <c r="H49" s="162"/>
    </row>
    <row r="50" spans="1:8" ht="18.75" customHeight="1" x14ac:dyDescent="0.3">
      <c r="A50" s="111"/>
      <c r="B50" s="197" t="s">
        <v>6</v>
      </c>
      <c r="C50" s="197"/>
      <c r="D50" s="123"/>
      <c r="E50" s="163" t="s">
        <v>7</v>
      </c>
      <c r="F50" s="164"/>
      <c r="G50" s="197" t="s">
        <v>8</v>
      </c>
      <c r="H50" s="197"/>
    </row>
    <row r="51" spans="1:8" ht="60" customHeight="1" x14ac:dyDescent="0.3">
      <c r="A51" s="165" t="s">
        <v>9</v>
      </c>
      <c r="B51" s="166" t="s">
        <v>88</v>
      </c>
      <c r="C51" s="166"/>
      <c r="D51" s="167"/>
      <c r="E51" s="175">
        <v>42305</v>
      </c>
      <c r="F51" s="111"/>
      <c r="G51" s="168"/>
      <c r="H51" s="168"/>
    </row>
    <row r="52" spans="1:8" ht="60" customHeight="1" x14ac:dyDescent="0.3">
      <c r="A52" s="165" t="s">
        <v>10</v>
      </c>
      <c r="B52" s="169"/>
      <c r="C52" s="169"/>
      <c r="D52" s="170"/>
      <c r="E52" s="171"/>
      <c r="F52" s="164"/>
      <c r="G52" s="172"/>
      <c r="H52" s="172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5">
    <mergeCell ref="B50:C50"/>
    <mergeCell ref="G50:H50"/>
    <mergeCell ref="A1:I7"/>
    <mergeCell ref="A8:I14"/>
    <mergeCell ref="A16:I16"/>
    <mergeCell ref="C36:C39"/>
    <mergeCell ref="D36:D39"/>
    <mergeCell ref="C40:C43"/>
    <mergeCell ref="D40:D43"/>
    <mergeCell ref="A42:B43"/>
    <mergeCell ref="C48:D48"/>
    <mergeCell ref="B18:E18"/>
    <mergeCell ref="B21:H21"/>
    <mergeCell ref="C32:C35"/>
    <mergeCell ref="D32:D35"/>
  </mergeCells>
  <conditionalFormatting sqref="H45">
    <cfRule type="cellIs" dxfId="1" priority="1" operator="greaterThan">
      <formula>0.02</formula>
    </cfRule>
  </conditionalFormatting>
  <conditionalFormatting sqref="I45">
    <cfRule type="cellIs" dxfId="0" priority="2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Gatifloxacin</vt:lpstr>
      <vt:lpstr>Glucose</vt:lpstr>
      <vt:lpstr>Glucose!Print_Area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2015-12-09T07:02:37Z</dcterms:modified>
</cp:coreProperties>
</file>