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Ciprofloxacin USP" sheetId="2" r:id="rId2"/>
    <sheet name="Sodium Chloride" sheetId="3" r:id="rId3"/>
  </sheets>
  <definedNames>
    <definedName name="_xlnm.Print_Area" localSheetId="1">'Ciprofloxacin USP'!$A$1:$H$83</definedName>
    <definedName name="_xlnm.Print_Area" localSheetId="2">'Sodium Chloride'!$A$1:$H$73</definedName>
    <definedName name="_xlnm.Print_Area" localSheetId="0">SST!$A$1:$G$43</definedName>
  </definedNames>
  <calcPr calcId="145621"/>
  <fileRecoveryPr repairLoad="1"/>
</workbook>
</file>

<file path=xl/calcChain.xml><?xml version="1.0" encoding="utf-8"?>
<calcChain xmlns="http://schemas.openxmlformats.org/spreadsheetml/2006/main">
  <c r="E36" i="3" l="1"/>
  <c r="F36" i="3" s="1"/>
  <c r="D36" i="3"/>
  <c r="E35" i="3"/>
  <c r="D35" i="3"/>
  <c r="E34" i="3"/>
  <c r="D34" i="3"/>
  <c r="F34" i="3" s="1"/>
  <c r="F35" i="3" l="1"/>
  <c r="F40" i="3"/>
  <c r="F38" i="3"/>
  <c r="F39" i="3" l="1"/>
  <c r="C48" i="3"/>
  <c r="E57" i="3" l="1"/>
  <c r="F57" i="3" s="1"/>
  <c r="G57" i="3" s="1"/>
  <c r="E55" i="3"/>
  <c r="E56" i="3"/>
  <c r="F56" i="3" s="1"/>
  <c r="G56" i="3" s="1"/>
  <c r="E59" i="3" l="1"/>
  <c r="E60" i="3" s="1"/>
  <c r="F55" i="3"/>
  <c r="E61" i="3"/>
  <c r="F59" i="3" l="1"/>
  <c r="F60" i="3" s="1"/>
  <c r="G55" i="3"/>
  <c r="F61" i="3"/>
  <c r="G61" i="3" l="1"/>
  <c r="G59" i="3"/>
  <c r="E64" i="3" l="1"/>
  <c r="G60" i="3"/>
  <c r="B21" i="1" l="1"/>
  <c r="G64" i="2" l="1"/>
  <c r="C75" i="2"/>
  <c r="H70" i="2"/>
  <c r="G70" i="2"/>
  <c r="G69" i="2"/>
  <c r="H69" i="2" s="1"/>
  <c r="G68" i="2"/>
  <c r="H68" i="2" s="1"/>
  <c r="B67" i="2"/>
  <c r="B68" i="2" s="1"/>
  <c r="H66" i="2"/>
  <c r="G66" i="2"/>
  <c r="H65" i="2"/>
  <c r="G65" i="2"/>
  <c r="H62" i="2"/>
  <c r="G62" i="2"/>
  <c r="H61" i="2"/>
  <c r="G61" i="2"/>
  <c r="E56" i="2"/>
  <c r="B55" i="2"/>
  <c r="B45" i="2"/>
  <c r="D48" i="2" s="1"/>
  <c r="D49" i="2" s="1"/>
  <c r="F42" i="2"/>
  <c r="D42" i="2"/>
  <c r="G41" i="2"/>
  <c r="E41" i="2"/>
  <c r="B34" i="2"/>
  <c r="D44" i="2" s="1"/>
  <c r="B32" i="1"/>
  <c r="E30" i="1"/>
  <c r="D30" i="1"/>
  <c r="C30" i="1"/>
  <c r="B30" i="1"/>
  <c r="B31" i="1" s="1"/>
  <c r="D45" i="2" l="1"/>
  <c r="F44" i="2"/>
  <c r="F45" i="2" s="1"/>
  <c r="F46" i="2" l="1"/>
  <c r="G40" i="2"/>
  <c r="G38" i="2"/>
  <c r="G42" i="2" s="1"/>
  <c r="G39" i="2"/>
  <c r="D46" i="2"/>
  <c r="E39" i="2"/>
  <c r="E40" i="2"/>
  <c r="E38" i="2"/>
  <c r="D50" i="2" l="1"/>
  <c r="D52" i="2"/>
  <c r="E42" i="2"/>
  <c r="D51" i="2" l="1"/>
  <c r="G60" i="2"/>
  <c r="H60" i="2" s="1"/>
  <c r="G59" i="2"/>
  <c r="H59" i="2" s="1"/>
  <c r="H64" i="2"/>
  <c r="G63" i="2"/>
  <c r="H63" i="2" s="1"/>
  <c r="G67" i="2"/>
  <c r="H67" i="2" s="1"/>
  <c r="H73" i="2" l="1"/>
  <c r="H71" i="2"/>
  <c r="G75" i="2" s="1"/>
  <c r="H72" i="2" l="1"/>
</calcChain>
</file>

<file path=xl/sharedStrings.xml><?xml version="1.0" encoding="utf-8"?>
<sst xmlns="http://schemas.openxmlformats.org/spreadsheetml/2006/main" count="182" uniqueCount="144">
  <si>
    <t>HPLC System Suitability Report</t>
  </si>
  <si>
    <t>Analysis Data</t>
  </si>
  <si>
    <t>Assay</t>
  </si>
  <si>
    <t>Sample(s)</t>
  </si>
  <si>
    <t>Reference Substance:</t>
  </si>
  <si>
    <t>CIFIN INFUSION</t>
  </si>
  <si>
    <t>% age Purity:</t>
  </si>
  <si>
    <t>NDQD201504186</t>
  </si>
  <si>
    <t>Weight (mg):</t>
  </si>
  <si>
    <t>Ciprofloxacin &amp; Sodium Chloride</t>
  </si>
  <si>
    <t>Standard Conc (mg/mL):</t>
  </si>
  <si>
    <t>Ciprofloxacin 200mg &amp; Sodium Chloride 0.9%w/v</t>
  </si>
  <si>
    <t>2015-04-16 15:02:05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</si>
  <si>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</si>
  <si>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</si>
  <si>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</si>
  <si>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</si>
  <si>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</si>
  <si>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</si>
  <si>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</si>
  <si>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</si>
  <si>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</si>
  <si>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</si>
  <si>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</si>
  <si>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</si>
  <si>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</si>
  <si>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</si>
  <si>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</si>
  <si>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</si>
  <si>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</si>
  <si>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</si>
  <si>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</si>
  <si>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</si>
  <si>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</si>
  <si>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</si>
  <si>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</si>
  <si>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</si>
  <si>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</si>
  <si>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</si>
  <si>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</si>
  <si>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</si>
  <si>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</si>
  <si>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</si>
  <si>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</si>
  <si>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</si>
  <si>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</si>
  <si>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</si>
  <si>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</si>
  <si>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</si>
  <si>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</si>
  <si>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</si>
  <si>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</si>
  <si>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</si>
  <si>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</si>
  <si>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</si>
  <si>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</si>
  <si>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</si>
  <si>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</si>
  <si>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</si>
  <si>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</si>
  <si>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</si>
  <si>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</si>
  <si>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</si>
  <si>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</si>
  <si>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</si>
  <si>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</si>
  <si>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</si>
  <si>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</si>
  <si>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</si>
  <si>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</si>
  <si>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</si>
  <si>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</si>
  <si>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</si>
  <si>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</si>
  <si>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</si>
  <si>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</si>
  <si>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</si>
  <si>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</si>
  <si>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</si>
  <si>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</si>
  <si>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</si>
  <si>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</si>
  <si>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</si>
  <si>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</si>
  <si>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</si>
  <si>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</si>
  <si>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</si>
  <si>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</si>
  <si>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</si>
  <si>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</si>
  <si>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</si>
  <si>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</si>
  <si>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</si>
  <si>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</si>
  <si>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</si>
  <si>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</si>
  <si>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</si>
  <si>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WARC07/01</t>
  </si>
  <si>
    <t>Beatrice</t>
  </si>
  <si>
    <t>14th May 2015</t>
  </si>
  <si>
    <t xml:space="preserve">                 Ciprofloxacin Hydrochloride</t>
  </si>
  <si>
    <t>5.39.5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</si>
  <si>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</si>
  <si>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26th May 2015</t>
  </si>
  <si>
    <t>Lab Ref No:</t>
  </si>
  <si>
    <t>Sodium Chloride</t>
  </si>
  <si>
    <t>Determination of Sodium Chloride Content in Sample by  Aqeous Titration with 0.1M Silver Nitrate</t>
  </si>
  <si>
    <t>Standardization Of 0.1 M Silver Nitrate VS</t>
  </si>
  <si>
    <t>Actual Weight taken in (g) to produce 500 mL</t>
  </si>
  <si>
    <t>Weight of Sodium Chloride (mg):</t>
  </si>
  <si>
    <t>Volume of Sodium Chloride solution used in the standardization (ml):</t>
  </si>
  <si>
    <t>Each ml of 0.1 M Silver Nitrate VS is Equivalent to (mg):</t>
  </si>
  <si>
    <t>of Sodium Chloride</t>
  </si>
  <si>
    <t>Sodium Chloride Weight (mg):</t>
  </si>
  <si>
    <t>Final Volume</t>
  </si>
  <si>
    <t xml:space="preserve">Initial Volume </t>
  </si>
  <si>
    <t>Expected Volume</t>
  </si>
  <si>
    <t>Used Volume</t>
  </si>
  <si>
    <t>Normalised Used Volume</t>
  </si>
  <si>
    <t>Summary of Procedure</t>
  </si>
  <si>
    <t>A volume containing 50 mg of Sodium Chloride was to be titrated with 0.1M Silver Nitrate Solution</t>
  </si>
  <si>
    <t>However, a volume containing 45mg of NaCl was titrated using 0.1M Silver Nitrate</t>
  </si>
  <si>
    <t>Normality Factor of 0.1M Silver Nitrate</t>
  </si>
  <si>
    <t>Each ml of 0.1M Silver Nitrate is Eq. To:</t>
  </si>
  <si>
    <t>mg  of NaCL</t>
  </si>
  <si>
    <t>Sample</t>
  </si>
  <si>
    <t>Sample Volume(ml)</t>
  </si>
  <si>
    <t>Expected Amount(mg):</t>
  </si>
  <si>
    <t>Titre (mL)</t>
  </si>
  <si>
    <t>Corrected Titre (mL)</t>
  </si>
  <si>
    <t xml:space="preserve">Actual Amount </t>
  </si>
  <si>
    <t>% age Amount</t>
  </si>
  <si>
    <t>A</t>
  </si>
  <si>
    <t>B</t>
  </si>
  <si>
    <t>C</t>
  </si>
  <si>
    <t>Average</t>
  </si>
  <si>
    <t>RSD</t>
  </si>
  <si>
    <t xml:space="preserve">Comments: </t>
  </si>
  <si>
    <t>The content of Sodium Chloride in the sample as %age of label claim is:</t>
  </si>
  <si>
    <t>Checked By:</t>
  </si>
  <si>
    <r>
      <t xml:space="preserve">Approved By </t>
    </r>
    <r>
      <rPr>
        <b/>
        <sz val="14"/>
        <rFont val="Book Antiqua"/>
        <family val="1"/>
      </rPr>
      <t>:</t>
    </r>
  </si>
  <si>
    <t>Director</t>
  </si>
  <si>
    <t>Cifin IV Infusion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</si>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</sst>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dd\-mmm\-yyyy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mg&quot;"/>
    <numFmt numFmtId="171" formatCode="0.0"/>
    <numFmt numFmtId="172" formatCode="0.0000"/>
    <numFmt numFmtId="173" formatCode="0.00000"/>
  </numFmts>
  <fonts count="3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Book Antiqua"/>
      <family val="1"/>
    </font>
    <font>
      <sz val="10"/>
      <name val="Arial"/>
    </font>
    <font>
      <b/>
      <u/>
      <sz val="11"/>
      <name val="Book Antiqua"/>
      <family val="1"/>
    </font>
    <font>
      <sz val="11"/>
      <name val="Book Antiqua"/>
      <family val="1"/>
    </font>
    <font>
      <b/>
      <sz val="12"/>
      <name val="Book Antiqua"/>
      <family val="1"/>
    </font>
    <font>
      <b/>
      <u/>
      <sz val="12"/>
      <name val="Book Antiqua"/>
      <family val="1"/>
    </font>
    <font>
      <b/>
      <sz val="11"/>
      <name val="Book Antiqua"/>
      <family val="1"/>
    </font>
    <font>
      <b/>
      <sz val="14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name val="Book Antiqua"/>
      <family val="1"/>
    </font>
    <font>
      <b/>
      <sz val="14"/>
      <name val="Book Antiqua"/>
      <family val="1"/>
    </font>
    <font>
      <sz val="12"/>
      <name val="Book Antiqua"/>
      <family val="1"/>
    </font>
    <font>
      <b/>
      <u/>
      <sz val="14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1" fillId="2" borderId="0"/>
  </cellStyleXfs>
  <cellXfs count="3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5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8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8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4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9" fillId="3" borderId="3" xfId="0" applyFont="1" applyFill="1" applyBorder="1" applyAlignment="1" applyProtection="1">
      <alignment horizontal="center"/>
      <protection locked="0"/>
    </xf>
    <xf numFmtId="171" fontId="7" fillId="3" borderId="3" xfId="0" applyNumberFormat="1" applyFont="1" applyFill="1" applyBorder="1" applyAlignment="1" applyProtection="1">
      <alignment horizontal="center"/>
      <protection locked="0"/>
    </xf>
    <xf numFmtId="0" fontId="20" fillId="2" borderId="7" xfId="0" applyFont="1" applyFill="1" applyBorder="1"/>
    <xf numFmtId="0" fontId="22" fillId="2" borderId="0" xfId="1" applyFont="1"/>
    <xf numFmtId="0" fontId="23" fillId="2" borderId="0" xfId="1" applyFont="1"/>
    <xf numFmtId="0" fontId="24" fillId="2" borderId="0" xfId="1" applyFont="1"/>
    <xf numFmtId="0" fontId="25" fillId="2" borderId="0" xfId="1" applyFont="1"/>
    <xf numFmtId="0" fontId="24" fillId="2" borderId="0" xfId="1" applyFont="1" applyAlignment="1">
      <alignment horizontal="left"/>
    </xf>
    <xf numFmtId="166" fontId="24" fillId="2" borderId="0" xfId="1" applyNumberFormat="1" applyFont="1" applyAlignment="1">
      <alignment horizontal="left"/>
    </xf>
    <xf numFmtId="0" fontId="23" fillId="2" borderId="0" xfId="1" applyFont="1" applyAlignment="1">
      <alignment horizontal="left"/>
    </xf>
    <xf numFmtId="0" fontId="26" fillId="2" borderId="0" xfId="1" applyFont="1"/>
    <xf numFmtId="166" fontId="23" fillId="2" borderId="0" xfId="1" applyNumberFormat="1" applyFont="1" applyAlignment="1">
      <alignment horizontal="left"/>
    </xf>
    <xf numFmtId="0" fontId="22" fillId="2" borderId="0" xfId="1" applyFont="1" applyAlignment="1">
      <alignment horizontal="left"/>
    </xf>
    <xf numFmtId="0" fontId="26" fillId="2" borderId="0" xfId="1" quotePrefix="1" applyFont="1" applyAlignment="1">
      <alignment horizontal="left"/>
    </xf>
    <xf numFmtId="0" fontId="23" fillId="2" borderId="0" xfId="1" applyFont="1" applyAlignment="1">
      <alignment horizontal="center"/>
    </xf>
    <xf numFmtId="0" fontId="23" fillId="2" borderId="0" xfId="1" applyFont="1" applyFill="1"/>
    <xf numFmtId="0" fontId="27" fillId="2" borderId="0" xfId="1" applyFont="1" applyAlignment="1">
      <alignment horizontal="left"/>
    </xf>
    <xf numFmtId="0" fontId="28" fillId="2" borderId="0" xfId="1" applyFont="1" applyAlignment="1">
      <alignment horizontal="center"/>
    </xf>
    <xf numFmtId="0" fontId="21" fillId="2" borderId="0" xfId="1" applyAlignment="1">
      <alignment horizontal="center"/>
    </xf>
    <xf numFmtId="0" fontId="27" fillId="2" borderId="0" xfId="1" applyFont="1" applyAlignment="1">
      <alignment horizontal="center"/>
    </xf>
    <xf numFmtId="0" fontId="29" fillId="2" borderId="0" xfId="1" applyFont="1" applyAlignment="1">
      <alignment horizontal="center"/>
    </xf>
    <xf numFmtId="0" fontId="27" fillId="2" borderId="0" xfId="1" applyFont="1"/>
    <xf numFmtId="0" fontId="27" fillId="2" borderId="49" xfId="1" applyFont="1" applyBorder="1" applyAlignment="1">
      <alignment horizontal="center"/>
    </xf>
    <xf numFmtId="0" fontId="27" fillId="2" borderId="50" xfId="1" applyFont="1" applyBorder="1" applyAlignment="1">
      <alignment horizontal="center"/>
    </xf>
    <xf numFmtId="0" fontId="27" fillId="2" borderId="51" xfId="1" applyFont="1" applyBorder="1" applyAlignment="1">
      <alignment horizontal="center"/>
    </xf>
    <xf numFmtId="2" fontId="27" fillId="2" borderId="52" xfId="1" applyNumberFormat="1" applyFont="1" applyBorder="1" applyAlignment="1">
      <alignment horizontal="center"/>
    </xf>
    <xf numFmtId="0" fontId="27" fillId="2" borderId="52" xfId="1" applyFont="1" applyBorder="1" applyAlignment="1">
      <alignment horizontal="center"/>
    </xf>
    <xf numFmtId="171" fontId="27" fillId="2" borderId="53" xfId="1" applyNumberFormat="1" applyFont="1" applyBorder="1" applyAlignment="1">
      <alignment horizontal="center"/>
    </xf>
    <xf numFmtId="171" fontId="27" fillId="2" borderId="52" xfId="1" applyNumberFormat="1" applyFont="1" applyBorder="1" applyAlignment="1">
      <alignment horizontal="center"/>
    </xf>
    <xf numFmtId="168" fontId="27" fillId="2" borderId="52" xfId="1" applyNumberFormat="1" applyFont="1" applyBorder="1" applyAlignment="1">
      <alignment horizontal="center"/>
    </xf>
    <xf numFmtId="172" fontId="27" fillId="2" borderId="54" xfId="1" applyNumberFormat="1" applyFont="1" applyBorder="1" applyAlignment="1">
      <alignment horizontal="center"/>
    </xf>
    <xf numFmtId="2" fontId="27" fillId="2" borderId="55" xfId="1" applyNumberFormat="1" applyFont="1" applyBorder="1" applyAlignment="1">
      <alignment horizontal="center"/>
    </xf>
    <xf numFmtId="0" fontId="27" fillId="2" borderId="55" xfId="1" applyFont="1" applyBorder="1" applyAlignment="1">
      <alignment horizontal="center"/>
    </xf>
    <xf numFmtId="171" fontId="27" fillId="2" borderId="0" xfId="1" applyNumberFormat="1" applyFont="1" applyBorder="1" applyAlignment="1">
      <alignment horizontal="center"/>
    </xf>
    <xf numFmtId="171" fontId="27" fillId="2" borderId="55" xfId="1" applyNumberFormat="1" applyFont="1" applyBorder="1" applyAlignment="1">
      <alignment horizontal="center"/>
    </xf>
    <xf numFmtId="168" fontId="27" fillId="2" borderId="55" xfId="1" applyNumberFormat="1" applyFont="1" applyBorder="1" applyAlignment="1">
      <alignment horizontal="center"/>
    </xf>
    <xf numFmtId="172" fontId="27" fillId="2" borderId="56" xfId="1" applyNumberFormat="1" applyFont="1" applyBorder="1" applyAlignment="1">
      <alignment horizontal="center"/>
    </xf>
    <xf numFmtId="0" fontId="27" fillId="2" borderId="57" xfId="1" applyFont="1" applyBorder="1" applyAlignment="1">
      <alignment horizontal="center"/>
    </xf>
    <xf numFmtId="171" fontId="27" fillId="2" borderId="58" xfId="1" applyNumberFormat="1" applyFont="1" applyBorder="1" applyAlignment="1">
      <alignment horizontal="center"/>
    </xf>
    <xf numFmtId="171" fontId="27" fillId="2" borderId="57" xfId="1" applyNumberFormat="1" applyFont="1" applyBorder="1" applyAlignment="1">
      <alignment horizontal="center"/>
    </xf>
    <xf numFmtId="168" fontId="27" fillId="2" borderId="57" xfId="1" applyNumberFormat="1" applyFont="1" applyBorder="1" applyAlignment="1">
      <alignment horizontal="center"/>
    </xf>
    <xf numFmtId="172" fontId="27" fillId="2" borderId="59" xfId="1" applyNumberFormat="1" applyFont="1" applyBorder="1" applyAlignment="1">
      <alignment horizontal="center"/>
    </xf>
    <xf numFmtId="0" fontId="29" fillId="2" borderId="60" xfId="1" applyFont="1" applyBorder="1" applyAlignment="1">
      <alignment horizontal="center"/>
    </xf>
    <xf numFmtId="0" fontId="29" fillId="2" borderId="0" xfId="1" applyFont="1" applyBorder="1" applyAlignment="1">
      <alignment horizontal="center"/>
    </xf>
    <xf numFmtId="171" fontId="29" fillId="2" borderId="0" xfId="1" applyNumberFormat="1" applyFont="1" applyBorder="1" applyAlignment="1">
      <alignment horizontal="center"/>
    </xf>
    <xf numFmtId="0" fontId="29" fillId="2" borderId="56" xfId="1" applyFont="1" applyBorder="1" applyAlignment="1">
      <alignment horizontal="center"/>
    </xf>
    <xf numFmtId="168" fontId="30" fillId="2" borderId="49" xfId="1" quotePrefix="1" applyNumberFormat="1" applyFont="1" applyBorder="1" applyAlignment="1">
      <alignment horizontal="center"/>
    </xf>
    <xf numFmtId="172" fontId="31" fillId="8" borderId="49" xfId="1" applyNumberFormat="1" applyFont="1" applyFill="1" applyBorder="1" applyAlignment="1">
      <alignment horizontal="center"/>
    </xf>
    <xf numFmtId="0" fontId="30" fillId="2" borderId="49" xfId="1" applyFont="1" applyBorder="1" applyAlignment="1">
      <alignment horizontal="center"/>
    </xf>
    <xf numFmtId="10" fontId="31" fillId="9" borderId="49" xfId="1" applyNumberFormat="1" applyFont="1" applyFill="1" applyBorder="1" applyAlignment="1">
      <alignment horizontal="center"/>
    </xf>
    <xf numFmtId="0" fontId="29" fillId="2" borderId="61" xfId="1" applyFont="1" applyBorder="1" applyAlignment="1">
      <alignment horizontal="center"/>
    </xf>
    <xf numFmtId="0" fontId="29" fillId="2" borderId="58" xfId="1" applyFont="1" applyBorder="1" applyAlignment="1">
      <alignment horizontal="center"/>
    </xf>
    <xf numFmtId="0" fontId="31" fillId="8" borderId="49" xfId="1" applyFont="1" applyFill="1" applyBorder="1" applyAlignment="1">
      <alignment horizontal="center"/>
    </xf>
    <xf numFmtId="0" fontId="21" fillId="2" borderId="0" xfId="1" applyBorder="1" applyAlignment="1">
      <alignment horizontal="center"/>
    </xf>
    <xf numFmtId="0" fontId="32" fillId="2" borderId="0" xfId="1" applyFont="1" applyAlignment="1">
      <alignment horizontal="center"/>
    </xf>
    <xf numFmtId="0" fontId="25" fillId="2" borderId="0" xfId="1" applyFont="1" applyAlignment="1">
      <alignment horizontal="left"/>
    </xf>
    <xf numFmtId="0" fontId="32" fillId="2" borderId="0" xfId="1" applyFont="1"/>
    <xf numFmtId="0" fontId="30" fillId="2" borderId="0" xfId="1" applyFont="1"/>
    <xf numFmtId="0" fontId="30" fillId="2" borderId="0" xfId="1" applyFont="1" applyFill="1"/>
    <xf numFmtId="172" fontId="24" fillId="2" borderId="0" xfId="1" applyNumberFormat="1" applyFont="1" applyAlignment="1">
      <alignment horizontal="center"/>
    </xf>
    <xf numFmtId="10" fontId="31" fillId="2" borderId="0" xfId="1" applyNumberFormat="1" applyFont="1" applyFill="1" applyBorder="1" applyAlignment="1">
      <alignment horizontal="center"/>
    </xf>
    <xf numFmtId="0" fontId="24" fillId="2" borderId="0" xfId="1" applyFont="1" applyAlignment="1">
      <alignment horizontal="center"/>
    </xf>
    <xf numFmtId="0" fontId="31" fillId="2" borderId="0" xfId="1" applyFont="1" applyAlignment="1">
      <alignment horizontal="left"/>
    </xf>
    <xf numFmtId="0" fontId="30" fillId="2" borderId="0" xfId="1" applyFont="1" applyAlignment="1">
      <alignment horizontal="center"/>
    </xf>
    <xf numFmtId="0" fontId="33" fillId="2" borderId="0" xfId="1" applyFont="1" applyAlignment="1">
      <alignment horizontal="left"/>
    </xf>
    <xf numFmtId="0" fontId="30" fillId="2" borderId="0" xfId="1" applyFont="1" applyBorder="1"/>
    <xf numFmtId="0" fontId="30" fillId="2" borderId="0" xfId="1" applyFont="1" applyFill="1" applyBorder="1"/>
    <xf numFmtId="0" fontId="31" fillId="2" borderId="52" xfId="1" applyFont="1" applyBorder="1" applyAlignment="1">
      <alignment horizontal="center"/>
    </xf>
    <xf numFmtId="0" fontId="31" fillId="2" borderId="62" xfId="1" applyFont="1" applyBorder="1" applyAlignment="1">
      <alignment horizontal="center"/>
    </xf>
    <xf numFmtId="0" fontId="31" fillId="2" borderId="52" xfId="1" applyFont="1" applyFill="1" applyBorder="1" applyAlignment="1">
      <alignment horizontal="center"/>
    </xf>
    <xf numFmtId="0" fontId="31" fillId="2" borderId="54" xfId="1" applyFont="1" applyFill="1" applyBorder="1" applyAlignment="1">
      <alignment horizontal="center"/>
    </xf>
    <xf numFmtId="2" fontId="31" fillId="2" borderId="53" xfId="1" applyNumberFormat="1" applyFont="1" applyBorder="1" applyAlignment="1">
      <alignment horizontal="center"/>
    </xf>
    <xf numFmtId="171" fontId="31" fillId="2" borderId="52" xfId="1" applyNumberFormat="1" applyFont="1" applyBorder="1" applyAlignment="1">
      <alignment horizontal="center"/>
    </xf>
    <xf numFmtId="168" fontId="31" fillId="2" borderId="53" xfId="1" applyNumberFormat="1" applyFont="1" applyBorder="1" applyAlignment="1">
      <alignment horizontal="center"/>
    </xf>
    <xf numFmtId="168" fontId="31" fillId="2" borderId="52" xfId="1" applyNumberFormat="1" applyFont="1" applyBorder="1" applyAlignment="1">
      <alignment horizontal="center"/>
    </xf>
    <xf numFmtId="168" fontId="31" fillId="2" borderId="53" xfId="1" applyNumberFormat="1" applyFont="1" applyFill="1" applyBorder="1" applyAlignment="1">
      <alignment horizontal="center"/>
    </xf>
    <xf numFmtId="168" fontId="31" fillId="2" borderId="52" xfId="1" applyNumberFormat="1" applyFont="1" applyFill="1" applyBorder="1" applyAlignment="1">
      <alignment horizontal="center"/>
    </xf>
    <xf numFmtId="0" fontId="31" fillId="2" borderId="60" xfId="1" applyFont="1" applyBorder="1" applyAlignment="1">
      <alignment horizontal="center"/>
    </xf>
    <xf numFmtId="2" fontId="31" fillId="2" borderId="0" xfId="1" applyNumberFormat="1" applyFont="1" applyBorder="1" applyAlignment="1">
      <alignment horizontal="center"/>
    </xf>
    <xf numFmtId="171" fontId="31" fillId="2" borderId="55" xfId="1" applyNumberFormat="1" applyFont="1" applyBorder="1" applyAlignment="1">
      <alignment horizontal="center"/>
    </xf>
    <xf numFmtId="168" fontId="31" fillId="2" borderId="0" xfId="1" applyNumberFormat="1" applyFont="1" applyBorder="1" applyAlignment="1">
      <alignment horizontal="center"/>
    </xf>
    <xf numFmtId="168" fontId="31" fillId="2" borderId="55" xfId="1" applyNumberFormat="1" applyFont="1" applyBorder="1" applyAlignment="1">
      <alignment horizontal="center"/>
    </xf>
    <xf numFmtId="168" fontId="31" fillId="2" borderId="0" xfId="1" applyNumberFormat="1" applyFont="1" applyFill="1" applyBorder="1" applyAlignment="1">
      <alignment horizontal="center"/>
    </xf>
    <xf numFmtId="168" fontId="31" fillId="2" borderId="55" xfId="1" applyNumberFormat="1" applyFont="1" applyFill="1" applyBorder="1" applyAlignment="1">
      <alignment horizontal="center"/>
    </xf>
    <xf numFmtId="0" fontId="31" fillId="2" borderId="61" xfId="1" applyFont="1" applyBorder="1" applyAlignment="1">
      <alignment horizontal="center"/>
    </xf>
    <xf numFmtId="2" fontId="31" fillId="2" borderId="58" xfId="1" applyNumberFormat="1" applyFont="1" applyBorder="1" applyAlignment="1">
      <alignment horizontal="center"/>
    </xf>
    <xf numFmtId="171" fontId="31" fillId="2" borderId="57" xfId="1" applyNumberFormat="1" applyFont="1" applyBorder="1" applyAlignment="1">
      <alignment horizontal="center"/>
    </xf>
    <xf numFmtId="168" fontId="31" fillId="2" borderId="58" xfId="1" applyNumberFormat="1" applyFont="1" applyBorder="1" applyAlignment="1">
      <alignment horizontal="center"/>
    </xf>
    <xf numFmtId="168" fontId="31" fillId="2" borderId="57" xfId="1" applyNumberFormat="1" applyFont="1" applyBorder="1" applyAlignment="1">
      <alignment horizontal="center"/>
    </xf>
    <xf numFmtId="168" fontId="31" fillId="2" borderId="58" xfId="1" applyNumberFormat="1" applyFont="1" applyFill="1" applyBorder="1" applyAlignment="1">
      <alignment horizontal="center"/>
    </xf>
    <xf numFmtId="168" fontId="31" fillId="2" borderId="57" xfId="1" applyNumberFormat="1" applyFont="1" applyFill="1" applyBorder="1" applyAlignment="1">
      <alignment horizontal="center"/>
    </xf>
    <xf numFmtId="0" fontId="30" fillId="2" borderId="60" xfId="1" applyFont="1" applyBorder="1" applyAlignment="1">
      <alignment horizontal="center"/>
    </xf>
    <xf numFmtId="0" fontId="30" fillId="2" borderId="0" xfId="1" applyFont="1" applyBorder="1" applyAlignment="1">
      <alignment horizontal="center"/>
    </xf>
    <xf numFmtId="0" fontId="31" fillId="2" borderId="0" xfId="1" applyFont="1" applyBorder="1" applyAlignment="1">
      <alignment horizontal="center"/>
    </xf>
    <xf numFmtId="0" fontId="31" fillId="2" borderId="0" xfId="1" applyNumberFormat="1" applyFont="1" applyBorder="1" applyAlignment="1">
      <alignment horizontal="center"/>
    </xf>
    <xf numFmtId="0" fontId="31" fillId="2" borderId="0" xfId="1" applyNumberFormat="1" applyFont="1" applyFill="1" applyBorder="1" applyAlignment="1">
      <alignment horizontal="center"/>
    </xf>
    <xf numFmtId="0" fontId="31" fillId="2" borderId="56" xfId="1" applyNumberFormat="1" applyFont="1" applyFill="1" applyBorder="1" applyAlignment="1">
      <alignment horizontal="center"/>
    </xf>
    <xf numFmtId="0" fontId="30" fillId="2" borderId="60" xfId="1" applyFont="1" applyBorder="1"/>
    <xf numFmtId="0" fontId="30" fillId="2" borderId="0" xfId="1" applyFont="1" applyFill="1" applyBorder="1" applyAlignment="1">
      <alignment horizontal="center"/>
    </xf>
    <xf numFmtId="173" fontId="31" fillId="8" borderId="49" xfId="1" applyNumberFormat="1" applyFont="1" applyFill="1" applyBorder="1" applyAlignment="1">
      <alignment horizontal="center"/>
    </xf>
    <xf numFmtId="168" fontId="31" fillId="8" borderId="49" xfId="1" applyNumberFormat="1" applyFont="1" applyFill="1" applyBorder="1" applyAlignment="1">
      <alignment horizontal="center"/>
    </xf>
    <xf numFmtId="2" fontId="31" fillId="8" borderId="49" xfId="1" applyNumberFormat="1" applyFont="1" applyFill="1" applyBorder="1" applyAlignment="1">
      <alignment horizontal="center"/>
    </xf>
    <xf numFmtId="0" fontId="30" fillId="2" borderId="61" xfId="1" applyFont="1" applyBorder="1"/>
    <xf numFmtId="0" fontId="30" fillId="2" borderId="58" xfId="1" applyFont="1" applyBorder="1"/>
    <xf numFmtId="0" fontId="30" fillId="2" borderId="58" xfId="1" applyFont="1" applyFill="1" applyBorder="1" applyAlignment="1">
      <alignment horizontal="center"/>
    </xf>
    <xf numFmtId="0" fontId="31" fillId="2" borderId="0" xfId="1" applyFont="1" applyFill="1" applyBorder="1" applyAlignment="1">
      <alignment horizontal="center"/>
    </xf>
    <xf numFmtId="0" fontId="31" fillId="2" borderId="0" xfId="1" applyFont="1" applyBorder="1" applyAlignment="1">
      <alignment horizontal="left"/>
    </xf>
    <xf numFmtId="0" fontId="30" fillId="2" borderId="0" xfId="1" applyFont="1" applyFill="1" applyBorder="1" applyAlignment="1">
      <alignment horizontal="left"/>
    </xf>
    <xf numFmtId="2" fontId="31" fillId="9" borderId="49" xfId="1" applyNumberFormat="1" applyFont="1" applyFill="1" applyBorder="1" applyAlignment="1">
      <alignment horizontal="center"/>
    </xf>
    <xf numFmtId="0" fontId="30" fillId="2" borderId="0" xfId="1" quotePrefix="1" applyFont="1" applyAlignment="1">
      <alignment horizontal="left"/>
    </xf>
    <xf numFmtId="0" fontId="31" fillId="2" borderId="0" xfId="1" applyFont="1" applyAlignment="1">
      <alignment horizontal="center"/>
    </xf>
    <xf numFmtId="0" fontId="30" fillId="2" borderId="63" xfId="1" applyFont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28575</xdr:rowOff>
    </xdr:from>
    <xdr:to>
      <xdr:col>6</xdr:col>
      <xdr:colOff>838200</xdr:colOff>
      <xdr:row>11</xdr:row>
      <xdr:rowOff>0</xdr:rowOff>
    </xdr:to>
    <xdr:pic>
      <xdr:nvPicPr>
        <xdr:cNvPr id="2" name="Picture 1" descr="aut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1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8575"/>
          <a:ext cx="15468600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76200</xdr:rowOff>
        </xdr:from>
        <xdr:to>
          <xdr:col>6</xdr:col>
          <xdr:colOff>1504950</xdr:colOff>
          <xdr:row>11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40"/>
  <sheetViews>
    <sheetView tabSelected="1" view="pageBreakPreview" topLeftCell="A4" zoomScale="60" zoomScaleNormal="100" workbookViewId="0">
      <selection activeCell="A13" sqref="A13:E13"/>
    </sheetView>
  </sheetViews>
  <sheetFormatPr defaultRowHeight="13.5" x14ac:dyDescent="0.25"/>
  <cols>
    <col min="1" max="1" width="27.5703125" style="4" customWidth="1"/>
    <col min="2" max="2" width="26.140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3" spans="1:6" ht="18.75" x14ac:dyDescent="0.3">
      <c r="A13" s="272" t="s">
        <v>0</v>
      </c>
      <c r="B13" s="272"/>
      <c r="C13" s="272"/>
      <c r="D13" s="272"/>
      <c r="E13" s="272"/>
    </row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B15" s="6" t="s">
        <v>2</v>
      </c>
    </row>
    <row r="16" spans="1:6" ht="16.5" customHeight="1" x14ac:dyDescent="0.3">
      <c r="A16" s="5" t="s">
        <v>1</v>
      </c>
      <c r="B16" s="8" t="s">
        <v>5</v>
      </c>
    </row>
    <row r="17" spans="1:6" ht="16.5" customHeight="1" x14ac:dyDescent="0.3">
      <c r="A17" s="7" t="s">
        <v>3</v>
      </c>
      <c r="B17" s="12" t="s">
        <v>7</v>
      </c>
      <c r="D17" s="9"/>
      <c r="E17" s="10"/>
    </row>
    <row r="18" spans="1:6" ht="16.5" customHeight="1" x14ac:dyDescent="0.3">
      <c r="A18" s="11" t="s">
        <v>4</v>
      </c>
      <c r="B18" s="12" t="s">
        <v>100</v>
      </c>
      <c r="C18" s="10"/>
      <c r="D18" s="10"/>
      <c r="E18" s="10"/>
    </row>
    <row r="19" spans="1:6" ht="16.5" customHeight="1" x14ac:dyDescent="0.3">
      <c r="A19" s="11" t="s">
        <v>6</v>
      </c>
      <c r="B19" s="12">
        <v>89.11</v>
      </c>
      <c r="C19" s="10"/>
      <c r="D19" s="10"/>
      <c r="E19" s="10"/>
    </row>
    <row r="20" spans="1:6" ht="16.5" customHeight="1" x14ac:dyDescent="0.3">
      <c r="A20" s="7" t="s">
        <v>8</v>
      </c>
      <c r="B20" s="158">
        <v>25.97</v>
      </c>
      <c r="C20" s="10"/>
      <c r="D20" s="10"/>
      <c r="E20" s="10"/>
    </row>
    <row r="21" spans="1:6" ht="16.5" customHeight="1" x14ac:dyDescent="0.3">
      <c r="A21" s="7" t="s">
        <v>10</v>
      </c>
      <c r="B21" s="159">
        <f>B20/50</f>
        <v>0.51939999999999997</v>
      </c>
      <c r="C21" s="10"/>
      <c r="D21" s="10"/>
      <c r="E21" s="10"/>
    </row>
    <row r="22" spans="1:6" ht="15.75" customHeight="1" x14ac:dyDescent="0.25">
      <c r="A22" s="10"/>
      <c r="C22" s="10"/>
      <c r="D22" s="10"/>
      <c r="E22" s="10"/>
    </row>
    <row r="23" spans="1:6" ht="16.5" customHeight="1" x14ac:dyDescent="0.3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 x14ac:dyDescent="0.3">
      <c r="A24" s="16">
        <v>1</v>
      </c>
      <c r="B24" s="17">
        <v>531340928</v>
      </c>
      <c r="C24" s="17">
        <v>5044.7</v>
      </c>
      <c r="D24" s="18">
        <v>1.7</v>
      </c>
      <c r="E24" s="19">
        <v>9.4</v>
      </c>
    </row>
    <row r="25" spans="1:6" ht="16.5" customHeight="1" x14ac:dyDescent="0.3">
      <c r="A25" s="16">
        <v>2</v>
      </c>
      <c r="B25" s="17">
        <v>534876541</v>
      </c>
      <c r="C25" s="160" t="s">
        <v>101</v>
      </c>
      <c r="D25" s="18">
        <v>1.8</v>
      </c>
      <c r="E25" s="18">
        <v>9.4</v>
      </c>
    </row>
    <row r="26" spans="1:6" ht="16.5" customHeight="1" x14ac:dyDescent="0.3">
      <c r="A26" s="16">
        <v>3</v>
      </c>
      <c r="B26" s="17">
        <v>535664104</v>
      </c>
      <c r="C26" s="161">
        <v>5042</v>
      </c>
      <c r="D26" s="18">
        <v>1.7</v>
      </c>
      <c r="E26" s="18">
        <v>9.4</v>
      </c>
    </row>
    <row r="27" spans="1:6" ht="16.5" customHeight="1" x14ac:dyDescent="0.3">
      <c r="A27" s="16">
        <v>4</v>
      </c>
      <c r="B27" s="17">
        <v>532452911</v>
      </c>
      <c r="C27" s="17">
        <v>5101.7</v>
      </c>
      <c r="D27" s="18">
        <v>1.7</v>
      </c>
      <c r="E27" s="18">
        <v>9.4</v>
      </c>
    </row>
    <row r="28" spans="1:6" ht="16.5" customHeight="1" x14ac:dyDescent="0.3">
      <c r="A28" s="16">
        <v>5</v>
      </c>
      <c r="B28" s="17">
        <v>533527583</v>
      </c>
      <c r="C28" s="17">
        <v>5075.2</v>
      </c>
      <c r="D28" s="18">
        <v>1.7</v>
      </c>
      <c r="E28" s="18">
        <v>9.4</v>
      </c>
    </row>
    <row r="29" spans="1:6" ht="16.5" customHeight="1" x14ac:dyDescent="0.3">
      <c r="A29" s="16">
        <v>6</v>
      </c>
      <c r="B29" s="20">
        <v>534071894</v>
      </c>
      <c r="C29" s="20">
        <v>5105.5</v>
      </c>
      <c r="D29" s="21">
        <v>1.7</v>
      </c>
      <c r="E29" s="21">
        <v>9.4</v>
      </c>
    </row>
    <row r="30" spans="1:6" ht="16.5" customHeight="1" x14ac:dyDescent="0.3">
      <c r="A30" s="22" t="s">
        <v>18</v>
      </c>
      <c r="B30" s="23">
        <f>AVERAGE(B24:B29)</f>
        <v>533655660.16666669</v>
      </c>
      <c r="C30" s="24">
        <f>AVERAGE(C24:C29)</f>
        <v>5073.8200000000006</v>
      </c>
      <c r="D30" s="25">
        <f>AVERAGE(D24:D29)</f>
        <v>1.7166666666666666</v>
      </c>
      <c r="E30" s="25">
        <f>AVERAGE(E24:E29)</f>
        <v>9.4</v>
      </c>
    </row>
    <row r="31" spans="1:6" ht="16.5" customHeight="1" x14ac:dyDescent="0.3">
      <c r="A31" s="26" t="s">
        <v>19</v>
      </c>
      <c r="B31" s="27">
        <f>(STDEV(B24:B29)/B30)</f>
        <v>2.9650531328685287E-3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7" s="2" customFormat="1" ht="15.75" customHeight="1" x14ac:dyDescent="0.25">
      <c r="A33" s="10"/>
      <c r="B33" s="10"/>
      <c r="C33" s="10"/>
      <c r="D33" s="10"/>
      <c r="E33" s="35"/>
    </row>
    <row r="34" spans="1:7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7" ht="16.5" customHeight="1" x14ac:dyDescent="0.3">
      <c r="A35" s="11"/>
      <c r="B35" s="36" t="s">
        <v>23</v>
      </c>
      <c r="C35" s="37"/>
      <c r="D35" s="37"/>
      <c r="E35" s="38"/>
      <c r="F35" s="2"/>
    </row>
    <row r="36" spans="1:7" ht="16.5" customHeight="1" x14ac:dyDescent="0.3">
      <c r="A36" s="11"/>
      <c r="B36" s="39" t="s">
        <v>24</v>
      </c>
      <c r="C36" s="37"/>
      <c r="D36" s="37"/>
      <c r="E36" s="37"/>
    </row>
    <row r="37" spans="1:7" ht="15.75" customHeight="1" thickBot="1" x14ac:dyDescent="0.3">
      <c r="A37" s="10"/>
      <c r="B37" s="10"/>
      <c r="C37" s="10"/>
      <c r="D37" s="10"/>
      <c r="E37" s="10"/>
    </row>
    <row r="38" spans="1:7" ht="15" customHeight="1" x14ac:dyDescent="0.3">
      <c r="B38" s="273" t="s">
        <v>25</v>
      </c>
      <c r="C38" s="273"/>
      <c r="E38" s="40" t="s">
        <v>26</v>
      </c>
      <c r="F38" s="41"/>
      <c r="G38" s="40" t="s">
        <v>27</v>
      </c>
    </row>
    <row r="39" spans="1:7" ht="15" customHeight="1" x14ac:dyDescent="0.3">
      <c r="A39" s="42" t="s">
        <v>28</v>
      </c>
      <c r="B39" s="162" t="s">
        <v>98</v>
      </c>
      <c r="C39" s="43"/>
      <c r="E39" s="162" t="s">
        <v>99</v>
      </c>
      <c r="F39" s="2"/>
      <c r="G39" s="44"/>
    </row>
    <row r="40" spans="1:7" ht="15" customHeight="1" x14ac:dyDescent="0.3">
      <c r="A40" s="42" t="s">
        <v>29</v>
      </c>
      <c r="B40" s="45"/>
      <c r="C40" s="45"/>
      <c r="E40" s="45"/>
      <c r="F40" s="2"/>
      <c r="G40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13:E13"/>
    <mergeCell ref="B38:C38"/>
  </mergeCells>
  <pageMargins left="0.7" right="0.7" top="0.75" bottom="0.75" header="0.3" footer="0.3"/>
  <pageSetup scale="48" orientation="portrait" r:id="rId1"/>
  <rowBreaks count="1" manualBreakCount="1">
    <brk id="5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101" zoomScale="60" zoomScaleNormal="78" workbookViewId="0">
      <selection activeCell="D35" sqref="D35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customHeight="1" x14ac:dyDescent="0.3">
      <c r="A1" s="47"/>
      <c r="B1" s="47"/>
      <c r="C1" s="47"/>
      <c r="D1" s="47"/>
      <c r="E1" s="47"/>
      <c r="F1" s="47"/>
      <c r="G1" s="47"/>
      <c r="H1" s="47"/>
    </row>
    <row r="2" spans="1:8" ht="18.75" customHeight="1" x14ac:dyDescent="0.3">
      <c r="A2" s="47"/>
      <c r="B2" s="47"/>
      <c r="C2" s="47"/>
      <c r="D2" s="47"/>
      <c r="E2" s="47"/>
      <c r="F2" s="47"/>
      <c r="G2" s="47"/>
      <c r="H2" s="47"/>
    </row>
    <row r="3" spans="1:8" ht="18.75" customHeight="1" x14ac:dyDescent="0.3">
      <c r="A3" s="47"/>
      <c r="B3" s="47"/>
      <c r="C3" s="47"/>
      <c r="D3" s="47"/>
      <c r="E3" s="47"/>
      <c r="F3" s="47"/>
      <c r="G3" s="47"/>
      <c r="H3" s="47"/>
    </row>
    <row r="4" spans="1:8" ht="18.75" customHeight="1" x14ac:dyDescent="0.3">
      <c r="A4" s="47"/>
      <c r="B4" s="47"/>
      <c r="C4" s="47"/>
      <c r="D4" s="47"/>
      <c r="E4" s="47"/>
      <c r="F4" s="47"/>
      <c r="G4" s="47"/>
      <c r="H4" s="47"/>
    </row>
    <row r="5" spans="1:8" ht="18.75" customHeight="1" x14ac:dyDescent="0.3">
      <c r="A5" s="47"/>
      <c r="B5" s="47"/>
      <c r="C5" s="47"/>
      <c r="D5" s="47"/>
      <c r="E5" s="47"/>
      <c r="F5" s="47"/>
      <c r="G5" s="47"/>
      <c r="H5" s="47"/>
    </row>
    <row r="6" spans="1:8" ht="18.75" customHeight="1" x14ac:dyDescent="0.3">
      <c r="A6" s="47"/>
      <c r="B6" s="47"/>
      <c r="C6" s="47"/>
      <c r="D6" s="47"/>
      <c r="E6" s="47"/>
      <c r="F6" s="47"/>
      <c r="G6" s="47"/>
      <c r="H6" s="47"/>
    </row>
    <row r="7" spans="1:8" ht="18.75" customHeight="1" x14ac:dyDescent="0.3">
      <c r="A7" s="47"/>
      <c r="B7" s="47"/>
      <c r="C7" s="47"/>
      <c r="D7" s="47"/>
      <c r="E7" s="47"/>
      <c r="F7" s="47"/>
      <c r="G7" s="47"/>
      <c r="H7" s="47"/>
    </row>
    <row r="8" spans="1:8" ht="18.75" customHeight="1" x14ac:dyDescent="0.3">
      <c r="A8" s="47"/>
      <c r="B8" s="47"/>
      <c r="C8" s="47"/>
      <c r="D8" s="47"/>
      <c r="E8" s="47"/>
      <c r="F8" s="47"/>
      <c r="G8" s="47"/>
      <c r="H8" s="47"/>
    </row>
    <row r="9" spans="1:8" ht="18.75" customHeight="1" x14ac:dyDescent="0.3">
      <c r="A9" s="47"/>
      <c r="B9" s="47"/>
      <c r="C9" s="47"/>
      <c r="D9" s="47"/>
      <c r="E9" s="47"/>
      <c r="F9" s="47"/>
      <c r="G9" s="47"/>
      <c r="H9" s="47"/>
    </row>
    <row r="10" spans="1:8" ht="18.75" customHeight="1" x14ac:dyDescent="0.3">
      <c r="A10" s="47"/>
      <c r="B10" s="47"/>
      <c r="C10" s="47"/>
      <c r="D10" s="47"/>
      <c r="E10" s="47"/>
      <c r="F10" s="47"/>
      <c r="G10" s="47"/>
      <c r="H10" s="47"/>
    </row>
    <row r="11" spans="1:8" ht="18.75" customHeight="1" x14ac:dyDescent="0.3">
      <c r="A11" s="47"/>
      <c r="B11" s="47"/>
      <c r="C11" s="47"/>
      <c r="D11" s="47"/>
      <c r="E11" s="47"/>
      <c r="F11" s="47"/>
      <c r="G11" s="47"/>
      <c r="H11" s="47"/>
    </row>
    <row r="12" spans="1:8" ht="18.75" customHeight="1" x14ac:dyDescent="0.3">
      <c r="A12" s="47"/>
      <c r="B12" s="47"/>
      <c r="C12" s="47"/>
      <c r="D12" s="47"/>
      <c r="E12" s="47"/>
      <c r="F12" s="47"/>
      <c r="G12" s="47"/>
      <c r="H12" s="47"/>
    </row>
    <row r="13" spans="1:8" ht="18.75" customHeight="1" x14ac:dyDescent="0.3">
      <c r="A13" s="47"/>
      <c r="B13" s="47"/>
      <c r="C13" s="47"/>
      <c r="D13" s="47"/>
      <c r="E13" s="47"/>
      <c r="F13" s="47"/>
      <c r="G13" s="47"/>
      <c r="H13" s="47"/>
    </row>
    <row r="14" spans="1:8" ht="18.75" customHeight="1" x14ac:dyDescent="0.3">
      <c r="A14" s="47"/>
      <c r="B14" s="47"/>
      <c r="C14" s="47"/>
      <c r="D14" s="47"/>
      <c r="E14" s="47"/>
      <c r="F14" s="47"/>
      <c r="G14" s="47"/>
      <c r="H14" s="47"/>
    </row>
    <row r="15" spans="1:8" ht="19.5" customHeight="1" x14ac:dyDescent="0.3">
      <c r="A15" s="47"/>
      <c r="B15" s="47"/>
      <c r="C15" s="47"/>
      <c r="D15" s="47"/>
      <c r="E15" s="47"/>
      <c r="F15" s="47"/>
      <c r="G15" s="47"/>
      <c r="H15" s="47"/>
    </row>
    <row r="16" spans="1:8" ht="19.5" customHeight="1" x14ac:dyDescent="0.3">
      <c r="A16" s="278" t="s">
        <v>30</v>
      </c>
      <c r="B16" s="279"/>
      <c r="C16" s="279"/>
      <c r="D16" s="279"/>
      <c r="E16" s="279"/>
      <c r="F16" s="279"/>
      <c r="G16" s="279"/>
      <c r="H16" s="280"/>
    </row>
    <row r="17" spans="1:8" ht="18.75" customHeight="1" x14ac:dyDescent="0.3">
      <c r="A17" s="48" t="s">
        <v>31</v>
      </c>
      <c r="B17" s="48"/>
      <c r="C17" s="47"/>
      <c r="D17" s="47"/>
      <c r="E17" s="47"/>
      <c r="F17" s="47"/>
      <c r="G17" s="47"/>
      <c r="H17" s="47"/>
    </row>
    <row r="18" spans="1:8" ht="26.25" customHeight="1" x14ac:dyDescent="0.4">
      <c r="A18" s="49" t="s">
        <v>32</v>
      </c>
      <c r="B18" s="281" t="s">
        <v>5</v>
      </c>
      <c r="C18" s="281"/>
      <c r="D18" s="281"/>
      <c r="E18" s="281"/>
      <c r="F18" s="47"/>
      <c r="G18" s="47"/>
      <c r="H18" s="47"/>
    </row>
    <row r="19" spans="1:8" ht="26.25" customHeight="1" x14ac:dyDescent="0.4">
      <c r="A19" s="49" t="s">
        <v>33</v>
      </c>
      <c r="B19" s="51" t="s">
        <v>7</v>
      </c>
      <c r="C19" s="156">
        <v>6</v>
      </c>
      <c r="D19" s="50"/>
      <c r="E19" s="50"/>
      <c r="F19" s="47"/>
      <c r="G19" s="47"/>
      <c r="H19" s="47"/>
    </row>
    <row r="20" spans="1:8" ht="26.25" customHeight="1" x14ac:dyDescent="0.4">
      <c r="A20" s="49" t="s">
        <v>34</v>
      </c>
      <c r="B20" s="51" t="s">
        <v>9</v>
      </c>
      <c r="C20" s="50"/>
      <c r="D20" s="50"/>
      <c r="E20" s="50"/>
      <c r="F20" s="47"/>
      <c r="G20" s="47"/>
      <c r="H20" s="47"/>
    </row>
    <row r="21" spans="1:8" ht="26.25" customHeight="1" x14ac:dyDescent="0.4">
      <c r="A21" s="49" t="s">
        <v>35</v>
      </c>
      <c r="B21" s="282" t="s">
        <v>11</v>
      </c>
      <c r="C21" s="282"/>
      <c r="D21" s="282"/>
      <c r="E21" s="282"/>
      <c r="F21" s="282"/>
      <c r="G21" s="282"/>
      <c r="H21" s="282"/>
    </row>
    <row r="22" spans="1:8" ht="26.25" customHeight="1" x14ac:dyDescent="0.4">
      <c r="A22" s="49" t="s">
        <v>36</v>
      </c>
      <c r="B22" s="52" t="s">
        <v>12</v>
      </c>
      <c r="C22" s="50"/>
      <c r="D22" s="50"/>
      <c r="E22" s="50"/>
      <c r="F22" s="47"/>
      <c r="G22" s="47"/>
      <c r="H22" s="47"/>
    </row>
    <row r="23" spans="1:8" ht="26.25" customHeight="1" x14ac:dyDescent="0.4">
      <c r="A23" s="49" t="s">
        <v>37</v>
      </c>
      <c r="B23" s="53" t="s">
        <v>103</v>
      </c>
      <c r="C23" s="50"/>
      <c r="D23" s="50"/>
      <c r="E23" s="50"/>
      <c r="F23" s="47"/>
      <c r="G23" s="47"/>
      <c r="H23" s="47"/>
    </row>
    <row r="24" spans="1:8" ht="18.75" customHeight="1" x14ac:dyDescent="0.3">
      <c r="A24" s="49"/>
      <c r="B24" s="54"/>
      <c r="C24" s="47"/>
      <c r="D24" s="47"/>
      <c r="E24" s="47"/>
      <c r="F24" s="47"/>
      <c r="G24" s="47"/>
      <c r="H24" s="47"/>
    </row>
    <row r="25" spans="1:8" ht="18.75" customHeight="1" x14ac:dyDescent="0.3">
      <c r="A25" s="55" t="s">
        <v>1</v>
      </c>
      <c r="B25" s="54"/>
      <c r="C25" s="47"/>
      <c r="D25" s="47"/>
      <c r="E25" s="47"/>
      <c r="F25" s="47"/>
      <c r="G25" s="47"/>
      <c r="H25" s="47"/>
    </row>
    <row r="26" spans="1:8" ht="26.25" customHeight="1" x14ac:dyDescent="0.4">
      <c r="A26" s="56" t="s">
        <v>4</v>
      </c>
      <c r="B26" s="281" t="s">
        <v>143</v>
      </c>
      <c r="C26" s="281"/>
      <c r="D26" s="47"/>
      <c r="E26" s="47"/>
      <c r="F26" s="47"/>
      <c r="G26" s="47"/>
      <c r="H26" s="47"/>
    </row>
    <row r="27" spans="1:8" ht="26.25" customHeight="1" x14ac:dyDescent="0.4">
      <c r="A27" s="57" t="s">
        <v>38</v>
      </c>
      <c r="B27" s="282" t="s">
        <v>97</v>
      </c>
      <c r="C27" s="282"/>
      <c r="D27" s="47"/>
      <c r="E27" s="47"/>
      <c r="F27" s="47"/>
      <c r="G27" s="47"/>
      <c r="H27" s="47"/>
    </row>
    <row r="28" spans="1:8" ht="27" customHeight="1" x14ac:dyDescent="0.4">
      <c r="A28" s="57" t="s">
        <v>6</v>
      </c>
      <c r="B28" s="58">
        <v>94.23</v>
      </c>
      <c r="C28" s="47"/>
      <c r="D28" s="47"/>
      <c r="E28" s="47"/>
      <c r="F28" s="47"/>
      <c r="G28" s="47"/>
      <c r="H28" s="47"/>
    </row>
    <row r="29" spans="1:8" ht="27" customHeight="1" x14ac:dyDescent="0.4">
      <c r="A29" s="57" t="s">
        <v>39</v>
      </c>
      <c r="B29" s="59">
        <v>5.12</v>
      </c>
      <c r="C29" s="283" t="s">
        <v>40</v>
      </c>
      <c r="D29" s="284"/>
      <c r="E29" s="284"/>
      <c r="F29" s="284"/>
      <c r="G29" s="285"/>
      <c r="H29" s="60"/>
    </row>
    <row r="30" spans="1:8" ht="19.5" customHeight="1" x14ac:dyDescent="0.4">
      <c r="A30" s="57" t="s">
        <v>41</v>
      </c>
      <c r="B30" s="157">
        <v>89.11</v>
      </c>
      <c r="C30" s="61"/>
      <c r="D30" s="61"/>
      <c r="E30" s="61"/>
      <c r="F30" s="61"/>
      <c r="G30" s="61"/>
      <c r="H30" s="60"/>
    </row>
    <row r="31" spans="1:8" ht="27" customHeight="1" x14ac:dyDescent="0.4">
      <c r="A31" s="57" t="s">
        <v>42</v>
      </c>
      <c r="B31" s="62">
        <v>1</v>
      </c>
      <c r="C31" s="283" t="s">
        <v>43</v>
      </c>
      <c r="D31" s="284"/>
      <c r="E31" s="284"/>
      <c r="F31" s="284"/>
      <c r="G31" s="285"/>
      <c r="H31" s="63"/>
    </row>
    <row r="32" spans="1:8" ht="27" customHeight="1" x14ac:dyDescent="0.4">
      <c r="A32" s="57" t="s">
        <v>44</v>
      </c>
      <c r="B32" s="62">
        <v>1</v>
      </c>
      <c r="C32" s="283" t="s">
        <v>45</v>
      </c>
      <c r="D32" s="284"/>
      <c r="E32" s="284"/>
      <c r="F32" s="284"/>
      <c r="G32" s="285"/>
      <c r="H32" s="63"/>
    </row>
    <row r="33" spans="1:8" ht="18.75" customHeight="1" x14ac:dyDescent="0.3">
      <c r="A33" s="57"/>
      <c r="B33" s="64"/>
      <c r="C33" s="65"/>
      <c r="D33" s="65"/>
      <c r="E33" s="65"/>
      <c r="F33" s="65"/>
      <c r="G33" s="65"/>
      <c r="H33" s="65"/>
    </row>
    <row r="34" spans="1:8" ht="18.75" customHeight="1" x14ac:dyDescent="0.3">
      <c r="A34" s="57" t="s">
        <v>46</v>
      </c>
      <c r="B34" s="66">
        <f>B31/B32</f>
        <v>1</v>
      </c>
      <c r="C34" s="47" t="s">
        <v>47</v>
      </c>
      <c r="D34" s="47"/>
      <c r="E34" s="47"/>
      <c r="F34" s="47"/>
      <c r="G34" s="47"/>
      <c r="H34" s="60"/>
    </row>
    <row r="35" spans="1:8" ht="19.5" customHeight="1" x14ac:dyDescent="0.3">
      <c r="A35" s="57"/>
      <c r="B35" s="67"/>
      <c r="C35" s="60"/>
      <c r="D35" s="60"/>
      <c r="E35" s="60"/>
      <c r="F35" s="60"/>
      <c r="G35" s="47"/>
      <c r="H35" s="60"/>
    </row>
    <row r="36" spans="1:8" ht="27" customHeight="1" x14ac:dyDescent="0.4">
      <c r="A36" s="68" t="s">
        <v>48</v>
      </c>
      <c r="B36" s="69">
        <v>50</v>
      </c>
      <c r="C36" s="47"/>
      <c r="D36" s="286" t="s">
        <v>102</v>
      </c>
      <c r="E36" s="287"/>
      <c r="F36" s="288" t="s">
        <v>49</v>
      </c>
      <c r="G36" s="287"/>
      <c r="H36" s="60"/>
    </row>
    <row r="37" spans="1:8" ht="26.25" customHeight="1" x14ac:dyDescent="0.4">
      <c r="A37" s="70" t="s">
        <v>50</v>
      </c>
      <c r="B37" s="71">
        <v>1</v>
      </c>
      <c r="C37" s="72" t="s">
        <v>51</v>
      </c>
      <c r="D37" s="73" t="s">
        <v>52</v>
      </c>
      <c r="E37" s="74" t="s">
        <v>53</v>
      </c>
      <c r="F37" s="75" t="s">
        <v>52</v>
      </c>
      <c r="G37" s="74" t="s">
        <v>53</v>
      </c>
      <c r="H37" s="60"/>
    </row>
    <row r="38" spans="1:8" ht="26.25" customHeight="1" x14ac:dyDescent="0.4">
      <c r="A38" s="70" t="s">
        <v>54</v>
      </c>
      <c r="B38" s="71">
        <v>1</v>
      </c>
      <c r="C38" s="76">
        <v>1</v>
      </c>
      <c r="D38" s="77">
        <v>533616412</v>
      </c>
      <c r="E38" s="78">
        <f>IF(ISBLANK(D38),"-",$D$48/$D$45*D38)</f>
        <v>576462145.42672825</v>
      </c>
      <c r="F38" s="79">
        <v>525238620</v>
      </c>
      <c r="G38" s="78">
        <f>IF(ISBLANK(F38),"-",$D$48/$F$45*F38)</f>
        <v>582207869.63901019</v>
      </c>
      <c r="H38" s="60"/>
    </row>
    <row r="39" spans="1:8" ht="26.25" customHeight="1" x14ac:dyDescent="0.4">
      <c r="A39" s="70" t="s">
        <v>55</v>
      </c>
      <c r="B39" s="71">
        <v>1</v>
      </c>
      <c r="C39" s="80">
        <v>2</v>
      </c>
      <c r="D39" s="81">
        <v>533331706</v>
      </c>
      <c r="E39" s="82">
        <f>IF(ISBLANK(D39),"-",$D$48/$D$45*D39)</f>
        <v>576154579.49006462</v>
      </c>
      <c r="F39" s="83">
        <v>523890854</v>
      </c>
      <c r="G39" s="82">
        <f>IF(ISBLANK(F39),"-",$D$48/$F$45*F39)</f>
        <v>580713920.14300418</v>
      </c>
      <c r="H39" s="60"/>
    </row>
    <row r="40" spans="1:8" ht="26.25" customHeight="1" x14ac:dyDescent="0.4">
      <c r="A40" s="70" t="s">
        <v>56</v>
      </c>
      <c r="B40" s="71">
        <v>1</v>
      </c>
      <c r="C40" s="80">
        <v>3</v>
      </c>
      <c r="D40" s="81">
        <v>533805158</v>
      </c>
      <c r="E40" s="82">
        <f>IF(ISBLANK(D40),"-",$D$48/$D$45*D40)</f>
        <v>576666046.43436944</v>
      </c>
      <c r="F40" s="83">
        <v>524213278</v>
      </c>
      <c r="G40" s="82">
        <f>IF(ISBLANK(F40),"-",$D$48/$F$45*F40)</f>
        <v>581071315.39729929</v>
      </c>
      <c r="H40" s="47"/>
    </row>
    <row r="41" spans="1:8" ht="26.25" customHeight="1" x14ac:dyDescent="0.4">
      <c r="A41" s="70" t="s">
        <v>57</v>
      </c>
      <c r="B41" s="71">
        <v>1</v>
      </c>
      <c r="C41" s="84">
        <v>4</v>
      </c>
      <c r="D41" s="85"/>
      <c r="E41" s="86" t="str">
        <f>IF(ISBLANK(D41),"-",$D$48/$D$45*D41)</f>
        <v>-</v>
      </c>
      <c r="F41" s="87"/>
      <c r="G41" s="86" t="str">
        <f>IF(ISBLANK(F41),"-",$D$48/$F$45*F41)</f>
        <v>-</v>
      </c>
      <c r="H41" s="47"/>
    </row>
    <row r="42" spans="1:8" ht="27" customHeight="1" x14ac:dyDescent="0.4">
      <c r="A42" s="70" t="s">
        <v>58</v>
      </c>
      <c r="B42" s="71">
        <v>1</v>
      </c>
      <c r="C42" s="88" t="s">
        <v>59</v>
      </c>
      <c r="D42" s="89">
        <f>AVERAGE(D38:D41)</f>
        <v>533584425.33333331</v>
      </c>
      <c r="E42" s="90">
        <f>AVERAGE(E38:E41)</f>
        <v>576427590.45038748</v>
      </c>
      <c r="F42" s="91">
        <f>AVERAGE(F38:F41)</f>
        <v>524447584</v>
      </c>
      <c r="G42" s="90">
        <f>AVERAGE(G38:G41)</f>
        <v>581331035.05977118</v>
      </c>
      <c r="H42" s="47"/>
    </row>
    <row r="43" spans="1:8" ht="26.25" customHeight="1" x14ac:dyDescent="0.4">
      <c r="A43" s="70" t="s">
        <v>60</v>
      </c>
      <c r="B43" s="83">
        <v>1</v>
      </c>
      <c r="C43" s="92" t="s">
        <v>61</v>
      </c>
      <c r="D43" s="93">
        <v>25.97</v>
      </c>
      <c r="E43" s="94"/>
      <c r="F43" s="93">
        <v>25.31</v>
      </c>
      <c r="G43" s="47"/>
      <c r="H43" s="47"/>
    </row>
    <row r="44" spans="1:8" ht="26.25" customHeight="1" x14ac:dyDescent="0.4">
      <c r="A44" s="70" t="s">
        <v>62</v>
      </c>
      <c r="B44" s="83">
        <v>1</v>
      </c>
      <c r="C44" s="95" t="s">
        <v>63</v>
      </c>
      <c r="D44" s="96">
        <f>D43*$B$34</f>
        <v>25.97</v>
      </c>
      <c r="E44" s="97"/>
      <c r="F44" s="96">
        <f>F43*$B$34</f>
        <v>25.31</v>
      </c>
      <c r="G44" s="47"/>
      <c r="H44" s="47"/>
    </row>
    <row r="45" spans="1:8" ht="19.5" customHeight="1" x14ac:dyDescent="0.3">
      <c r="A45" s="70" t="s">
        <v>64</v>
      </c>
      <c r="B45" s="97">
        <f>(B44/B43)*(B42/B41)*(B40/B39)*(B38/B37)*B36</f>
        <v>50</v>
      </c>
      <c r="C45" s="95" t="s">
        <v>65</v>
      </c>
      <c r="D45" s="98">
        <f>D44*$B$30/100</f>
        <v>23.141866999999998</v>
      </c>
      <c r="E45" s="99"/>
      <c r="F45" s="98">
        <f>F44*$B$30/100</f>
        <v>22.553740999999999</v>
      </c>
      <c r="G45" s="47"/>
      <c r="H45" s="47"/>
    </row>
    <row r="46" spans="1:8" ht="19.5" customHeight="1" x14ac:dyDescent="0.3">
      <c r="A46" s="274" t="s">
        <v>66</v>
      </c>
      <c r="B46" s="275"/>
      <c r="C46" s="95" t="s">
        <v>67</v>
      </c>
      <c r="D46" s="96">
        <f>D45/$B$45</f>
        <v>0.46283733999999993</v>
      </c>
      <c r="E46" s="99"/>
      <c r="F46" s="100">
        <f>F45/$B$45</f>
        <v>0.45107481999999999</v>
      </c>
      <c r="G46" s="47"/>
      <c r="H46" s="47"/>
    </row>
    <row r="47" spans="1:8" ht="27" customHeight="1" x14ac:dyDescent="0.4">
      <c r="A47" s="276"/>
      <c r="B47" s="277"/>
      <c r="C47" s="95" t="s">
        <v>68</v>
      </c>
      <c r="D47" s="101">
        <v>0.5</v>
      </c>
      <c r="E47" s="47"/>
      <c r="F47" s="102"/>
      <c r="G47" s="47"/>
      <c r="H47" s="47"/>
    </row>
    <row r="48" spans="1:8" ht="18.75" customHeight="1" x14ac:dyDescent="0.3">
      <c r="A48" s="47"/>
      <c r="B48" s="47"/>
      <c r="C48" s="95" t="s">
        <v>69</v>
      </c>
      <c r="D48" s="98">
        <f>D47*$B$45</f>
        <v>25</v>
      </c>
      <c r="E48" s="47"/>
      <c r="F48" s="102"/>
      <c r="G48" s="47"/>
      <c r="H48" s="47"/>
    </row>
    <row r="49" spans="1:8" ht="19.5" customHeight="1" x14ac:dyDescent="0.3">
      <c r="A49" s="47"/>
      <c r="B49" s="47"/>
      <c r="C49" s="103" t="s">
        <v>70</v>
      </c>
      <c r="D49" s="104">
        <f>D48/B34</f>
        <v>25</v>
      </c>
      <c r="E49" s="47"/>
      <c r="F49" s="105"/>
      <c r="G49" s="47"/>
      <c r="H49" s="47"/>
    </row>
    <row r="50" spans="1:8" ht="18.75" customHeight="1" x14ac:dyDescent="0.3">
      <c r="A50" s="47"/>
      <c r="B50" s="47"/>
      <c r="C50" s="106" t="s">
        <v>71</v>
      </c>
      <c r="D50" s="107">
        <f>AVERAGE(E38:E41,G38:G41)</f>
        <v>578879312.75507939</v>
      </c>
      <c r="E50" s="47"/>
      <c r="F50" s="105"/>
      <c r="G50" s="47"/>
      <c r="H50" s="47"/>
    </row>
    <row r="51" spans="1:8" ht="18.75" customHeight="1" x14ac:dyDescent="0.3">
      <c r="A51" s="47"/>
      <c r="B51" s="47"/>
      <c r="C51" s="95" t="s">
        <v>72</v>
      </c>
      <c r="D51" s="108">
        <f>STDEV(E38:E41,G38:G41)/D50</f>
        <v>4.7255458130052667E-3</v>
      </c>
      <c r="E51" s="47"/>
      <c r="F51" s="105"/>
      <c r="G51" s="47"/>
      <c r="H51" s="47"/>
    </row>
    <row r="52" spans="1:8" ht="19.5" customHeight="1" x14ac:dyDescent="0.3">
      <c r="A52" s="47"/>
      <c r="B52" s="47"/>
      <c r="C52" s="103" t="s">
        <v>20</v>
      </c>
      <c r="D52" s="109">
        <f>COUNT(E38:E41,G38:G41)</f>
        <v>6</v>
      </c>
      <c r="E52" s="47"/>
      <c r="F52" s="47"/>
      <c r="G52" s="47"/>
      <c r="H52" s="47"/>
    </row>
    <row r="53" spans="1:8" ht="18.75" customHeight="1" x14ac:dyDescent="0.3">
      <c r="A53" s="47"/>
      <c r="B53" s="47"/>
      <c r="C53" s="47"/>
      <c r="D53" s="47"/>
      <c r="E53" s="47"/>
      <c r="F53" s="47"/>
      <c r="G53" s="47"/>
      <c r="H53" s="47"/>
    </row>
    <row r="54" spans="1:8" ht="18.75" customHeight="1" x14ac:dyDescent="0.3">
      <c r="A54" s="48" t="s">
        <v>1</v>
      </c>
      <c r="B54" s="110" t="s">
        <v>73</v>
      </c>
      <c r="C54" s="47"/>
      <c r="D54" s="47"/>
      <c r="E54" s="47"/>
      <c r="F54" s="47"/>
      <c r="G54" s="47"/>
      <c r="H54" s="47"/>
    </row>
    <row r="55" spans="1:8" ht="18.75" customHeight="1" x14ac:dyDescent="0.3">
      <c r="A55" s="47" t="s">
        <v>74</v>
      </c>
      <c r="B55" s="111" t="str">
        <f>B21</f>
        <v>Ciprofloxacin 200mg &amp; Sodium Chloride 0.9%w/v</v>
      </c>
      <c r="C55" s="47"/>
      <c r="D55" s="47"/>
      <c r="E55" s="47"/>
      <c r="F55" s="47"/>
      <c r="G55" s="47"/>
      <c r="H55" s="47"/>
    </row>
    <row r="56" spans="1:8" ht="26.25" customHeight="1" x14ac:dyDescent="0.4">
      <c r="A56" s="57" t="s">
        <v>75</v>
      </c>
      <c r="B56" s="112">
        <v>1</v>
      </c>
      <c r="C56" s="113" t="s">
        <v>76</v>
      </c>
      <c r="D56" s="114">
        <v>2</v>
      </c>
      <c r="E56" s="47" t="str">
        <f>B20</f>
        <v>Ciprofloxacin &amp; Sodium Chloride</v>
      </c>
      <c r="F56" s="47"/>
      <c r="G56" s="47"/>
      <c r="H56" s="113"/>
    </row>
    <row r="57" spans="1:8" ht="19.5" customHeight="1" x14ac:dyDescent="0.3">
      <c r="A57" s="47"/>
      <c r="B57" s="47"/>
      <c r="C57" s="47"/>
      <c r="D57" s="47"/>
      <c r="E57" s="47"/>
      <c r="F57" s="47"/>
      <c r="G57" s="47"/>
      <c r="H57" s="113"/>
    </row>
    <row r="58" spans="1:8" ht="27" customHeight="1" x14ac:dyDescent="0.4">
      <c r="A58" s="68" t="s">
        <v>77</v>
      </c>
      <c r="B58" s="69">
        <v>20</v>
      </c>
      <c r="C58" s="47"/>
      <c r="D58" s="115" t="s">
        <v>78</v>
      </c>
      <c r="E58" s="116" t="s">
        <v>51</v>
      </c>
      <c r="F58" s="116" t="s">
        <v>52</v>
      </c>
      <c r="G58" s="116" t="s">
        <v>79</v>
      </c>
      <c r="H58" s="72" t="s">
        <v>80</v>
      </c>
    </row>
    <row r="59" spans="1:8" ht="26.25" customHeight="1" x14ac:dyDescent="0.4">
      <c r="A59" s="70" t="s">
        <v>81</v>
      </c>
      <c r="B59" s="71">
        <v>1</v>
      </c>
      <c r="C59" s="293" t="s">
        <v>82</v>
      </c>
      <c r="D59" s="296">
        <v>5</v>
      </c>
      <c r="E59" s="117">
        <v>1</v>
      </c>
      <c r="F59" s="118">
        <v>616364173</v>
      </c>
      <c r="G59" s="119">
        <f t="shared" ref="G59:G70" si="0">IF(ISBLANK(F59),"-",(F59/$D$50*$D$47*$B$67)*($B$56/$D$59))</f>
        <v>2.1295083773732308</v>
      </c>
      <c r="H59" s="120">
        <f t="shared" ref="H59:H70" si="1">IF(ISBLANK(F59),"-",G59/$D$56)</f>
        <v>1.0647541886866154</v>
      </c>
    </row>
    <row r="60" spans="1:8" ht="26.25" customHeight="1" x14ac:dyDescent="0.4">
      <c r="A60" s="70" t="s">
        <v>83</v>
      </c>
      <c r="B60" s="71">
        <v>1</v>
      </c>
      <c r="C60" s="294"/>
      <c r="D60" s="297"/>
      <c r="E60" s="121">
        <v>2</v>
      </c>
      <c r="F60" s="81">
        <v>617519367</v>
      </c>
      <c r="G60" s="122">
        <f t="shared" si="0"/>
        <v>2.1334995167162556</v>
      </c>
      <c r="H60" s="123">
        <f t="shared" si="1"/>
        <v>1.0667497583581278</v>
      </c>
    </row>
    <row r="61" spans="1:8" ht="26.25" customHeight="1" x14ac:dyDescent="0.4">
      <c r="A61" s="70" t="s">
        <v>84</v>
      </c>
      <c r="B61" s="71">
        <v>1</v>
      </c>
      <c r="C61" s="294"/>
      <c r="D61" s="297"/>
      <c r="E61" s="121">
        <v>3</v>
      </c>
      <c r="F61" s="81">
        <v>619193585</v>
      </c>
      <c r="G61" s="122">
        <f t="shared" si="0"/>
        <v>2.1392838588515164</v>
      </c>
      <c r="H61" s="123">
        <f t="shared" si="1"/>
        <v>1.0696419294257582</v>
      </c>
    </row>
    <row r="62" spans="1:8" ht="27" customHeight="1" x14ac:dyDescent="0.4">
      <c r="A62" s="70" t="s">
        <v>85</v>
      </c>
      <c r="B62" s="71">
        <v>1</v>
      </c>
      <c r="C62" s="295"/>
      <c r="D62" s="298"/>
      <c r="E62" s="124">
        <v>4</v>
      </c>
      <c r="F62" s="125"/>
      <c r="G62" s="122" t="str">
        <f t="shared" si="0"/>
        <v>-</v>
      </c>
      <c r="H62" s="123" t="str">
        <f t="shared" si="1"/>
        <v>-</v>
      </c>
    </row>
    <row r="63" spans="1:8" ht="26.25" customHeight="1" x14ac:dyDescent="0.4">
      <c r="A63" s="70" t="s">
        <v>86</v>
      </c>
      <c r="B63" s="71">
        <v>1</v>
      </c>
      <c r="C63" s="293" t="s">
        <v>87</v>
      </c>
      <c r="D63" s="299">
        <v>5</v>
      </c>
      <c r="E63" s="117">
        <v>1</v>
      </c>
      <c r="F63" s="118">
        <v>620226647</v>
      </c>
      <c r="G63" s="119">
        <f t="shared" si="0"/>
        <v>2.1428530380473778</v>
      </c>
      <c r="H63" s="120">
        <f t="shared" si="1"/>
        <v>1.0714265190236889</v>
      </c>
    </row>
    <row r="64" spans="1:8" ht="26.25" customHeight="1" x14ac:dyDescent="0.4">
      <c r="A64" s="70" t="s">
        <v>88</v>
      </c>
      <c r="B64" s="71">
        <v>1</v>
      </c>
      <c r="C64" s="294"/>
      <c r="D64" s="300"/>
      <c r="E64" s="121">
        <v>2</v>
      </c>
      <c r="F64" s="81">
        <v>618226888</v>
      </c>
      <c r="G64" s="122">
        <f>IF(ISBLANK(F64),"-",(F64/$D$50*$D$47*$B$67)*($B$56/$D$59))</f>
        <v>2.1359439675176937</v>
      </c>
      <c r="H64" s="123">
        <f t="shared" si="1"/>
        <v>1.0679719837588468</v>
      </c>
    </row>
    <row r="65" spans="1:8" ht="26.25" customHeight="1" x14ac:dyDescent="0.4">
      <c r="A65" s="70" t="s">
        <v>89</v>
      </c>
      <c r="B65" s="71">
        <v>1</v>
      </c>
      <c r="C65" s="294"/>
      <c r="D65" s="300"/>
      <c r="E65" s="121">
        <v>3</v>
      </c>
      <c r="F65" s="81">
        <v>620007503</v>
      </c>
      <c r="G65" s="122">
        <f t="shared" si="0"/>
        <v>2.142095906136904</v>
      </c>
      <c r="H65" s="123">
        <f t="shared" si="1"/>
        <v>1.071047953068452</v>
      </c>
    </row>
    <row r="66" spans="1:8" ht="27" customHeight="1" x14ac:dyDescent="0.4">
      <c r="A66" s="70" t="s">
        <v>90</v>
      </c>
      <c r="B66" s="71">
        <v>1</v>
      </c>
      <c r="C66" s="295"/>
      <c r="D66" s="301"/>
      <c r="E66" s="124">
        <v>4</v>
      </c>
      <c r="F66" s="125"/>
      <c r="G66" s="126" t="str">
        <f t="shared" si="0"/>
        <v>-</v>
      </c>
      <c r="H66" s="127" t="str">
        <f t="shared" si="1"/>
        <v>-</v>
      </c>
    </row>
    <row r="67" spans="1:8" ht="26.25" customHeight="1" x14ac:dyDescent="0.4">
      <c r="A67" s="70" t="s">
        <v>91</v>
      </c>
      <c r="B67" s="80">
        <f>(B66/B65)*(B64/B63)*(B62/B61)*(B60/B59)*B58</f>
        <v>20</v>
      </c>
      <c r="C67" s="293" t="s">
        <v>92</v>
      </c>
      <c r="D67" s="296">
        <v>5</v>
      </c>
      <c r="E67" s="117">
        <v>1</v>
      </c>
      <c r="F67" s="118">
        <v>618121248</v>
      </c>
      <c r="G67" s="122">
        <f t="shared" si="0"/>
        <v>2.1355789864320949</v>
      </c>
      <c r="H67" s="123">
        <f t="shared" si="1"/>
        <v>1.0677894932160474</v>
      </c>
    </row>
    <row r="68" spans="1:8" ht="27" customHeight="1" x14ac:dyDescent="0.4">
      <c r="A68" s="128" t="s">
        <v>93</v>
      </c>
      <c r="B68" s="129">
        <f>(D47*B67)/D56*B56</f>
        <v>5</v>
      </c>
      <c r="C68" s="294"/>
      <c r="D68" s="297"/>
      <c r="E68" s="121">
        <v>2</v>
      </c>
      <c r="F68" s="81">
        <v>620774270</v>
      </c>
      <c r="G68" s="122">
        <f t="shared" si="0"/>
        <v>2.1447450490000364</v>
      </c>
      <c r="H68" s="123">
        <f t="shared" si="1"/>
        <v>1.0723725245000182</v>
      </c>
    </row>
    <row r="69" spans="1:8" ht="26.25" customHeight="1" x14ac:dyDescent="0.4">
      <c r="A69" s="274" t="s">
        <v>66</v>
      </c>
      <c r="B69" s="289"/>
      <c r="C69" s="294"/>
      <c r="D69" s="297"/>
      <c r="E69" s="121">
        <v>3</v>
      </c>
      <c r="F69" s="81">
        <v>622949065</v>
      </c>
      <c r="G69" s="122">
        <f t="shared" si="0"/>
        <v>2.1522588604356163</v>
      </c>
      <c r="H69" s="123">
        <f t="shared" si="1"/>
        <v>1.0761294302178082</v>
      </c>
    </row>
    <row r="70" spans="1:8" ht="27" customHeight="1" x14ac:dyDescent="0.4">
      <c r="A70" s="276"/>
      <c r="B70" s="290"/>
      <c r="C70" s="302"/>
      <c r="D70" s="298"/>
      <c r="E70" s="124">
        <v>4</v>
      </c>
      <c r="F70" s="125"/>
      <c r="G70" s="126" t="str">
        <f t="shared" si="0"/>
        <v>-</v>
      </c>
      <c r="H70" s="127" t="str">
        <f t="shared" si="1"/>
        <v>-</v>
      </c>
    </row>
    <row r="71" spans="1:8" ht="26.25" customHeight="1" x14ac:dyDescent="0.4">
      <c r="A71" s="130"/>
      <c r="B71" s="130"/>
      <c r="C71" s="130"/>
      <c r="D71" s="130"/>
      <c r="E71" s="130"/>
      <c r="F71" s="131"/>
      <c r="G71" s="132" t="s">
        <v>59</v>
      </c>
      <c r="H71" s="133">
        <f>AVERAGE(H59:H70)</f>
        <v>1.0697648644728182</v>
      </c>
    </row>
    <row r="72" spans="1:8" ht="26.25" customHeight="1" x14ac:dyDescent="0.4">
      <c r="A72" s="47"/>
      <c r="B72" s="47"/>
      <c r="C72" s="130"/>
      <c r="D72" s="130"/>
      <c r="E72" s="130"/>
      <c r="F72" s="131"/>
      <c r="G72" s="134" t="s">
        <v>72</v>
      </c>
      <c r="H72" s="135">
        <f>STDEV(H59:H70)/H71</f>
        <v>3.1879515292078573E-3</v>
      </c>
    </row>
    <row r="73" spans="1:8" ht="27" customHeight="1" x14ac:dyDescent="0.4">
      <c r="A73" s="130"/>
      <c r="B73" s="130"/>
      <c r="C73" s="131"/>
      <c r="D73" s="131"/>
      <c r="E73" s="136"/>
      <c r="F73" s="131"/>
      <c r="G73" s="137" t="s">
        <v>20</v>
      </c>
      <c r="H73" s="138">
        <f>COUNT(H59:H70)</f>
        <v>9</v>
      </c>
    </row>
    <row r="74" spans="1:8" ht="18.75" customHeight="1" x14ac:dyDescent="0.3">
      <c r="A74" s="130"/>
      <c r="B74" s="130"/>
      <c r="C74" s="131"/>
      <c r="D74" s="131"/>
      <c r="E74" s="131"/>
      <c r="F74" s="136"/>
      <c r="G74" s="131"/>
      <c r="H74" s="131"/>
    </row>
    <row r="75" spans="1:8" ht="26.25" customHeight="1" x14ac:dyDescent="0.4">
      <c r="A75" s="139" t="s">
        <v>94</v>
      </c>
      <c r="B75" s="140" t="s">
        <v>95</v>
      </c>
      <c r="C75" s="291" t="str">
        <f>B20</f>
        <v>Ciprofloxacin &amp; Sodium Chloride</v>
      </c>
      <c r="D75" s="291"/>
      <c r="E75" s="141" t="s">
        <v>96</v>
      </c>
      <c r="F75" s="141"/>
      <c r="G75" s="142">
        <f>H71</f>
        <v>1.0697648644728182</v>
      </c>
      <c r="H75" s="131"/>
    </row>
    <row r="76" spans="1:8" ht="19.5" customHeight="1" x14ac:dyDescent="0.3">
      <c r="A76" s="143"/>
      <c r="B76" s="144"/>
      <c r="C76" s="144"/>
      <c r="D76" s="144"/>
      <c r="E76" s="144"/>
      <c r="F76" s="144"/>
      <c r="G76" s="144"/>
      <c r="H76" s="144"/>
    </row>
    <row r="77" spans="1:8" ht="18.75" customHeight="1" x14ac:dyDescent="0.3">
      <c r="A77" s="47"/>
      <c r="B77" s="292" t="s">
        <v>25</v>
      </c>
      <c r="C77" s="292"/>
      <c r="D77" s="113"/>
      <c r="E77" s="145" t="s">
        <v>26</v>
      </c>
      <c r="F77" s="146"/>
      <c r="G77" s="292" t="s">
        <v>27</v>
      </c>
      <c r="H77" s="292"/>
    </row>
    <row r="78" spans="1:8" ht="18.75" customHeight="1" x14ac:dyDescent="0.3">
      <c r="A78" s="147" t="s">
        <v>28</v>
      </c>
      <c r="B78" s="148"/>
      <c r="C78" s="148" t="s">
        <v>98</v>
      </c>
      <c r="D78" s="149"/>
      <c r="E78" s="150" t="s">
        <v>99</v>
      </c>
      <c r="F78" s="47"/>
      <c r="G78" s="151"/>
      <c r="H78" s="151"/>
    </row>
    <row r="79" spans="1:8" ht="18.75" customHeight="1" x14ac:dyDescent="0.3">
      <c r="A79" s="147" t="s">
        <v>29</v>
      </c>
      <c r="B79" s="152"/>
      <c r="C79" s="152"/>
      <c r="D79" s="153"/>
      <c r="E79" s="154"/>
      <c r="F79" s="146"/>
      <c r="G79" s="155"/>
      <c r="H79" s="155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3:G72"/>
  <sheetViews>
    <sheetView view="pageBreakPreview" zoomScale="60" zoomScaleNormal="90" zoomScaleSheetLayoutView="75" workbookViewId="0">
      <selection activeCell="B68" sqref="B68"/>
    </sheetView>
  </sheetViews>
  <sheetFormatPr defaultRowHeight="16.5" x14ac:dyDescent="0.3"/>
  <cols>
    <col min="1" max="1" width="47" style="164" customWidth="1"/>
    <col min="2" max="2" width="48.140625" style="164" customWidth="1"/>
    <col min="3" max="3" width="33.5703125" style="164" customWidth="1"/>
    <col min="4" max="4" width="30.85546875" style="164" customWidth="1"/>
    <col min="5" max="5" width="27.7109375" style="164" customWidth="1"/>
    <col min="6" max="6" width="35.28515625" style="164" customWidth="1"/>
    <col min="7" max="7" width="28.42578125" style="164" customWidth="1"/>
    <col min="8" max="8" width="21.5703125" style="164" customWidth="1"/>
    <col min="9" max="16384" width="9.140625" style="164"/>
  </cols>
  <sheetData>
    <row r="13" spans="1:3" x14ac:dyDescent="0.3">
      <c r="A13" s="163" t="s">
        <v>31</v>
      </c>
    </row>
    <row r="14" spans="1:3" x14ac:dyDescent="0.3">
      <c r="A14" s="165" t="s">
        <v>32</v>
      </c>
      <c r="B14" s="166" t="s">
        <v>142</v>
      </c>
      <c r="C14" s="165"/>
    </row>
    <row r="15" spans="1:3" x14ac:dyDescent="0.3">
      <c r="A15" s="165" t="s">
        <v>104</v>
      </c>
      <c r="B15" s="167" t="s">
        <v>7</v>
      </c>
      <c r="C15" s="165"/>
    </row>
    <row r="16" spans="1:3" x14ac:dyDescent="0.3">
      <c r="A16" s="165" t="s">
        <v>34</v>
      </c>
      <c r="B16" s="165" t="s">
        <v>105</v>
      </c>
      <c r="C16" s="165"/>
    </row>
    <row r="17" spans="1:7" x14ac:dyDescent="0.3">
      <c r="A17" s="165" t="s">
        <v>35</v>
      </c>
      <c r="B17" s="165"/>
      <c r="C17" s="165"/>
    </row>
    <row r="18" spans="1:7" x14ac:dyDescent="0.3">
      <c r="A18" s="165" t="s">
        <v>36</v>
      </c>
      <c r="B18" s="168">
        <v>42151</v>
      </c>
      <c r="C18" s="165"/>
      <c r="G18" s="163"/>
    </row>
    <row r="19" spans="1:7" x14ac:dyDescent="0.3">
      <c r="A19" s="165" t="s">
        <v>37</v>
      </c>
      <c r="B19" s="168">
        <v>42151</v>
      </c>
      <c r="C19" s="165"/>
      <c r="G19" s="169"/>
    </row>
    <row r="20" spans="1:7" x14ac:dyDescent="0.3">
      <c r="A20" s="170"/>
      <c r="B20" s="171"/>
    </row>
    <row r="22" spans="1:7" x14ac:dyDescent="0.3">
      <c r="A22" s="163" t="s">
        <v>1</v>
      </c>
      <c r="B22" s="172" t="s">
        <v>106</v>
      </c>
    </row>
    <row r="23" spans="1:7" x14ac:dyDescent="0.3">
      <c r="A23" s="170" t="s">
        <v>74</v>
      </c>
      <c r="B23" s="173"/>
      <c r="G23" s="174"/>
    </row>
    <row r="24" spans="1:7" x14ac:dyDescent="0.3">
      <c r="A24" s="172"/>
      <c r="F24" s="175"/>
    </row>
    <row r="25" spans="1:7" ht="18.75" x14ac:dyDescent="0.3">
      <c r="B25" s="176"/>
      <c r="C25" s="177" t="s">
        <v>107</v>
      </c>
      <c r="D25" s="178"/>
      <c r="E25" s="178"/>
      <c r="F25" s="178"/>
    </row>
    <row r="26" spans="1:7" ht="18.75" x14ac:dyDescent="0.3">
      <c r="A26" s="176"/>
      <c r="B26" s="176"/>
      <c r="C26" s="178"/>
      <c r="D26" s="178"/>
      <c r="E26" s="178"/>
      <c r="F26" s="178"/>
    </row>
    <row r="27" spans="1:7" ht="18.75" x14ac:dyDescent="0.3">
      <c r="A27" s="176" t="s">
        <v>108</v>
      </c>
      <c r="B27" s="176"/>
      <c r="C27" s="179">
        <v>8.5022199999999994</v>
      </c>
      <c r="D27" s="179"/>
      <c r="E27" s="180"/>
      <c r="F27" s="180"/>
    </row>
    <row r="28" spans="1:7" ht="18.75" x14ac:dyDescent="0.3">
      <c r="A28" s="176" t="s">
        <v>109</v>
      </c>
      <c r="B28" s="176"/>
      <c r="C28" s="179">
        <v>50</v>
      </c>
      <c r="D28" s="179"/>
      <c r="E28" s="180"/>
      <c r="F28" s="180"/>
    </row>
    <row r="29" spans="1:7" ht="18.75" x14ac:dyDescent="0.3">
      <c r="A29" s="176" t="s">
        <v>110</v>
      </c>
      <c r="B29" s="176"/>
      <c r="C29" s="179">
        <v>30</v>
      </c>
      <c r="D29" s="181"/>
      <c r="E29" s="180"/>
      <c r="F29" s="180"/>
    </row>
    <row r="30" spans="1:7" ht="18.75" x14ac:dyDescent="0.3">
      <c r="A30" s="176"/>
      <c r="B30" s="176"/>
      <c r="C30" s="179"/>
      <c r="D30" s="179"/>
      <c r="E30" s="180"/>
      <c r="F30" s="180"/>
    </row>
    <row r="31" spans="1:7" ht="18.75" x14ac:dyDescent="0.3">
      <c r="A31" s="176" t="s">
        <v>111</v>
      </c>
      <c r="B31" s="176"/>
      <c r="C31" s="179">
        <v>5.8440000000000003</v>
      </c>
      <c r="D31" s="176" t="s">
        <v>112</v>
      </c>
      <c r="E31" s="180"/>
      <c r="F31" s="180"/>
    </row>
    <row r="32" spans="1:7" ht="18.75" x14ac:dyDescent="0.3">
      <c r="A32" s="180"/>
      <c r="B32" s="180"/>
      <c r="C32" s="180"/>
      <c r="D32" s="180"/>
      <c r="E32" s="180"/>
      <c r="F32" s="180"/>
    </row>
    <row r="33" spans="1:7" s="170" customFormat="1" ht="18" x14ac:dyDescent="0.25">
      <c r="A33" s="182" t="s">
        <v>113</v>
      </c>
      <c r="B33" s="183" t="s">
        <v>114</v>
      </c>
      <c r="C33" s="182" t="s">
        <v>115</v>
      </c>
      <c r="D33" s="184" t="s">
        <v>116</v>
      </c>
      <c r="E33" s="184" t="s">
        <v>117</v>
      </c>
      <c r="F33" s="184" t="s">
        <v>118</v>
      </c>
    </row>
    <row r="34" spans="1:7" ht="18.75" x14ac:dyDescent="0.3">
      <c r="A34" s="185">
        <v>49.39</v>
      </c>
      <c r="B34" s="186">
        <v>8.5640000000000001</v>
      </c>
      <c r="C34" s="187">
        <v>0</v>
      </c>
      <c r="D34" s="188">
        <f>A34/C31</f>
        <v>8.4514031485284047</v>
      </c>
      <c r="E34" s="189">
        <f>B34</f>
        <v>8.5640000000000001</v>
      </c>
      <c r="F34" s="190">
        <f>D34/E34</f>
        <v>0.98685230599350826</v>
      </c>
    </row>
    <row r="35" spans="1:7" ht="18.75" x14ac:dyDescent="0.3">
      <c r="A35" s="191">
        <v>50.1</v>
      </c>
      <c r="B35" s="192">
        <v>8.5410000000000004</v>
      </c>
      <c r="C35" s="193">
        <v>0</v>
      </c>
      <c r="D35" s="194">
        <f>A35/C31</f>
        <v>8.5728952772073921</v>
      </c>
      <c r="E35" s="195">
        <f>B35</f>
        <v>8.5410000000000004</v>
      </c>
      <c r="F35" s="196">
        <f>D35/E35</f>
        <v>1.0037343726972709</v>
      </c>
    </row>
    <row r="36" spans="1:7" ht="18.75" x14ac:dyDescent="0.3">
      <c r="A36" s="197">
        <v>50.27</v>
      </c>
      <c r="B36" s="197">
        <v>8.5370000000000008</v>
      </c>
      <c r="C36" s="198">
        <v>0</v>
      </c>
      <c r="D36" s="199">
        <f>A36/C31</f>
        <v>8.6019849418206711</v>
      </c>
      <c r="E36" s="200">
        <f>B36</f>
        <v>8.5370000000000008</v>
      </c>
      <c r="F36" s="201">
        <f>D36/E36</f>
        <v>1.0076121520230374</v>
      </c>
    </row>
    <row r="37" spans="1:7" ht="18.75" x14ac:dyDescent="0.3">
      <c r="A37" s="202"/>
      <c r="B37" s="203"/>
      <c r="C37" s="204"/>
      <c r="D37" s="203"/>
      <c r="E37" s="204"/>
      <c r="F37" s="205"/>
    </row>
    <row r="38" spans="1:7" ht="18.75" x14ac:dyDescent="0.3">
      <c r="A38" s="202"/>
      <c r="B38" s="203"/>
      <c r="C38" s="203"/>
      <c r="D38" s="203"/>
      <c r="E38" s="206" t="s">
        <v>18</v>
      </c>
      <c r="F38" s="207">
        <f>AVERAGE(F34:F37)</f>
        <v>0.99939961023793877</v>
      </c>
    </row>
    <row r="39" spans="1:7" ht="18.75" x14ac:dyDescent="0.3">
      <c r="A39" s="202"/>
      <c r="B39" s="203"/>
      <c r="C39" s="203"/>
      <c r="D39" s="203"/>
      <c r="E39" s="208" t="s">
        <v>19</v>
      </c>
      <c r="F39" s="209">
        <f>STDEV(F34:F36)/F38</f>
        <v>1.1044539615584228E-2</v>
      </c>
    </row>
    <row r="40" spans="1:7" ht="18.75" x14ac:dyDescent="0.3">
      <c r="A40" s="210"/>
      <c r="B40" s="211"/>
      <c r="C40" s="211"/>
      <c r="D40" s="211"/>
      <c r="E40" s="208" t="s">
        <v>20</v>
      </c>
      <c r="F40" s="212">
        <f>COUNT(F34:F37)</f>
        <v>3</v>
      </c>
    </row>
    <row r="41" spans="1:7" ht="18.75" x14ac:dyDescent="0.3">
      <c r="A41" s="203"/>
      <c r="B41" s="203"/>
      <c r="C41" s="203"/>
      <c r="D41" s="203"/>
    </row>
    <row r="42" spans="1:7" x14ac:dyDescent="0.3">
      <c r="A42" s="213"/>
      <c r="B42" s="213"/>
      <c r="C42" s="213"/>
      <c r="D42" s="213"/>
      <c r="E42" s="178"/>
      <c r="F42" s="178"/>
    </row>
    <row r="43" spans="1:7" x14ac:dyDescent="0.3">
      <c r="A43" s="214"/>
      <c r="B43" s="214"/>
      <c r="C43" s="215" t="s">
        <v>119</v>
      </c>
      <c r="D43" s="214"/>
      <c r="E43" s="178"/>
      <c r="F43" s="178"/>
    </row>
    <row r="44" spans="1:7" ht="18.75" x14ac:dyDescent="0.3">
      <c r="A44" s="216"/>
      <c r="B44" s="216"/>
      <c r="C44" s="216"/>
      <c r="D44" s="216"/>
      <c r="E44" s="217"/>
      <c r="F44" s="217"/>
      <c r="G44" s="217"/>
    </row>
    <row r="45" spans="1:7" ht="18.75" x14ac:dyDescent="0.3">
      <c r="A45" s="167" t="s">
        <v>120</v>
      </c>
      <c r="B45" s="216"/>
      <c r="C45" s="216"/>
      <c r="D45" s="216"/>
      <c r="E45" s="217"/>
      <c r="F45" s="217"/>
      <c r="G45" s="217"/>
    </row>
    <row r="46" spans="1:7" ht="18.75" x14ac:dyDescent="0.3">
      <c r="A46" s="167" t="s">
        <v>121</v>
      </c>
      <c r="B46" s="216"/>
      <c r="C46" s="216"/>
      <c r="D46" s="216"/>
      <c r="E46" s="217"/>
      <c r="F46" s="218"/>
      <c r="G46" s="217"/>
    </row>
    <row r="47" spans="1:7" ht="18.75" x14ac:dyDescent="0.3">
      <c r="A47" s="167"/>
      <c r="B47" s="216"/>
      <c r="C47" s="216"/>
      <c r="D47" s="216"/>
      <c r="E47" s="217"/>
      <c r="F47" s="218"/>
      <c r="G47" s="217"/>
    </row>
    <row r="48" spans="1:7" ht="18.75" x14ac:dyDescent="0.3">
      <c r="A48" s="167" t="s">
        <v>122</v>
      </c>
      <c r="B48" s="216"/>
      <c r="C48" s="219">
        <f>F38</f>
        <v>0.99939961023793877</v>
      </c>
      <c r="D48" s="216"/>
      <c r="E48" s="217"/>
      <c r="F48" s="220"/>
      <c r="G48" s="217"/>
    </row>
    <row r="49" spans="1:7" ht="18.75" x14ac:dyDescent="0.3">
      <c r="A49" s="167" t="s">
        <v>123</v>
      </c>
      <c r="B49" s="214"/>
      <c r="C49" s="221">
        <v>5.8440000000000003</v>
      </c>
      <c r="D49" s="165" t="s">
        <v>124</v>
      </c>
      <c r="E49" s="217"/>
      <c r="F49" s="218"/>
      <c r="G49" s="217"/>
    </row>
    <row r="50" spans="1:7" ht="18.75" x14ac:dyDescent="0.3">
      <c r="A50" s="222"/>
      <c r="B50" s="223"/>
      <c r="C50" s="217"/>
      <c r="D50" s="217"/>
      <c r="E50" s="217"/>
      <c r="F50" s="218"/>
      <c r="G50" s="217"/>
    </row>
    <row r="51" spans="1:7" ht="18.75" x14ac:dyDescent="0.3">
      <c r="A51" s="222"/>
      <c r="B51" s="217"/>
      <c r="C51" s="217"/>
      <c r="D51" s="217"/>
      <c r="E51" s="217"/>
      <c r="F51" s="218"/>
      <c r="G51" s="217"/>
    </row>
    <row r="52" spans="1:7" ht="18.75" x14ac:dyDescent="0.3">
      <c r="A52" s="224" t="s">
        <v>31</v>
      </c>
      <c r="B52" s="217"/>
      <c r="C52" s="225"/>
      <c r="D52" s="217"/>
      <c r="E52" s="217"/>
      <c r="F52" s="226"/>
      <c r="G52" s="217"/>
    </row>
    <row r="53" spans="1:7" ht="18.75" x14ac:dyDescent="0.3">
      <c r="A53" s="217"/>
      <c r="B53" s="217"/>
      <c r="C53" s="217"/>
      <c r="D53" s="217"/>
      <c r="E53" s="217"/>
      <c r="F53" s="225"/>
      <c r="G53" s="217"/>
    </row>
    <row r="54" spans="1:7" ht="18.75" x14ac:dyDescent="0.3">
      <c r="A54" s="227" t="s">
        <v>125</v>
      </c>
      <c r="B54" s="227" t="s">
        <v>126</v>
      </c>
      <c r="C54" s="227" t="s">
        <v>127</v>
      </c>
      <c r="D54" s="227" t="s">
        <v>128</v>
      </c>
      <c r="E54" s="228" t="s">
        <v>129</v>
      </c>
      <c r="F54" s="229" t="s">
        <v>130</v>
      </c>
      <c r="G54" s="230" t="s">
        <v>131</v>
      </c>
    </row>
    <row r="55" spans="1:7" ht="18.75" x14ac:dyDescent="0.3">
      <c r="A55" s="228" t="s">
        <v>132</v>
      </c>
      <c r="B55" s="231">
        <v>5</v>
      </c>
      <c r="C55" s="232">
        <v>45</v>
      </c>
      <c r="D55" s="233">
        <v>7.93</v>
      </c>
      <c r="E55" s="234">
        <f>D55*$C$48</f>
        <v>7.925238909186854</v>
      </c>
      <c r="F55" s="235">
        <f>E55*C49</f>
        <v>46.315096185287977</v>
      </c>
      <c r="G55" s="236">
        <f>F55/C55*100</f>
        <v>102.92243596730661</v>
      </c>
    </row>
    <row r="56" spans="1:7" ht="18.75" x14ac:dyDescent="0.3">
      <c r="A56" s="237" t="s">
        <v>133</v>
      </c>
      <c r="B56" s="238">
        <v>5</v>
      </c>
      <c r="C56" s="239">
        <v>45</v>
      </c>
      <c r="D56" s="240">
        <v>7.8540000000000001</v>
      </c>
      <c r="E56" s="241">
        <f>D56*$C$48</f>
        <v>7.8492845388087709</v>
      </c>
      <c r="F56" s="242">
        <f>E56*C49</f>
        <v>45.871218844798456</v>
      </c>
      <c r="G56" s="243">
        <f>F56/C56*100</f>
        <v>101.9360418773299</v>
      </c>
    </row>
    <row r="57" spans="1:7" ht="18.75" x14ac:dyDescent="0.3">
      <c r="A57" s="244" t="s">
        <v>134</v>
      </c>
      <c r="B57" s="245">
        <v>5</v>
      </c>
      <c r="C57" s="246">
        <v>45</v>
      </c>
      <c r="D57" s="247">
        <v>7.8209999999999997</v>
      </c>
      <c r="E57" s="248">
        <f>D57*C48</f>
        <v>7.8163043516709187</v>
      </c>
      <c r="F57" s="249">
        <f>E57*C49</f>
        <v>45.678482631164854</v>
      </c>
      <c r="G57" s="250">
        <f>F57/C57*100</f>
        <v>101.50773918036636</v>
      </c>
    </row>
    <row r="58" spans="1:7" ht="18.75" x14ac:dyDescent="0.3">
      <c r="A58" s="251"/>
      <c r="B58" s="252"/>
      <c r="C58" s="252"/>
      <c r="D58" s="253"/>
      <c r="E58" s="254"/>
      <c r="F58" s="255"/>
      <c r="G58" s="256"/>
    </row>
    <row r="59" spans="1:7" ht="18.75" x14ac:dyDescent="0.3">
      <c r="A59" s="257"/>
      <c r="B59" s="252"/>
      <c r="C59" s="258"/>
      <c r="D59" s="208" t="s">
        <v>135</v>
      </c>
      <c r="E59" s="259">
        <f>AVERAGE(E55:E57)</f>
        <v>7.863609266555514</v>
      </c>
      <c r="F59" s="260">
        <f>AVERAGE(F55:F57)</f>
        <v>45.954932553750432</v>
      </c>
      <c r="G59" s="261">
        <f>AVERAGE(G55:G57)</f>
        <v>102.12207234166762</v>
      </c>
    </row>
    <row r="60" spans="1:7" ht="18.75" x14ac:dyDescent="0.3">
      <c r="A60" s="257"/>
      <c r="B60" s="252"/>
      <c r="C60" s="258"/>
      <c r="D60" s="208" t="s">
        <v>136</v>
      </c>
      <c r="E60" s="209">
        <f>STDEV(E55:E57)/E59</f>
        <v>7.1038851435927418E-3</v>
      </c>
      <c r="F60" s="209">
        <f>STDEV(F55:F57)/F59</f>
        <v>7.1038851435927253E-3</v>
      </c>
      <c r="G60" s="209">
        <f>STDEV(G55:G57)/G59</f>
        <v>7.1038851435926455E-3</v>
      </c>
    </row>
    <row r="61" spans="1:7" ht="18.75" x14ac:dyDescent="0.3">
      <c r="A61" s="262"/>
      <c r="B61" s="263"/>
      <c r="C61" s="264"/>
      <c r="D61" s="208" t="s">
        <v>20</v>
      </c>
      <c r="E61" s="212">
        <f>COUNT(E55:E57)</f>
        <v>3</v>
      </c>
      <c r="F61" s="212">
        <f>COUNT(F55:F57)</f>
        <v>3</v>
      </c>
      <c r="G61" s="212">
        <f>COUNT(G55:G57)</f>
        <v>3</v>
      </c>
    </row>
    <row r="62" spans="1:7" ht="18.75" x14ac:dyDescent="0.3">
      <c r="A62" s="225"/>
      <c r="B62" s="225"/>
      <c r="C62" s="258"/>
      <c r="D62" s="225"/>
      <c r="E62" s="225"/>
      <c r="F62" s="253"/>
      <c r="G62" s="265"/>
    </row>
    <row r="63" spans="1:7" ht="18.75" x14ac:dyDescent="0.3">
      <c r="A63" s="217"/>
      <c r="B63" s="217"/>
      <c r="C63" s="258"/>
      <c r="D63" s="217"/>
      <c r="E63" s="217"/>
      <c r="F63" s="265"/>
      <c r="G63" s="265"/>
    </row>
    <row r="64" spans="1:7" ht="18.75" x14ac:dyDescent="0.3">
      <c r="A64" s="266" t="s">
        <v>137</v>
      </c>
      <c r="B64" s="267" t="s">
        <v>138</v>
      </c>
      <c r="C64" s="258"/>
      <c r="D64" s="258"/>
      <c r="E64" s="268">
        <f>G59</f>
        <v>102.12207234166762</v>
      </c>
      <c r="F64" s="265"/>
      <c r="G64" s="265"/>
    </row>
    <row r="65" spans="1:7" ht="18.75" x14ac:dyDescent="0.3">
      <c r="A65" s="217"/>
      <c r="B65" s="217"/>
      <c r="C65" s="252"/>
      <c r="D65" s="217"/>
      <c r="E65" s="217"/>
      <c r="F65" s="265"/>
      <c r="G65" s="265"/>
    </row>
    <row r="66" spans="1:7" ht="18.75" x14ac:dyDescent="0.3">
      <c r="A66" s="269"/>
      <c r="B66" s="270"/>
      <c r="C66" s="217"/>
      <c r="D66" s="217"/>
      <c r="E66" s="217"/>
      <c r="F66" s="252"/>
      <c r="G66" s="217"/>
    </row>
    <row r="67" spans="1:7" ht="18.75" x14ac:dyDescent="0.3">
      <c r="A67" s="252" t="s">
        <v>28</v>
      </c>
      <c r="B67" s="217"/>
      <c r="C67" s="217"/>
      <c r="D67" s="252" t="s">
        <v>139</v>
      </c>
      <c r="E67" s="217"/>
      <c r="F67" s="258" t="s">
        <v>140</v>
      </c>
      <c r="G67" s="217"/>
    </row>
    <row r="68" spans="1:7" ht="18.75" x14ac:dyDescent="0.3">
      <c r="A68" s="253" t="s">
        <v>98</v>
      </c>
      <c r="B68" s="217"/>
      <c r="C68" s="217"/>
      <c r="D68" s="217"/>
      <c r="E68" s="217"/>
      <c r="F68" s="270" t="s">
        <v>141</v>
      </c>
      <c r="G68" s="217"/>
    </row>
    <row r="69" spans="1:7" ht="18.75" x14ac:dyDescent="0.3">
      <c r="A69" s="217"/>
      <c r="B69" s="217"/>
      <c r="C69" s="217"/>
      <c r="D69" s="217"/>
      <c r="E69" s="217"/>
      <c r="F69" s="217"/>
      <c r="G69" s="217"/>
    </row>
    <row r="70" spans="1:7" ht="18.75" x14ac:dyDescent="0.3">
      <c r="A70" s="217"/>
      <c r="B70" s="217"/>
      <c r="C70" s="217"/>
      <c r="D70" s="217"/>
      <c r="E70" s="217"/>
      <c r="F70" s="217"/>
      <c r="G70" s="217"/>
    </row>
    <row r="71" spans="1:7" ht="19.5" thickBot="1" x14ac:dyDescent="0.35">
      <c r="A71" s="271"/>
      <c r="B71" s="217"/>
      <c r="C71" s="217"/>
      <c r="D71" s="271"/>
      <c r="E71" s="217"/>
      <c r="F71" s="271"/>
      <c r="G71" s="217"/>
    </row>
    <row r="72" spans="1:7" ht="18.75" x14ac:dyDescent="0.3">
      <c r="A72" s="217"/>
      <c r="B72" s="217"/>
      <c r="C72" s="217"/>
      <c r="D72" s="217"/>
      <c r="E72" s="217"/>
      <c r="F72" s="217"/>
      <c r="G72" s="217"/>
    </row>
  </sheetData>
  <printOptions horizontalCentered="1"/>
  <pageMargins left="0.6" right="0.45" top="0.51" bottom="0.51" header="0.5" footer="0.5"/>
  <pageSetup scale="40" orientation="landscape" horizontalDpi="300" verticalDpi="300" r:id="rId1"/>
  <headerFooter alignWithMargins="0"/>
  <colBreaks count="1" manualBreakCount="1">
    <brk id="8" min="12" max="95" man="1"/>
  </colBreaks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76200</xdr:rowOff>
              </from>
              <to>
                <xdr:col>6</xdr:col>
                <xdr:colOff>1504950</xdr:colOff>
                <xdr:row>11</xdr:row>
                <xdr:rowOff>0</xdr:rowOff>
              </to>
            </anchor>
          </objectPr>
        </oleObject>
      </mc:Choice>
      <mc:Fallback>
        <oleObject progId="PBrush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Ciprofloxacin USP</vt:lpstr>
      <vt:lpstr>Sodium Chloride</vt:lpstr>
      <vt:lpstr>'Ciprofloxacin USP'!Print_Area</vt:lpstr>
      <vt:lpstr>'Sodium Chloride'!Print_Area</vt:lpstr>
      <vt:lpstr>SST!Print_Area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2015-06-03T10:20:10Z</cp:lastPrinted>
  <dcterms:created xsi:type="dcterms:W3CDTF">2005-07-05T10:19:27Z</dcterms:created>
  <dcterms:modified xsi:type="dcterms:W3CDTF">2015-06-05T07:10:30Z</dcterms:modified>
  <cp:category/>
</cp:coreProperties>
</file>