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tabRatio="599" activeTab="4"/>
  </bookViews>
  <sheets>
    <sheet name="Uniformity" sheetId="2" r:id="rId1"/>
    <sheet name="SST" sheetId="1" r:id="rId2"/>
    <sheet name="Lamivudine" sheetId="3" r:id="rId3"/>
    <sheet name="SST (2)" sheetId="5" r:id="rId4"/>
    <sheet name="Zidovudine" sheetId="4" r:id="rId5"/>
  </sheets>
  <definedNames>
    <definedName name="_xlnm.Print_Area" localSheetId="0">Uniformity!$A$1:$F$54</definedName>
    <definedName name="_xlnm.Print_Area" localSheetId="4">Zidovudine!$A$1:$J$126</definedName>
  </definedNames>
  <calcPr calcId="145621"/>
</workbook>
</file>

<file path=xl/calcChain.xml><?xml version="1.0" encoding="utf-8"?>
<calcChain xmlns="http://schemas.openxmlformats.org/spreadsheetml/2006/main">
  <c r="B116" i="3" l="1"/>
  <c r="B98" i="3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G60" i="4"/>
  <c r="B68" i="4"/>
  <c r="B57" i="4"/>
  <c r="B57" i="3"/>
  <c r="G38" i="4"/>
  <c r="E38" i="4"/>
  <c r="G61" i="3"/>
  <c r="B30" i="3"/>
  <c r="B45" i="3"/>
  <c r="C120" i="4"/>
  <c r="B116" i="4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D100" i="4"/>
  <c r="B98" i="4"/>
  <c r="D97" i="4"/>
  <c r="F95" i="4"/>
  <c r="D95" i="4"/>
  <c r="I92" i="4" s="1"/>
  <c r="G94" i="4"/>
  <c r="E94" i="4"/>
  <c r="B87" i="4"/>
  <c r="F97" i="4" s="1"/>
  <c r="B81" i="4"/>
  <c r="B83" i="4" s="1"/>
  <c r="B80" i="4"/>
  <c r="B79" i="4"/>
  <c r="C76" i="4"/>
  <c r="H71" i="4"/>
  <c r="G71" i="4"/>
  <c r="B69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F45" i="4" s="1"/>
  <c r="F46" i="4" s="1"/>
  <c r="B30" i="4"/>
  <c r="C120" i="3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D100" i="3"/>
  <c r="D101" i="3" s="1"/>
  <c r="F97" i="3"/>
  <c r="D97" i="3"/>
  <c r="F95" i="3"/>
  <c r="D95" i="3"/>
  <c r="G94" i="3"/>
  <c r="E94" i="3"/>
  <c r="B87" i="3"/>
  <c r="B81" i="3"/>
  <c r="B83" i="3" s="1"/>
  <c r="B80" i="3"/>
  <c r="B79" i="3"/>
  <c r="C76" i="3"/>
  <c r="H71" i="3"/>
  <c r="G71" i="3"/>
  <c r="B68" i="3"/>
  <c r="H67" i="3"/>
  <c r="G67" i="3"/>
  <c r="H63" i="3"/>
  <c r="G63" i="3"/>
  <c r="C56" i="3"/>
  <c r="B55" i="3"/>
  <c r="D48" i="3"/>
  <c r="G38" i="3" s="1"/>
  <c r="D44" i="3"/>
  <c r="D45" i="3" s="1"/>
  <c r="F42" i="3"/>
  <c r="D42" i="3"/>
  <c r="I39" i="3" s="1"/>
  <c r="G41" i="3"/>
  <c r="E41" i="3"/>
  <c r="B34" i="3"/>
  <c r="F44" i="3" s="1"/>
  <c r="D50" i="2"/>
  <c r="B49" i="2"/>
  <c r="C46" i="2"/>
  <c r="D49" i="2" s="1"/>
  <c r="C45" i="2"/>
  <c r="D42" i="2"/>
  <c r="D41" i="2"/>
  <c r="D38" i="2"/>
  <c r="D37" i="2"/>
  <c r="D34" i="2"/>
  <c r="D33" i="2"/>
  <c r="D30" i="2"/>
  <c r="D29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F115" i="3"/>
  <c r="F116" i="3" s="1"/>
  <c r="F115" i="4"/>
  <c r="F116" i="4" s="1"/>
  <c r="D101" i="4"/>
  <c r="G66" i="4"/>
  <c r="H66" i="4" s="1"/>
  <c r="G68" i="4"/>
  <c r="H68" i="4" s="1"/>
  <c r="H60" i="4"/>
  <c r="G70" i="4"/>
  <c r="H70" i="4" s="1"/>
  <c r="G62" i="4"/>
  <c r="H62" i="4" s="1"/>
  <c r="G65" i="4"/>
  <c r="H65" i="4" s="1"/>
  <c r="G61" i="4"/>
  <c r="H61" i="4" s="1"/>
  <c r="G64" i="4"/>
  <c r="H64" i="4" s="1"/>
  <c r="G69" i="4"/>
  <c r="H69" i="4" s="1"/>
  <c r="F117" i="4"/>
  <c r="I39" i="4"/>
  <c r="E38" i="3"/>
  <c r="F98" i="3"/>
  <c r="F45" i="3"/>
  <c r="G39" i="3" s="1"/>
  <c r="D98" i="3"/>
  <c r="F117" i="3"/>
  <c r="B69" i="3"/>
  <c r="D46" i="3"/>
  <c r="F46" i="3"/>
  <c r="E39" i="3"/>
  <c r="G40" i="3"/>
  <c r="D49" i="3"/>
  <c r="E40" i="3"/>
  <c r="G40" i="4"/>
  <c r="G39" i="4"/>
  <c r="D49" i="4"/>
  <c r="D98" i="4"/>
  <c r="D99" i="4" s="1"/>
  <c r="F98" i="4"/>
  <c r="C50" i="2"/>
  <c r="D102" i="3"/>
  <c r="D27" i="2"/>
  <c r="D31" i="2"/>
  <c r="D35" i="2"/>
  <c r="D39" i="2"/>
  <c r="D43" i="2"/>
  <c r="C49" i="2"/>
  <c r="D44" i="4"/>
  <c r="D45" i="4" s="1"/>
  <c r="D24" i="2"/>
  <c r="D28" i="2"/>
  <c r="D32" i="2"/>
  <c r="D36" i="2"/>
  <c r="D40" i="2"/>
  <c r="F99" i="3" l="1"/>
  <c r="G92" i="3"/>
  <c r="G93" i="3"/>
  <c r="G91" i="3"/>
  <c r="D99" i="3"/>
  <c r="E92" i="3"/>
  <c r="E93" i="3"/>
  <c r="E91" i="3"/>
  <c r="G120" i="3"/>
  <c r="F99" i="4"/>
  <c r="G91" i="4"/>
  <c r="G95" i="4" s="1"/>
  <c r="G93" i="4"/>
  <c r="G92" i="4"/>
  <c r="G120" i="4"/>
  <c r="D102" i="4"/>
  <c r="E93" i="4"/>
  <c r="E91" i="4"/>
  <c r="E92" i="4"/>
  <c r="H74" i="4"/>
  <c r="H72" i="4"/>
  <c r="G76" i="4" s="1"/>
  <c r="G42" i="4"/>
  <c r="D46" i="4"/>
  <c r="E40" i="4"/>
  <c r="H73" i="4"/>
  <c r="D50" i="3"/>
  <c r="E42" i="3"/>
  <c r="D52" i="3"/>
  <c r="G42" i="3"/>
  <c r="E39" i="4"/>
  <c r="G95" i="3" l="1"/>
  <c r="E95" i="3"/>
  <c r="D103" i="3"/>
  <c r="D104" i="3" s="1"/>
  <c r="D105" i="3"/>
  <c r="D103" i="4"/>
  <c r="D104" i="4" s="1"/>
  <c r="E95" i="4"/>
  <c r="D105" i="4"/>
  <c r="D52" i="4"/>
  <c r="G65" i="3"/>
  <c r="H65" i="3" s="1"/>
  <c r="G60" i="3"/>
  <c r="H60" i="3" s="1"/>
  <c r="G70" i="3"/>
  <c r="H70" i="3" s="1"/>
  <c r="G68" i="3"/>
  <c r="H68" i="3" s="1"/>
  <c r="G64" i="3"/>
  <c r="H64" i="3" s="1"/>
  <c r="G66" i="3"/>
  <c r="H66" i="3" s="1"/>
  <c r="G62" i="3"/>
  <c r="H62" i="3" s="1"/>
  <c r="H61" i="3"/>
  <c r="G69" i="3"/>
  <c r="H69" i="3" s="1"/>
  <c r="D51" i="3"/>
  <c r="D50" i="4"/>
  <c r="D51" i="4" s="1"/>
  <c r="E42" i="4"/>
  <c r="H72" i="3" l="1"/>
  <c r="G76" i="3" s="1"/>
  <c r="H74" i="3"/>
  <c r="H73" i="3" l="1"/>
</calcChain>
</file>

<file path=xl/sharedStrings.xml><?xml version="1.0" encoding="utf-8"?>
<sst xmlns="http://schemas.openxmlformats.org/spreadsheetml/2006/main" count="440" uniqueCount="127">
  <si>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</si>
  <si>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</si>
  <si>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</si>
  <si>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</si>
  <si>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</si>
  <si>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</si>
  <si>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</si>
  <si>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NDQD201504199</t>
  </si>
  <si>
    <t>Weight (mg):</t>
  </si>
  <si>
    <t xml:space="preserve">LAMIVUDINE  &amp; ZIDOVUDINE </t>
  </si>
  <si>
    <t>Standard Conc (mg/mL):</t>
  </si>
  <si>
    <t>LAMIVUDINE 150mg &amp; ZIDOVUDINE 300mg</t>
  </si>
  <si>
    <t>2015-04-22 14:09:06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</si>
  <si>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</si>
  <si>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</si>
  <si>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</si>
  <si>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</si>
  <si>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</si>
  <si>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</si>
  <si>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</si>
  <si>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</si>
  <si>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</si>
  <si>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</si>
  <si>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</si>
  <si>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</si>
  <si>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</si>
  <si>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</si>
  <si>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</si>
  <si>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</si>
  <si>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</si>
  <si>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</si>
  <si>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</si>
  <si>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</si>
  <si>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</si>
  <si>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</si>
  <si>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</si>
  <si>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</si>
  <si>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</si>
  <si>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</si>
  <si>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</si>
  <si>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</si>
  <si>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</si>
  <si>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</si>
  <si>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</si>
  <si>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</si>
  <si>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</si>
  <si>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Lamivudine</t>
  </si>
  <si>
    <t>Code:</t>
  </si>
  <si>
    <t>NQCL-PRS-L3-1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</si>
  <si>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</si>
  <si>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</si>
  <si>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</si>
  <si>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</si>
  <si>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</si>
  <si>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</si>
  <si>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</si>
  <si>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</si>
  <si>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</si>
  <si>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</si>
  <si>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</si>
  <si>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</si>
  <si>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</si>
  <si>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</si>
  <si>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</si>
  <si>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</si>
  <si>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</si>
  <si>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</si>
  <si>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</si>
  <si>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</si>
  <si>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</si>
  <si>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</si>
  <si>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</si>
  <si>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</si>
  <si>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</si>
  <si>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</si>
  <si>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</si>
  <si>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</si>
  <si>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</si>
  <si>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</si>
  <si>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</si>
  <si>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</si>
  <si>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</si>
  <si>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</si>
  <si>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</si>
  <si>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</si>
  <si>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</si>
  <si>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</si>
  <si>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</si>
  <si>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</si>
  <si>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</si>
  <si>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</si>
  <si>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</si>
  <si>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</si>
  <si>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</si>
  <si>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</si>
  <si>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</si>
  <si>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</si>
  <si>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</si>
  <si>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</si>
  <si>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</si>
  <si>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</si>
  <si>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</si>
  <si>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</si>
  <si>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</si>
  <si>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</si>
  <si>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</si>
  <si>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</si>
  <si>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</si>
  <si>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</si>
  <si>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</si>
  <si>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</si>
  <si>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</si>
  <si>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</si>
  <si>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</si>
  <si>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</si>
  <si>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</si>
  <si>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</si>
  <si>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</si>
  <si>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</si>
  <si>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</si>
  <si>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</si>
  <si>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</si>
  <si>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</si>
  <si>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</si>
  <si>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</si>
  <si>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</si>
  <si>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NQCL-WRS-Z1-1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</si>
</sst>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00000%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73" fontId="13" fillId="6" borderId="46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31</v>
      </c>
      <c r="B11" s="466"/>
      <c r="C11" s="466"/>
      <c r="D11" s="466"/>
      <c r="E11" s="466"/>
      <c r="F11" s="467"/>
      <c r="G11" s="91"/>
    </row>
    <row r="12" spans="1:7" ht="16.5" customHeight="1" x14ac:dyDescent="0.3">
      <c r="A12" s="464" t="s">
        <v>32</v>
      </c>
      <c r="B12" s="464"/>
      <c r="C12" s="464"/>
      <c r="D12" s="464"/>
      <c r="E12" s="464"/>
      <c r="F12" s="464"/>
      <c r="G12" s="90"/>
    </row>
    <row r="14" spans="1:7" ht="16.5" customHeight="1" x14ac:dyDescent="0.3">
      <c r="A14" s="469" t="s">
        <v>33</v>
      </c>
      <c r="B14" s="469"/>
      <c r="C14" s="60" t="s">
        <v>5</v>
      </c>
    </row>
    <row r="15" spans="1:7" ht="16.5" customHeight="1" x14ac:dyDescent="0.3">
      <c r="A15" s="469" t="s">
        <v>34</v>
      </c>
      <c r="B15" s="469"/>
      <c r="C15" s="60" t="s">
        <v>7</v>
      </c>
    </row>
    <row r="16" spans="1:7" ht="16.5" customHeight="1" x14ac:dyDescent="0.3">
      <c r="A16" s="469" t="s">
        <v>35</v>
      </c>
      <c r="B16" s="469"/>
      <c r="C16" s="60" t="s">
        <v>9</v>
      </c>
    </row>
    <row r="17" spans="1:5" ht="16.5" customHeight="1" x14ac:dyDescent="0.3">
      <c r="A17" s="469" t="s">
        <v>36</v>
      </c>
      <c r="B17" s="469"/>
      <c r="C17" s="60" t="s">
        <v>11</v>
      </c>
    </row>
    <row r="18" spans="1:5" ht="16.5" customHeight="1" x14ac:dyDescent="0.3">
      <c r="A18" s="469" t="s">
        <v>37</v>
      </c>
      <c r="B18" s="469"/>
      <c r="C18" s="97" t="s">
        <v>12</v>
      </c>
    </row>
    <row r="19" spans="1:5" ht="16.5" customHeight="1" x14ac:dyDescent="0.3">
      <c r="A19" s="469" t="s">
        <v>38</v>
      </c>
      <c r="B19" s="46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4" t="s">
        <v>1</v>
      </c>
      <c r="B21" s="464"/>
      <c r="C21" s="59" t="s">
        <v>39</v>
      </c>
      <c r="D21" s="66"/>
    </row>
    <row r="22" spans="1:5" ht="15.75" customHeight="1" x14ac:dyDescent="0.3">
      <c r="A22" s="468"/>
      <c r="B22" s="468"/>
      <c r="C22" s="57"/>
      <c r="D22" s="468"/>
      <c r="E22" s="46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771.07</v>
      </c>
      <c r="D24" s="87">
        <f t="shared" ref="D24:D43" si="0">(C24-$C$46)/$C$46</f>
        <v>6.8770905330152584E-3</v>
      </c>
      <c r="E24" s="53"/>
    </row>
    <row r="25" spans="1:5" ht="15.75" customHeight="1" x14ac:dyDescent="0.3">
      <c r="C25" s="95">
        <v>749.34</v>
      </c>
      <c r="D25" s="88">
        <f t="shared" si="0"/>
        <v>-2.1498334755586865E-2</v>
      </c>
      <c r="E25" s="53"/>
    </row>
    <row r="26" spans="1:5" ht="15.75" customHeight="1" x14ac:dyDescent="0.3">
      <c r="C26" s="95">
        <v>766.68</v>
      </c>
      <c r="D26" s="88">
        <f t="shared" si="0"/>
        <v>1.1445494829938107E-3</v>
      </c>
      <c r="E26" s="53"/>
    </row>
    <row r="27" spans="1:5" ht="15.75" customHeight="1" x14ac:dyDescent="0.3">
      <c r="C27" s="95">
        <v>773.98</v>
      </c>
      <c r="D27" s="88">
        <f t="shared" si="0"/>
        <v>1.0677020932915452E-2</v>
      </c>
      <c r="E27" s="53"/>
    </row>
    <row r="28" spans="1:5" ht="15.75" customHeight="1" x14ac:dyDescent="0.3">
      <c r="C28" s="95">
        <v>765.83</v>
      </c>
      <c r="D28" s="88">
        <f t="shared" si="0"/>
        <v>3.460417718114606E-5</v>
      </c>
      <c r="E28" s="53"/>
    </row>
    <row r="29" spans="1:5" ht="15.75" customHeight="1" x14ac:dyDescent="0.3">
      <c r="C29" s="95">
        <v>749.31</v>
      </c>
      <c r="D29" s="88">
        <f t="shared" si="0"/>
        <v>-2.1537509295792134E-2</v>
      </c>
      <c r="E29" s="53"/>
    </row>
    <row r="30" spans="1:5" ht="15.75" customHeight="1" x14ac:dyDescent="0.3">
      <c r="C30" s="95">
        <v>769.98</v>
      </c>
      <c r="D30" s="88">
        <f t="shared" si="0"/>
        <v>5.4537489055611768E-3</v>
      </c>
      <c r="E30" s="53"/>
    </row>
    <row r="31" spans="1:5" ht="15.75" customHeight="1" x14ac:dyDescent="0.3">
      <c r="C31" s="95">
        <v>759.57</v>
      </c>
      <c r="D31" s="88">
        <f t="shared" si="0"/>
        <v>-8.1398165456282815E-3</v>
      </c>
      <c r="E31" s="53"/>
    </row>
    <row r="32" spans="1:5" ht="15.75" customHeight="1" x14ac:dyDescent="0.3">
      <c r="C32" s="95">
        <v>757.61</v>
      </c>
      <c r="D32" s="88">
        <f t="shared" si="0"/>
        <v>-1.0699219839031925E-2</v>
      </c>
      <c r="E32" s="53"/>
    </row>
    <row r="33" spans="1:7" ht="15.75" customHeight="1" x14ac:dyDescent="0.3">
      <c r="C33" s="95">
        <v>767.85</v>
      </c>
      <c r="D33" s="88">
        <f t="shared" si="0"/>
        <v>2.6723565509950311E-3</v>
      </c>
      <c r="E33" s="53"/>
    </row>
    <row r="34" spans="1:7" ht="15.75" customHeight="1" x14ac:dyDescent="0.3">
      <c r="C34" s="95">
        <v>781.32</v>
      </c>
      <c r="D34" s="88">
        <f t="shared" si="0"/>
        <v>2.0261725103110587E-2</v>
      </c>
      <c r="E34" s="53"/>
    </row>
    <row r="35" spans="1:7" ht="15.75" customHeight="1" x14ac:dyDescent="0.3">
      <c r="C35" s="95">
        <v>765.82</v>
      </c>
      <c r="D35" s="88">
        <f t="shared" si="0"/>
        <v>2.1545997112772251E-5</v>
      </c>
      <c r="E35" s="53"/>
    </row>
    <row r="36" spans="1:7" ht="15.75" customHeight="1" x14ac:dyDescent="0.3">
      <c r="C36" s="95">
        <v>780.19</v>
      </c>
      <c r="D36" s="88">
        <f t="shared" si="0"/>
        <v>1.8786150755383011E-2</v>
      </c>
      <c r="E36" s="53"/>
    </row>
    <row r="37" spans="1:7" ht="15.75" customHeight="1" x14ac:dyDescent="0.3">
      <c r="C37" s="95">
        <v>761.92</v>
      </c>
      <c r="D37" s="88">
        <f t="shared" si="0"/>
        <v>-5.0711442295577648E-3</v>
      </c>
      <c r="E37" s="53"/>
    </row>
    <row r="38" spans="1:7" ht="15.75" customHeight="1" x14ac:dyDescent="0.3">
      <c r="C38" s="95">
        <v>759.47</v>
      </c>
      <c r="D38" s="88">
        <f t="shared" si="0"/>
        <v>-8.2703983463121682E-3</v>
      </c>
      <c r="E38" s="53"/>
    </row>
    <row r="39" spans="1:7" ht="15.75" customHeight="1" x14ac:dyDescent="0.3">
      <c r="C39" s="95">
        <v>776.03</v>
      </c>
      <c r="D39" s="88">
        <f t="shared" si="0"/>
        <v>1.3353947846934458E-2</v>
      </c>
      <c r="E39" s="53"/>
    </row>
    <row r="40" spans="1:7" ht="15.75" customHeight="1" x14ac:dyDescent="0.3">
      <c r="C40" s="95">
        <v>765.33</v>
      </c>
      <c r="D40" s="88">
        <f t="shared" si="0"/>
        <v>-6.1830482623813831E-4</v>
      </c>
      <c r="E40" s="53"/>
    </row>
    <row r="41" spans="1:7" ht="15.75" customHeight="1" x14ac:dyDescent="0.3">
      <c r="C41" s="95">
        <v>757.43</v>
      </c>
      <c r="D41" s="88">
        <f t="shared" si="0"/>
        <v>-1.093426708026295E-2</v>
      </c>
      <c r="E41" s="53"/>
    </row>
    <row r="42" spans="1:7" ht="15.75" customHeight="1" x14ac:dyDescent="0.3">
      <c r="C42" s="95">
        <v>762.9</v>
      </c>
      <c r="D42" s="88">
        <f t="shared" si="0"/>
        <v>-3.7914425828559435E-3</v>
      </c>
      <c r="E42" s="53"/>
    </row>
    <row r="43" spans="1:7" ht="16.5" customHeight="1" x14ac:dyDescent="0.3">
      <c r="C43" s="96">
        <v>774.44</v>
      </c>
      <c r="D43" s="89">
        <f t="shared" si="0"/>
        <v>1.127769721606124E-2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15316.070000000002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765.8035000000001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2">
        <f>C46</f>
        <v>765.8035000000001</v>
      </c>
      <c r="C49" s="93">
        <f>-IF(C46&lt;=80,10%,IF(C46&lt;250,7.5%,5%))</f>
        <v>-0.05</v>
      </c>
      <c r="D49" s="81">
        <f>IF(C46&lt;=80,C46*0.9,IF(C46&lt;250,C46*0.925,C46*0.95))</f>
        <v>727.51332500000001</v>
      </c>
    </row>
    <row r="50" spans="1:6" ht="17.25" customHeight="1" x14ac:dyDescent="0.3">
      <c r="B50" s="463"/>
      <c r="C50" s="94">
        <f>IF(C46&lt;=80, 10%, IF(C46&lt;250, 7.5%, 5%))</f>
        <v>0.05</v>
      </c>
      <c r="D50" s="81">
        <f>IF(C46&lt;=80, C46*1.1, IF(C46&lt;250, C46*1.075, C46*1.05))</f>
        <v>804.09367500000019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32547508</v>
      </c>
      <c r="C24" s="18">
        <v>7574.9</v>
      </c>
      <c r="D24" s="19">
        <v>1.1399999999999999</v>
      </c>
      <c r="E24" s="20">
        <v>2.88</v>
      </c>
    </row>
    <row r="25" spans="1:6" ht="16.5" customHeight="1" x14ac:dyDescent="0.3">
      <c r="A25" s="17">
        <v>2</v>
      </c>
      <c r="B25" s="18">
        <v>32210385</v>
      </c>
      <c r="C25" s="18">
        <v>7730.5</v>
      </c>
      <c r="D25" s="19">
        <v>1.18</v>
      </c>
      <c r="E25" s="19">
        <v>2.86</v>
      </c>
    </row>
    <row r="26" spans="1:6" ht="16.5" customHeight="1" x14ac:dyDescent="0.3">
      <c r="A26" s="17">
        <v>3</v>
      </c>
      <c r="B26" s="18">
        <v>32584019</v>
      </c>
      <c r="C26" s="18">
        <v>7772.8</v>
      </c>
      <c r="D26" s="19">
        <v>1.18</v>
      </c>
      <c r="E26" s="19">
        <v>2.86</v>
      </c>
    </row>
    <row r="27" spans="1:6" ht="16.5" customHeight="1" x14ac:dyDescent="0.3">
      <c r="A27" s="17">
        <v>4</v>
      </c>
      <c r="B27" s="18">
        <v>32429511</v>
      </c>
      <c r="C27" s="18">
        <v>7753.9</v>
      </c>
      <c r="D27" s="19">
        <v>1.1499999999999999</v>
      </c>
      <c r="E27" s="19">
        <v>2.86</v>
      </c>
    </row>
    <row r="28" spans="1:6" ht="16.5" customHeight="1" x14ac:dyDescent="0.3">
      <c r="A28" s="17">
        <v>5</v>
      </c>
      <c r="B28" s="18">
        <v>32281938</v>
      </c>
      <c r="C28" s="18">
        <v>7562.3</v>
      </c>
      <c r="D28" s="19">
        <v>1.19</v>
      </c>
      <c r="E28" s="19">
        <v>2.86</v>
      </c>
    </row>
    <row r="29" spans="1:6" ht="16.5" customHeight="1" x14ac:dyDescent="0.3">
      <c r="A29" s="17">
        <v>6</v>
      </c>
      <c r="B29" s="21">
        <v>32623044</v>
      </c>
      <c r="C29" s="21">
        <v>7712.7</v>
      </c>
      <c r="D29" s="22">
        <v>1.2</v>
      </c>
      <c r="E29" s="22">
        <v>2.86</v>
      </c>
    </row>
    <row r="30" spans="1:6" ht="16.5" customHeight="1" x14ac:dyDescent="0.3">
      <c r="A30" s="23" t="s">
        <v>18</v>
      </c>
      <c r="B30" s="24">
        <f>AVERAGE(B24:B29)</f>
        <v>32446067.5</v>
      </c>
      <c r="C30" s="25">
        <f>AVERAGE(C24:C29)</f>
        <v>7684.5166666666664</v>
      </c>
      <c r="D30" s="26">
        <f>AVERAGE(D24:D29)</f>
        <v>1.1733333333333333</v>
      </c>
      <c r="E30" s="26">
        <f>AVERAGE(E24:E29)</f>
        <v>2.8633333333333333</v>
      </c>
    </row>
    <row r="31" spans="1:6" ht="16.5" customHeight="1" x14ac:dyDescent="0.3">
      <c r="A31" s="27" t="s">
        <v>19</v>
      </c>
      <c r="B31" s="28">
        <f>(STDEV(B24:B29)/B30)</f>
        <v>5.2194891255748924E-3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1" t="s">
        <v>26</v>
      </c>
      <c r="C59" s="47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zoomScale="60" zoomScaleNormal="100" workbookViewId="0">
      <selection activeCell="G143" sqref="G1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504" t="s">
        <v>31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100" t="s">
        <v>33</v>
      </c>
      <c r="B18" s="503" t="s">
        <v>5</v>
      </c>
      <c r="C18" s="503"/>
      <c r="D18" s="27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08" t="s">
        <v>9</v>
      </c>
      <c r="C20" s="50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08" t="s">
        <v>11</v>
      </c>
      <c r="C21" s="508"/>
      <c r="D21" s="508"/>
      <c r="E21" s="508"/>
      <c r="F21" s="508"/>
      <c r="G21" s="508"/>
      <c r="H21" s="508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42145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3" t="s">
        <v>46</v>
      </c>
      <c r="C26" s="503"/>
    </row>
    <row r="27" spans="1:14" ht="26.25" customHeight="1" x14ac:dyDescent="0.4">
      <c r="A27" s="109" t="s">
        <v>47</v>
      </c>
      <c r="B27" s="501" t="s">
        <v>48</v>
      </c>
      <c r="C27" s="501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478" t="s">
        <v>50</v>
      </c>
      <c r="D29" s="479"/>
      <c r="E29" s="479"/>
      <c r="F29" s="479"/>
      <c r="G29" s="48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1" t="s">
        <v>53</v>
      </c>
      <c r="D31" s="482"/>
      <c r="E31" s="482"/>
      <c r="F31" s="482"/>
      <c r="G31" s="482"/>
      <c r="H31" s="48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1" t="s">
        <v>55</v>
      </c>
      <c r="D32" s="482"/>
      <c r="E32" s="482"/>
      <c r="F32" s="482"/>
      <c r="G32" s="482"/>
      <c r="H32" s="48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84" t="s">
        <v>59</v>
      </c>
      <c r="E36" s="502"/>
      <c r="F36" s="484" t="s">
        <v>60</v>
      </c>
      <c r="G36" s="48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32642407</v>
      </c>
      <c r="E38" s="133">
        <f>IF(ISBLANK(D38),"-",$D$48/$D$45*D38)</f>
        <v>30790560.081498418</v>
      </c>
      <c r="F38" s="132">
        <v>29312298</v>
      </c>
      <c r="G38" s="134">
        <f>IF(ISBLANK(F38),"-",$D$48/$F$45*F38)</f>
        <v>30796612.603172641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32685479</v>
      </c>
      <c r="E39" s="138">
        <f>IF(ISBLANK(D39),"-",$D$48/$D$45*D39)</f>
        <v>30831188.54997595</v>
      </c>
      <c r="F39" s="137">
        <v>29160322</v>
      </c>
      <c r="G39" s="139">
        <f>IF(ISBLANK(F39),"-",$D$48/$F$45*F39)</f>
        <v>30636940.850484408</v>
      </c>
      <c r="I39" s="486">
        <f>ABS((F43/D43*D42)-F42)/D42</f>
        <v>1.6087529390557125E-3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32739898</v>
      </c>
      <c r="E40" s="138">
        <f>IF(ISBLANK(D40),"-",$D$48/$D$45*D40)</f>
        <v>30882520.288137142</v>
      </c>
      <c r="F40" s="137">
        <v>29415423</v>
      </c>
      <c r="G40" s="139">
        <f>IF(ISBLANK(F40),"-",$D$48/$F$45*F40)</f>
        <v>30904959.641494311</v>
      </c>
      <c r="I40" s="48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32689261.333333332</v>
      </c>
      <c r="E42" s="148">
        <f>AVERAGE(E38:E41)</f>
        <v>30834756.30653717</v>
      </c>
      <c r="F42" s="147">
        <f>AVERAGE(F38:F41)</f>
        <v>29296014.333333332</v>
      </c>
      <c r="G42" s="149">
        <f>AVERAGE(G38:G41)</f>
        <v>30779504.365050454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15.95</v>
      </c>
      <c r="E43" s="140"/>
      <c r="F43" s="152">
        <v>14.32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15.95</v>
      </c>
      <c r="E44" s="155"/>
      <c r="F44" s="154">
        <f>F43*$B$34</f>
        <v>14.32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15.902149999999999</v>
      </c>
      <c r="E45" s="158"/>
      <c r="F45" s="157">
        <f>F44*$B$30/100</f>
        <v>14.277040000000001</v>
      </c>
      <c r="H45" s="150"/>
    </row>
    <row r="46" spans="1:14" ht="19.5" customHeight="1" x14ac:dyDescent="0.3">
      <c r="A46" s="472" t="s">
        <v>78</v>
      </c>
      <c r="B46" s="473"/>
      <c r="C46" s="153" t="s">
        <v>79</v>
      </c>
      <c r="D46" s="159">
        <f>D45/$B$45</f>
        <v>0.15902149999999998</v>
      </c>
      <c r="E46" s="160"/>
      <c r="F46" s="161">
        <f>F45/$B$45</f>
        <v>0.14277040000000002</v>
      </c>
      <c r="H46" s="150"/>
    </row>
    <row r="47" spans="1:14" ht="27" customHeight="1" x14ac:dyDescent="0.4">
      <c r="A47" s="474"/>
      <c r="B47" s="475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30807130.335793812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3.0856716465422203E-3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LAMIVUDINE 150mg &amp; ZIDOVUDINE 300mg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 &amp; ZIDOVUDINE </v>
      </c>
      <c r="H56" s="179"/>
    </row>
    <row r="57" spans="1:12" ht="18.75" x14ac:dyDescent="0.3">
      <c r="A57" s="176" t="s">
        <v>88</v>
      </c>
      <c r="B57" s="180">
        <f>Uniformity!C46</f>
        <v>765.8035000000001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1" t="s">
        <v>90</v>
      </c>
      <c r="E59" s="182" t="s">
        <v>62</v>
      </c>
      <c r="F59" s="182" t="s">
        <v>63</v>
      </c>
      <c r="G59" s="182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489" t="s">
        <v>94</v>
      </c>
      <c r="D60" s="492">
        <v>771.22</v>
      </c>
      <c r="E60" s="183">
        <v>1</v>
      </c>
      <c r="F60" s="184">
        <v>31476293</v>
      </c>
      <c r="G60" s="365">
        <f>IF(ISBLANK(F60),"-",(F60/$D$50*$D$47*$B$68)*($B$57/$D$60))</f>
        <v>152.18177867625667</v>
      </c>
      <c r="H60" s="366">
        <f>IF(ISBLANK(F60),"-",G60/$B$56)</f>
        <v>1.0145451911750445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490"/>
      <c r="D61" s="493"/>
      <c r="E61" s="185">
        <v>2</v>
      </c>
      <c r="F61" s="137">
        <v>31123948</v>
      </c>
      <c r="G61" s="186">
        <f>IF(ISBLANK(F61),"-",(F61/$D$50*$D$47*$B$68)*($B$57/$D$60))</f>
        <v>150.47825886190984</v>
      </c>
      <c r="H61" s="187">
        <f t="shared" ref="H61:H71" si="0">IF(ISBLANK(F61),"-",G61/$B$56)</f>
        <v>1.0031883924127323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0"/>
      <c r="D62" s="493"/>
      <c r="E62" s="185">
        <v>3</v>
      </c>
      <c r="F62" s="188">
        <v>31079924</v>
      </c>
      <c r="G62" s="186">
        <f>IF(ISBLANK(F62),"-",(F62/$D$50*$D$47*$B$68)*($B$57/$D$60))</f>
        <v>150.26541135078639</v>
      </c>
      <c r="H62" s="187">
        <f>IF(ISBLANK(F62),"-",G62/$B$56)</f>
        <v>1.0017694090052427</v>
      </c>
      <c r="L62" s="112"/>
    </row>
    <row r="63" spans="1:12" ht="27" customHeight="1" x14ac:dyDescent="0.4">
      <c r="A63" s="124" t="s">
        <v>97</v>
      </c>
      <c r="B63" s="125">
        <v>1</v>
      </c>
      <c r="C63" s="500"/>
      <c r="D63" s="494"/>
      <c r="E63" s="189">
        <v>4</v>
      </c>
      <c r="F63" s="190"/>
      <c r="G63" s="186" t="str">
        <f>IF(ISBLANK(F63),"-",(F63/$D$50*$D$47*$B$68)*($B$57/$D$60))</f>
        <v>-</v>
      </c>
      <c r="H63" s="18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89" t="s">
        <v>99</v>
      </c>
      <c r="D64" s="492">
        <v>766.85</v>
      </c>
      <c r="E64" s="183">
        <v>1</v>
      </c>
      <c r="F64" s="184">
        <v>30522068</v>
      </c>
      <c r="G64" s="191">
        <f>IF(ISBLANK(F64),"-",(F64/$D$50*$D$47*$B$68)*($B$57/$D$64))</f>
        <v>148.40922379997721</v>
      </c>
      <c r="H64" s="192">
        <f t="shared" si="0"/>
        <v>0.98939482533318146</v>
      </c>
    </row>
    <row r="65" spans="1:8" ht="26.25" customHeight="1" x14ac:dyDescent="0.4">
      <c r="A65" s="124" t="s">
        <v>100</v>
      </c>
      <c r="B65" s="125">
        <v>1</v>
      </c>
      <c r="C65" s="490"/>
      <c r="D65" s="493"/>
      <c r="E65" s="185">
        <v>2</v>
      </c>
      <c r="F65" s="137">
        <v>30246772</v>
      </c>
      <c r="G65" s="193">
        <f>IF(ISBLANK(F65),"-",(F65/$D$50*$D$47*$B$68)*($B$57/$D$64))</f>
        <v>147.0706360714118</v>
      </c>
      <c r="H65" s="194">
        <f t="shared" si="0"/>
        <v>0.98047090714274532</v>
      </c>
    </row>
    <row r="66" spans="1:8" ht="26.25" customHeight="1" x14ac:dyDescent="0.4">
      <c r="A66" s="124" t="s">
        <v>101</v>
      </c>
      <c r="B66" s="125">
        <v>1</v>
      </c>
      <c r="C66" s="490"/>
      <c r="D66" s="493"/>
      <c r="E66" s="185">
        <v>3</v>
      </c>
      <c r="F66" s="137">
        <v>30667058</v>
      </c>
      <c r="G66" s="193">
        <f>IF(ISBLANK(F66),"-",(F66/$D$50*$D$47*$B$68)*($B$57/$D$64))</f>
        <v>149.11421709724524</v>
      </c>
      <c r="H66" s="194">
        <f t="shared" si="0"/>
        <v>0.99409478064830159</v>
      </c>
    </row>
    <row r="67" spans="1:8" ht="27" customHeight="1" x14ac:dyDescent="0.4">
      <c r="A67" s="124" t="s">
        <v>102</v>
      </c>
      <c r="B67" s="125">
        <v>1</v>
      </c>
      <c r="C67" s="500"/>
      <c r="D67" s="494"/>
      <c r="E67" s="189">
        <v>4</v>
      </c>
      <c r="F67" s="190"/>
      <c r="G67" s="195" t="str">
        <f>IF(ISBLANK(F67),"-",(F67/$D$50*$D$47*$B$68)*($B$57/$D$64))</f>
        <v>-</v>
      </c>
      <c r="H67" s="196" t="str">
        <f t="shared" si="0"/>
        <v>-</v>
      </c>
    </row>
    <row r="68" spans="1:8" ht="26.25" customHeight="1" x14ac:dyDescent="0.4">
      <c r="A68" s="124" t="s">
        <v>103</v>
      </c>
      <c r="B68" s="197">
        <f>(B67/B66)*(B65/B64)*(B63/B62)*(B61/B60)*B59</f>
        <v>1000</v>
      </c>
      <c r="C68" s="489" t="s">
        <v>104</v>
      </c>
      <c r="D68" s="492">
        <v>761.08</v>
      </c>
      <c r="E68" s="183">
        <v>1</v>
      </c>
      <c r="F68" s="184">
        <v>29629706</v>
      </c>
      <c r="G68" s="191">
        <f>IF(ISBLANK(F68),"-",(F68/$D$50*$D$47*$B$68)*($B$57/$D$68))</f>
        <v>145.16248451605551</v>
      </c>
      <c r="H68" s="187">
        <f t="shared" si="0"/>
        <v>0.96774989677370338</v>
      </c>
    </row>
    <row r="69" spans="1:8" ht="27" customHeight="1" x14ac:dyDescent="0.4">
      <c r="A69" s="172" t="s">
        <v>105</v>
      </c>
      <c r="B69" s="198">
        <f>(D47*B68)/B56*B57</f>
        <v>765.8035000000001</v>
      </c>
      <c r="C69" s="490"/>
      <c r="D69" s="493"/>
      <c r="E69" s="185">
        <v>2</v>
      </c>
      <c r="F69" s="137">
        <v>29452536</v>
      </c>
      <c r="G69" s="193">
        <f>IF(ISBLANK(F69),"-",(F69/$D$50*$D$47*$B$68)*($B$57/$D$68))</f>
        <v>144.29448949168</v>
      </c>
      <c r="H69" s="187">
        <f t="shared" si="0"/>
        <v>0.96196326327786663</v>
      </c>
    </row>
    <row r="70" spans="1:8" ht="26.25" customHeight="1" x14ac:dyDescent="0.4">
      <c r="A70" s="495" t="s">
        <v>78</v>
      </c>
      <c r="B70" s="496"/>
      <c r="C70" s="490"/>
      <c r="D70" s="493"/>
      <c r="E70" s="185">
        <v>3</v>
      </c>
      <c r="F70" s="137">
        <v>29747834</v>
      </c>
      <c r="G70" s="193">
        <f>IF(ISBLANK(F70),"-",(F70/$D$50*$D$47*$B$68)*($B$57/$D$68))</f>
        <v>145.74121972088383</v>
      </c>
      <c r="H70" s="187">
        <f t="shared" si="0"/>
        <v>0.97160813147255887</v>
      </c>
    </row>
    <row r="71" spans="1:8" ht="27" customHeight="1" x14ac:dyDescent="0.4">
      <c r="A71" s="497"/>
      <c r="B71" s="498"/>
      <c r="C71" s="491"/>
      <c r="D71" s="494"/>
      <c r="E71" s="189">
        <v>4</v>
      </c>
      <c r="F71" s="190"/>
      <c r="G71" s="195" t="str">
        <f>IF(ISBLANK(F71),"-",(F71/$D$50*$D$47*$B$68)*($B$57/$D$68))</f>
        <v>-</v>
      </c>
      <c r="H71" s="199" t="str">
        <f t="shared" si="0"/>
        <v>-</v>
      </c>
    </row>
    <row r="72" spans="1:8" ht="26.25" customHeight="1" x14ac:dyDescent="0.4">
      <c r="A72" s="200"/>
      <c r="B72" s="200"/>
      <c r="C72" s="200"/>
      <c r="D72" s="200"/>
      <c r="E72" s="200"/>
      <c r="F72" s="201"/>
      <c r="G72" s="202" t="s">
        <v>71</v>
      </c>
      <c r="H72" s="203">
        <f>AVERAGE(H60:H71)</f>
        <v>0.98719831080459741</v>
      </c>
    </row>
    <row r="73" spans="1:8" ht="26.25" customHeight="1" x14ac:dyDescent="0.4">
      <c r="C73" s="200"/>
      <c r="D73" s="200"/>
      <c r="E73" s="200"/>
      <c r="F73" s="201"/>
      <c r="G73" s="204" t="s">
        <v>84</v>
      </c>
      <c r="H73" s="461">
        <f>STDEV(H60:H71)/H72</f>
        <v>1.8161516236266075E-2</v>
      </c>
    </row>
    <row r="74" spans="1:8" ht="27" customHeight="1" x14ac:dyDescent="0.4">
      <c r="A74" s="200"/>
      <c r="B74" s="200"/>
      <c r="C74" s="201"/>
      <c r="D74" s="201"/>
      <c r="E74" s="205"/>
      <c r="F74" s="201"/>
      <c r="G74" s="206" t="s">
        <v>20</v>
      </c>
      <c r="H74" s="207">
        <f>COUNT(H60:H71)</f>
        <v>9</v>
      </c>
    </row>
    <row r="76" spans="1:8" ht="26.25" customHeight="1" x14ac:dyDescent="0.4">
      <c r="A76" s="108" t="s">
        <v>106</v>
      </c>
      <c r="B76" s="208" t="s">
        <v>107</v>
      </c>
      <c r="C76" s="476" t="str">
        <f>B20</f>
        <v xml:space="preserve">LAMIVUDINE  &amp; ZIDOVUDINE </v>
      </c>
      <c r="D76" s="476"/>
      <c r="E76" s="209" t="s">
        <v>108</v>
      </c>
      <c r="F76" s="209"/>
      <c r="G76" s="210">
        <f>H72</f>
        <v>0.98719831080459741</v>
      </c>
      <c r="H76" s="211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9" t="str">
        <f>B26</f>
        <v>Lamivudine</v>
      </c>
      <c r="C79" s="499"/>
    </row>
    <row r="80" spans="1:8" ht="26.25" customHeight="1" x14ac:dyDescent="0.4">
      <c r="A80" s="109" t="s">
        <v>47</v>
      </c>
      <c r="B80" s="499" t="str">
        <f>B27</f>
        <v>NQCL-PRS-L3-1</v>
      </c>
      <c r="C80" s="499"/>
    </row>
    <row r="81" spans="1:12" ht="27" customHeight="1" x14ac:dyDescent="0.4">
      <c r="A81" s="109" t="s">
        <v>6</v>
      </c>
      <c r="B81" s="212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478" t="s">
        <v>50</v>
      </c>
      <c r="D82" s="479"/>
      <c r="E82" s="479"/>
      <c r="F82" s="479"/>
      <c r="G82" s="48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1" t="s">
        <v>111</v>
      </c>
      <c r="D84" s="482"/>
      <c r="E84" s="482"/>
      <c r="F84" s="482"/>
      <c r="G84" s="482"/>
      <c r="H84" s="48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1" t="s">
        <v>112</v>
      </c>
      <c r="D85" s="482"/>
      <c r="E85" s="482"/>
      <c r="F85" s="482"/>
      <c r="G85" s="482"/>
      <c r="H85" s="48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13" t="s">
        <v>59</v>
      </c>
      <c r="E89" s="214"/>
      <c r="F89" s="484" t="s">
        <v>60</v>
      </c>
      <c r="G89" s="485"/>
    </row>
    <row r="90" spans="1:12" ht="27" customHeight="1" x14ac:dyDescent="0.4">
      <c r="A90" s="124" t="s">
        <v>61</v>
      </c>
      <c r="B90" s="125">
        <v>1</v>
      </c>
      <c r="C90" s="215" t="s">
        <v>62</v>
      </c>
      <c r="D90" s="127" t="s">
        <v>63</v>
      </c>
      <c r="E90" s="128" t="s">
        <v>64</v>
      </c>
      <c r="F90" s="127" t="s">
        <v>63</v>
      </c>
      <c r="G90" s="216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7">
        <v>1</v>
      </c>
      <c r="D91" s="132">
        <v>37333285</v>
      </c>
      <c r="E91" s="133">
        <f>IF(ISBLANK(D91),"-",$D$101/$D$98*D91)</f>
        <v>32403618.782967102</v>
      </c>
      <c r="F91" s="132">
        <v>35304567</v>
      </c>
      <c r="G91" s="134">
        <f>IF(ISBLANK(F91),"-",$D$101/$F$98*F91)</f>
        <v>32824248.60789264</v>
      </c>
      <c r="I91" s="135"/>
    </row>
    <row r="92" spans="1:12" ht="26.25" customHeight="1" x14ac:dyDescent="0.4">
      <c r="A92" s="124" t="s">
        <v>67</v>
      </c>
      <c r="B92" s="125">
        <v>1</v>
      </c>
      <c r="C92" s="201">
        <v>2</v>
      </c>
      <c r="D92" s="137">
        <v>37697026</v>
      </c>
      <c r="E92" s="138">
        <f>IF(ISBLANK(D92),"-",$D$101/$D$98*D92)</f>
        <v>32719329.674728576</v>
      </c>
      <c r="F92" s="137">
        <v>35511130</v>
      </c>
      <c r="G92" s="139">
        <f>IF(ISBLANK(F92),"-",$D$101/$F$98*F92)</f>
        <v>33016299.547511645</v>
      </c>
      <c r="I92" s="486">
        <f>ABS((F96/D96*D95)-F95)/D95</f>
        <v>1.0351989976390214E-2</v>
      </c>
    </row>
    <row r="93" spans="1:12" ht="26.25" customHeight="1" x14ac:dyDescent="0.4">
      <c r="A93" s="124" t="s">
        <v>68</v>
      </c>
      <c r="B93" s="125">
        <v>1</v>
      </c>
      <c r="C93" s="201">
        <v>3</v>
      </c>
      <c r="D93" s="137">
        <v>37700344</v>
      </c>
      <c r="E93" s="138">
        <f>IF(ISBLANK(D93),"-",$D$101/$D$98*D93)</f>
        <v>32722209.550076321</v>
      </c>
      <c r="F93" s="137">
        <v>35589980</v>
      </c>
      <c r="G93" s="139">
        <f>IF(ISBLANK(F93),"-",$D$101/$F$98*F93)</f>
        <v>33089609.94961153</v>
      </c>
      <c r="I93" s="486"/>
    </row>
    <row r="94" spans="1:12" ht="27" customHeight="1" x14ac:dyDescent="0.4">
      <c r="A94" s="124" t="s">
        <v>69</v>
      </c>
      <c r="B94" s="125">
        <v>1</v>
      </c>
      <c r="C94" s="218">
        <v>4</v>
      </c>
      <c r="D94" s="142"/>
      <c r="E94" s="143" t="str">
        <f>IF(ISBLANK(D94),"-",$D$101/$D$98*D94)</f>
        <v>-</v>
      </c>
      <c r="F94" s="219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20" t="s">
        <v>71</v>
      </c>
      <c r="D95" s="221">
        <f>AVERAGE(D91:D94)</f>
        <v>37576885</v>
      </c>
      <c r="E95" s="148">
        <f>AVERAGE(E91:E94)</f>
        <v>32615052.669257332</v>
      </c>
      <c r="F95" s="222">
        <f>AVERAGE(F91:F94)</f>
        <v>35468559</v>
      </c>
      <c r="G95" s="223">
        <f>AVERAGE(G91:G94)</f>
        <v>32976719.368338604</v>
      </c>
    </row>
    <row r="96" spans="1:12" ht="26.25" customHeight="1" x14ac:dyDescent="0.4">
      <c r="A96" s="124" t="s">
        <v>72</v>
      </c>
      <c r="B96" s="110">
        <v>1</v>
      </c>
      <c r="C96" s="224" t="s">
        <v>113</v>
      </c>
      <c r="D96" s="225">
        <v>19.260000000000002</v>
      </c>
      <c r="E96" s="140"/>
      <c r="F96" s="152">
        <v>17.98</v>
      </c>
    </row>
    <row r="97" spans="1:10" ht="26.25" customHeight="1" x14ac:dyDescent="0.4">
      <c r="A97" s="124" t="s">
        <v>74</v>
      </c>
      <c r="B97" s="110">
        <v>1</v>
      </c>
      <c r="C97" s="226" t="s">
        <v>114</v>
      </c>
      <c r="D97" s="227">
        <f>D96*$B$87</f>
        <v>19.260000000000002</v>
      </c>
      <c r="E97" s="155"/>
      <c r="F97" s="154">
        <f>F96*$B$87</f>
        <v>17.98</v>
      </c>
    </row>
    <row r="98" spans="1:10" ht="19.5" customHeight="1" x14ac:dyDescent="0.3">
      <c r="A98" s="124" t="s">
        <v>76</v>
      </c>
      <c r="B98" s="228">
        <f>(B97/B96)*(B95/B94)*(B93/B92)*(B91/B90)*B89</f>
        <v>100</v>
      </c>
      <c r="C98" s="226" t="s">
        <v>115</v>
      </c>
      <c r="D98" s="229">
        <f>D97*$B$83/100</f>
        <v>19.202220000000001</v>
      </c>
      <c r="E98" s="158"/>
      <c r="F98" s="157">
        <f>F97*$B$83/100</f>
        <v>17.92606</v>
      </c>
    </row>
    <row r="99" spans="1:10" ht="19.5" customHeight="1" x14ac:dyDescent="0.3">
      <c r="A99" s="472" t="s">
        <v>78</v>
      </c>
      <c r="B99" s="487"/>
      <c r="C99" s="226" t="s">
        <v>116</v>
      </c>
      <c r="D99" s="230">
        <f>D98/$B$98</f>
        <v>0.1920222</v>
      </c>
      <c r="E99" s="158"/>
      <c r="F99" s="161">
        <f>F98/$B$98</f>
        <v>0.17926059999999999</v>
      </c>
      <c r="G99" s="231"/>
      <c r="H99" s="150"/>
    </row>
    <row r="100" spans="1:10" ht="19.5" customHeight="1" x14ac:dyDescent="0.3">
      <c r="A100" s="474"/>
      <c r="B100" s="488"/>
      <c r="C100" s="226" t="s">
        <v>80</v>
      </c>
      <c r="D100" s="232">
        <f>$B$56/$B$116</f>
        <v>0.16666666666666666</v>
      </c>
      <c r="F100" s="166"/>
      <c r="G100" s="233"/>
      <c r="H100" s="150"/>
    </row>
    <row r="101" spans="1:10" ht="18.75" x14ac:dyDescent="0.3">
      <c r="C101" s="226" t="s">
        <v>81</v>
      </c>
      <c r="D101" s="227">
        <f>D100*$B$98</f>
        <v>16.666666666666664</v>
      </c>
      <c r="F101" s="166"/>
      <c r="G101" s="231"/>
      <c r="H101" s="150"/>
    </row>
    <row r="102" spans="1:10" ht="19.5" customHeight="1" x14ac:dyDescent="0.3">
      <c r="C102" s="234" t="s">
        <v>82</v>
      </c>
      <c r="D102" s="235">
        <f>D101/B34</f>
        <v>16.666666666666664</v>
      </c>
      <c r="F102" s="170"/>
      <c r="G102" s="231"/>
      <c r="H102" s="150"/>
      <c r="J102" s="236"/>
    </row>
    <row r="103" spans="1:10" ht="18.75" x14ac:dyDescent="0.3">
      <c r="C103" s="237" t="s">
        <v>117</v>
      </c>
      <c r="D103" s="238">
        <f>AVERAGE(E91:E94,G91:G94)</f>
        <v>32795886.018797964</v>
      </c>
      <c r="F103" s="170"/>
      <c r="G103" s="239"/>
      <c r="H103" s="150"/>
      <c r="J103" s="240"/>
    </row>
    <row r="104" spans="1:10" ht="18.75" x14ac:dyDescent="0.3">
      <c r="C104" s="204" t="s">
        <v>84</v>
      </c>
      <c r="D104" s="241">
        <f>STDEV(E91:E94,G91:G94)/D103</f>
        <v>7.4791309919289501E-3</v>
      </c>
      <c r="F104" s="170"/>
      <c r="G104" s="231"/>
      <c r="H104" s="150"/>
      <c r="J104" s="240"/>
    </row>
    <row r="105" spans="1:10" ht="19.5" customHeight="1" x14ac:dyDescent="0.3">
      <c r="C105" s="206" t="s">
        <v>20</v>
      </c>
      <c r="D105" s="242">
        <f>COUNT(E91:E94,G91:G94)</f>
        <v>6</v>
      </c>
      <c r="F105" s="170"/>
      <c r="G105" s="231"/>
      <c r="H105" s="150"/>
      <c r="J105" s="240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43" t="s">
        <v>119</v>
      </c>
      <c r="D107" s="244" t="s">
        <v>63</v>
      </c>
      <c r="E107" s="245" t="s">
        <v>120</v>
      </c>
      <c r="F107" s="246" t="s">
        <v>121</v>
      </c>
    </row>
    <row r="108" spans="1:10" ht="26.25" customHeight="1" x14ac:dyDescent="0.4">
      <c r="A108" s="124" t="s">
        <v>122</v>
      </c>
      <c r="B108" s="125">
        <v>1</v>
      </c>
      <c r="C108" s="247">
        <v>1</v>
      </c>
      <c r="D108" s="248">
        <v>29221596</v>
      </c>
      <c r="E108" s="249">
        <f t="shared" ref="E108:E113" si="1">IF(ISBLANK(D108),"-",D108/$D$103*$D$100*$B$116)</f>
        <v>133.6521110448918</v>
      </c>
      <c r="F108" s="250">
        <f t="shared" ref="F108:F113" si="2">IF(ISBLANK(D108), "-", E108/$B$56)</f>
        <v>0.89101407363261198</v>
      </c>
    </row>
    <row r="109" spans="1:10" ht="26.25" customHeight="1" x14ac:dyDescent="0.4">
      <c r="A109" s="124" t="s">
        <v>95</v>
      </c>
      <c r="B109" s="125">
        <v>1</v>
      </c>
      <c r="C109" s="247">
        <v>2</v>
      </c>
      <c r="D109" s="248">
        <v>29064233</v>
      </c>
      <c r="E109" s="251">
        <f t="shared" si="1"/>
        <v>132.93237290497783</v>
      </c>
      <c r="F109" s="252">
        <f t="shared" si="2"/>
        <v>0.88621581936651883</v>
      </c>
    </row>
    <row r="110" spans="1:10" ht="26.25" customHeight="1" x14ac:dyDescent="0.4">
      <c r="A110" s="124" t="s">
        <v>96</v>
      </c>
      <c r="B110" s="125">
        <v>1</v>
      </c>
      <c r="C110" s="247">
        <v>3</v>
      </c>
      <c r="D110" s="248">
        <v>29362167</v>
      </c>
      <c r="E110" s="251">
        <f t="shared" si="1"/>
        <v>134.29504686885198</v>
      </c>
      <c r="F110" s="252">
        <f t="shared" si="2"/>
        <v>0.8953003124590132</v>
      </c>
    </row>
    <row r="111" spans="1:10" ht="26.25" customHeight="1" x14ac:dyDescent="0.4">
      <c r="A111" s="124" t="s">
        <v>97</v>
      </c>
      <c r="B111" s="125">
        <v>1</v>
      </c>
      <c r="C111" s="247">
        <v>4</v>
      </c>
      <c r="D111" s="248">
        <v>29354862</v>
      </c>
      <c r="E111" s="251">
        <f t="shared" si="1"/>
        <v>134.26163566601474</v>
      </c>
      <c r="F111" s="252">
        <f t="shared" si="2"/>
        <v>0.89507757110676489</v>
      </c>
    </row>
    <row r="112" spans="1:10" ht="26.25" customHeight="1" x14ac:dyDescent="0.4">
      <c r="A112" s="124" t="s">
        <v>98</v>
      </c>
      <c r="B112" s="125">
        <v>1</v>
      </c>
      <c r="C112" s="247">
        <v>5</v>
      </c>
      <c r="D112" s="248">
        <v>29444287</v>
      </c>
      <c r="E112" s="251">
        <f t="shared" si="1"/>
        <v>134.67064275892608</v>
      </c>
      <c r="F112" s="252">
        <f t="shared" si="2"/>
        <v>0.89780428505950716</v>
      </c>
    </row>
    <row r="113" spans="1:10" ht="26.25" customHeight="1" x14ac:dyDescent="0.4">
      <c r="A113" s="124" t="s">
        <v>100</v>
      </c>
      <c r="B113" s="125">
        <v>1</v>
      </c>
      <c r="C113" s="253">
        <v>6</v>
      </c>
      <c r="D113" s="254">
        <v>29335328</v>
      </c>
      <c r="E113" s="255">
        <f t="shared" si="1"/>
        <v>134.17229214291797</v>
      </c>
      <c r="F113" s="256">
        <f t="shared" si="2"/>
        <v>0.8944819476194531</v>
      </c>
    </row>
    <row r="114" spans="1:10" ht="26.25" customHeight="1" x14ac:dyDescent="0.4">
      <c r="A114" s="124" t="s">
        <v>101</v>
      </c>
      <c r="B114" s="125">
        <v>1</v>
      </c>
      <c r="C114" s="247"/>
      <c r="D114" s="201"/>
      <c r="E114" s="98"/>
      <c r="F114" s="257"/>
    </row>
    <row r="115" spans="1:10" ht="26.25" customHeight="1" x14ac:dyDescent="0.4">
      <c r="A115" s="124" t="s">
        <v>102</v>
      </c>
      <c r="B115" s="125">
        <v>1</v>
      </c>
      <c r="C115" s="247"/>
      <c r="D115" s="258"/>
      <c r="E115" s="259" t="s">
        <v>71</v>
      </c>
      <c r="F115" s="260">
        <f>AVERAGE(F108:F113)</f>
        <v>0.89331566820731156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61"/>
      <c r="D116" s="262"/>
      <c r="E116" s="220" t="s">
        <v>84</v>
      </c>
      <c r="F116" s="263">
        <f>STDEV(F108:F113)/F115</f>
        <v>4.5952692920765217E-3</v>
      </c>
      <c r="I116" s="98"/>
    </row>
    <row r="117" spans="1:10" ht="27" customHeight="1" x14ac:dyDescent="0.4">
      <c r="A117" s="472" t="s">
        <v>78</v>
      </c>
      <c r="B117" s="473"/>
      <c r="C117" s="264"/>
      <c r="D117" s="265"/>
      <c r="E117" s="266" t="s">
        <v>20</v>
      </c>
      <c r="F117" s="267">
        <f>COUNT(F108:F113)</f>
        <v>6</v>
      </c>
      <c r="I117" s="98"/>
      <c r="J117" s="240"/>
    </row>
    <row r="118" spans="1:10" ht="19.5" customHeight="1" x14ac:dyDescent="0.3">
      <c r="A118" s="474"/>
      <c r="B118" s="475"/>
      <c r="C118" s="98"/>
      <c r="D118" s="98"/>
      <c r="E118" s="98"/>
      <c r="F118" s="201"/>
      <c r="G118" s="98"/>
      <c r="H118" s="98"/>
      <c r="I118" s="98"/>
    </row>
    <row r="119" spans="1:10" ht="18.75" x14ac:dyDescent="0.3">
      <c r="A119" s="276"/>
      <c r="B119" s="120"/>
      <c r="C119" s="98"/>
      <c r="D119" s="98"/>
      <c r="E119" s="98"/>
      <c r="F119" s="201"/>
      <c r="G119" s="98"/>
      <c r="H119" s="98"/>
      <c r="I119" s="98"/>
    </row>
    <row r="120" spans="1:10" ht="26.25" customHeight="1" x14ac:dyDescent="0.4">
      <c r="A120" s="108" t="s">
        <v>106</v>
      </c>
      <c r="B120" s="208" t="s">
        <v>123</v>
      </c>
      <c r="C120" s="476" t="str">
        <f>B20</f>
        <v xml:space="preserve">LAMIVUDINE  &amp; ZIDOVUDINE </v>
      </c>
      <c r="D120" s="476"/>
      <c r="E120" s="209" t="s">
        <v>124</v>
      </c>
      <c r="F120" s="209"/>
      <c r="G120" s="210">
        <f>F115</f>
        <v>0.89331566820731156</v>
      </c>
      <c r="H120" s="98"/>
      <c r="I120" s="98"/>
    </row>
    <row r="121" spans="1:10" ht="19.5" customHeight="1" x14ac:dyDescent="0.3">
      <c r="A121" s="268"/>
      <c r="B121" s="268"/>
      <c r="C121" s="269"/>
      <c r="D121" s="269"/>
      <c r="E121" s="269"/>
      <c r="F121" s="269"/>
      <c r="G121" s="269"/>
      <c r="H121" s="269"/>
    </row>
    <row r="122" spans="1:10" ht="18.75" x14ac:dyDescent="0.3">
      <c r="B122" s="477" t="s">
        <v>26</v>
      </c>
      <c r="C122" s="477"/>
      <c r="E122" s="215" t="s">
        <v>27</v>
      </c>
      <c r="F122" s="270"/>
      <c r="G122" s="477" t="s">
        <v>28</v>
      </c>
      <c r="H122" s="477"/>
    </row>
    <row r="123" spans="1:10" ht="18.75" x14ac:dyDescent="0.3">
      <c r="A123" s="271" t="s">
        <v>29</v>
      </c>
      <c r="B123" s="272"/>
      <c r="C123" s="272"/>
      <c r="E123" s="272"/>
      <c r="F123" s="98"/>
      <c r="G123" s="273"/>
      <c r="H123" s="273"/>
    </row>
    <row r="124" spans="1:10" ht="18.75" x14ac:dyDescent="0.3">
      <c r="A124" s="271" t="s">
        <v>30</v>
      </c>
      <c r="B124" s="274"/>
      <c r="C124" s="274"/>
      <c r="E124" s="274"/>
      <c r="F124" s="98"/>
      <c r="G124" s="275"/>
      <c r="H124" s="275"/>
    </row>
    <row r="125" spans="1:10" ht="18.75" x14ac:dyDescent="0.3">
      <c r="A125" s="200"/>
      <c r="B125" s="200"/>
      <c r="C125" s="201"/>
      <c r="D125" s="201"/>
      <c r="E125" s="201"/>
      <c r="F125" s="205"/>
      <c r="G125" s="201"/>
      <c r="H125" s="201"/>
      <c r="I125" s="98"/>
    </row>
    <row r="126" spans="1:10" ht="18.75" x14ac:dyDescent="0.3">
      <c r="A126" s="200"/>
      <c r="B126" s="200"/>
      <c r="C126" s="201"/>
      <c r="D126" s="201"/>
      <c r="E126" s="201"/>
      <c r="F126" s="205"/>
      <c r="G126" s="201"/>
      <c r="H126" s="201"/>
      <c r="I126" s="98"/>
    </row>
    <row r="127" spans="1:10" ht="18.75" x14ac:dyDescent="0.3">
      <c r="A127" s="200"/>
      <c r="B127" s="200"/>
      <c r="C127" s="201"/>
      <c r="D127" s="201"/>
      <c r="E127" s="201"/>
      <c r="F127" s="205"/>
      <c r="G127" s="201"/>
      <c r="H127" s="201"/>
      <c r="I127" s="98"/>
    </row>
    <row r="128" spans="1:10" ht="18.75" x14ac:dyDescent="0.3">
      <c r="A128" s="200"/>
      <c r="B128" s="200"/>
      <c r="C128" s="201"/>
      <c r="D128" s="201"/>
      <c r="E128" s="201"/>
      <c r="F128" s="205"/>
      <c r="G128" s="201"/>
      <c r="H128" s="201"/>
      <c r="I128" s="98"/>
    </row>
    <row r="129" spans="1:9" ht="18.75" x14ac:dyDescent="0.3">
      <c r="A129" s="200"/>
      <c r="B129" s="200"/>
      <c r="C129" s="201"/>
      <c r="D129" s="201"/>
      <c r="E129" s="201"/>
      <c r="F129" s="205"/>
      <c r="G129" s="201"/>
      <c r="H129" s="201"/>
      <c r="I129" s="98"/>
    </row>
    <row r="130" spans="1:9" ht="18.75" x14ac:dyDescent="0.3">
      <c r="A130" s="200"/>
      <c r="B130" s="200"/>
      <c r="C130" s="201"/>
      <c r="D130" s="201"/>
      <c r="E130" s="201"/>
      <c r="F130" s="205"/>
      <c r="G130" s="201"/>
      <c r="H130" s="201"/>
      <c r="I130" s="98"/>
    </row>
    <row r="131" spans="1:9" ht="18.75" x14ac:dyDescent="0.3">
      <c r="A131" s="200"/>
      <c r="B131" s="200"/>
      <c r="C131" s="201"/>
      <c r="D131" s="201"/>
      <c r="E131" s="201"/>
      <c r="F131" s="205"/>
      <c r="G131" s="201"/>
      <c r="H131" s="201"/>
      <c r="I131" s="98"/>
    </row>
    <row r="132" spans="1:9" ht="18.75" x14ac:dyDescent="0.3">
      <c r="A132" s="200"/>
      <c r="B132" s="200"/>
      <c r="C132" s="201"/>
      <c r="D132" s="201"/>
      <c r="E132" s="201"/>
      <c r="F132" s="205"/>
      <c r="G132" s="201"/>
      <c r="H132" s="201"/>
      <c r="I132" s="98"/>
    </row>
    <row r="133" spans="1:9" ht="18.75" x14ac:dyDescent="0.3">
      <c r="A133" s="200"/>
      <c r="B133" s="200"/>
      <c r="C133" s="201"/>
      <c r="D133" s="201"/>
      <c r="E133" s="201"/>
      <c r="F133" s="205"/>
      <c r="G133" s="201"/>
      <c r="H133" s="201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3" orientation="portrait" r:id="rId1"/>
  <rowBreaks count="1" manualBreakCount="1">
    <brk id="1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24" sqref="B24:E29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8" t="s">
        <v>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7</v>
      </c>
      <c r="C19" s="72"/>
      <c r="D19" s="72"/>
      <c r="E19" s="72"/>
    </row>
    <row r="20" spans="1:5" ht="16.5" customHeight="1" x14ac:dyDescent="0.3">
      <c r="A20" s="8" t="s">
        <v>8</v>
      </c>
      <c r="B20" s="12" t="s">
        <v>9</v>
      </c>
      <c r="C20" s="72"/>
      <c r="D20" s="72"/>
      <c r="E20" s="72"/>
    </row>
    <row r="21" spans="1:5" ht="16.5" customHeight="1" x14ac:dyDescent="0.3">
      <c r="A21" s="8" t="s">
        <v>10</v>
      </c>
      <c r="B21" s="13" t="s">
        <v>11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50660736</v>
      </c>
      <c r="C24" s="18">
        <v>7757.5</v>
      </c>
      <c r="D24" s="19">
        <v>1.1000000000000001</v>
      </c>
      <c r="E24" s="20">
        <v>3.6</v>
      </c>
    </row>
    <row r="25" spans="1:5" ht="16.5" customHeight="1" x14ac:dyDescent="0.3">
      <c r="A25" s="17">
        <v>2</v>
      </c>
      <c r="B25" s="18">
        <v>50165175</v>
      </c>
      <c r="C25" s="18">
        <v>7790.2</v>
      </c>
      <c r="D25" s="19">
        <v>1.1200000000000001</v>
      </c>
      <c r="E25" s="19">
        <v>3.58</v>
      </c>
    </row>
    <row r="26" spans="1:5" ht="16.5" customHeight="1" x14ac:dyDescent="0.3">
      <c r="A26" s="17">
        <v>3</v>
      </c>
      <c r="B26" s="18">
        <v>50676859</v>
      </c>
      <c r="C26" s="18">
        <v>7740.2</v>
      </c>
      <c r="D26" s="19">
        <v>1.1299999999999999</v>
      </c>
      <c r="E26" s="19">
        <v>3.58</v>
      </c>
    </row>
    <row r="27" spans="1:5" ht="16.5" customHeight="1" x14ac:dyDescent="0.3">
      <c r="A27" s="17">
        <v>4</v>
      </c>
      <c r="B27" s="18">
        <v>50505300</v>
      </c>
      <c r="C27" s="18">
        <v>7703.9</v>
      </c>
      <c r="D27" s="19">
        <v>1.1200000000000001</v>
      </c>
      <c r="E27" s="19">
        <v>3.58</v>
      </c>
    </row>
    <row r="28" spans="1:5" ht="16.5" customHeight="1" x14ac:dyDescent="0.3">
      <c r="A28" s="17">
        <v>5</v>
      </c>
      <c r="B28" s="18">
        <v>50256797</v>
      </c>
      <c r="C28" s="18">
        <v>7460.3</v>
      </c>
      <c r="D28" s="19">
        <v>1.1200000000000001</v>
      </c>
      <c r="E28" s="19">
        <v>3.58</v>
      </c>
    </row>
    <row r="29" spans="1:5" ht="16.5" customHeight="1" x14ac:dyDescent="0.3">
      <c r="A29" s="17">
        <v>6</v>
      </c>
      <c r="B29" s="21">
        <v>50772084</v>
      </c>
      <c r="C29" s="21">
        <v>7720</v>
      </c>
      <c r="D29" s="22">
        <v>1.1200000000000001</v>
      </c>
      <c r="E29" s="22">
        <v>3.58</v>
      </c>
    </row>
    <row r="30" spans="1:5" ht="16.5" customHeight="1" x14ac:dyDescent="0.3">
      <c r="A30" s="23" t="s">
        <v>18</v>
      </c>
      <c r="B30" s="24">
        <f>AVERAGE(B24:B29)</f>
        <v>50506158.5</v>
      </c>
      <c r="C30" s="25">
        <f>AVERAGE(C24:C29)</f>
        <v>7695.3500000000013</v>
      </c>
      <c r="D30" s="26">
        <f>AVERAGE(D24:D29)</f>
        <v>1.1183333333333334</v>
      </c>
      <c r="E30" s="26">
        <f>AVERAGE(E24:E29)</f>
        <v>3.5833333333333335</v>
      </c>
    </row>
    <row r="31" spans="1:5" ht="16.5" customHeight="1" x14ac:dyDescent="0.3">
      <c r="A31" s="27" t="s">
        <v>19</v>
      </c>
      <c r="B31" s="28">
        <f>(STDEV(B24:B29)/B30)</f>
        <v>4.8676407838886349E-3</v>
      </c>
      <c r="C31" s="29"/>
      <c r="D31" s="29"/>
      <c r="E31" s="30"/>
    </row>
    <row r="32" spans="1:5" s="41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4" customFormat="1" ht="15.75" customHeight="1" x14ac:dyDescent="0.25">
      <c r="A33" s="72"/>
      <c r="B33" s="72"/>
      <c r="C33" s="72"/>
      <c r="D33" s="72"/>
      <c r="E33" s="72"/>
    </row>
    <row r="34" spans="1:5" s="41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14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14" customFormat="1" ht="15.75" customHeight="1" x14ac:dyDescent="0.25">
      <c r="A54" s="72"/>
      <c r="B54" s="72"/>
      <c r="C54" s="72"/>
      <c r="D54" s="72"/>
      <c r="E54" s="72"/>
    </row>
    <row r="55" spans="1:7" s="41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0"/>
      <c r="D58" s="43"/>
      <c r="F58" s="44"/>
      <c r="G58" s="44"/>
    </row>
    <row r="59" spans="1:7" ht="15" customHeight="1" x14ac:dyDescent="0.3">
      <c r="B59" s="471" t="s">
        <v>26</v>
      </c>
      <c r="C59" s="47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250"/>
  <sheetViews>
    <sheetView tabSelected="1" view="pageBreakPreview" topLeftCell="A43" zoomScale="60" zoomScaleNormal="100" workbookViewId="0">
      <selection activeCell="G106" sqref="G10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78"/>
    </row>
    <row r="16" spans="1:8" ht="19.5" customHeight="1" x14ac:dyDescent="0.3">
      <c r="A16" s="504" t="s">
        <v>31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80" t="s">
        <v>33</v>
      </c>
      <c r="B18" s="503" t="s">
        <v>5</v>
      </c>
      <c r="C18" s="503"/>
      <c r="D18" s="460"/>
      <c r="E18" s="281"/>
      <c r="F18" s="282"/>
      <c r="G18" s="282"/>
      <c r="H18" s="282"/>
    </row>
    <row r="19" spans="1:14" ht="26.25" customHeight="1" x14ac:dyDescent="0.4">
      <c r="A19" s="280" t="s">
        <v>34</v>
      </c>
      <c r="B19" s="283" t="s">
        <v>7</v>
      </c>
      <c r="C19" s="282">
        <v>1</v>
      </c>
      <c r="D19" s="282"/>
      <c r="E19" s="282"/>
      <c r="F19" s="282"/>
      <c r="G19" s="282"/>
      <c r="H19" s="282"/>
    </row>
    <row r="20" spans="1:14" ht="26.25" customHeight="1" x14ac:dyDescent="0.4">
      <c r="A20" s="280" t="s">
        <v>35</v>
      </c>
      <c r="B20" s="508" t="s">
        <v>9</v>
      </c>
      <c r="C20" s="508"/>
      <c r="D20" s="282"/>
      <c r="E20" s="282"/>
      <c r="F20" s="282"/>
      <c r="G20" s="282"/>
      <c r="H20" s="282"/>
    </row>
    <row r="21" spans="1:14" ht="26.25" customHeight="1" x14ac:dyDescent="0.4">
      <c r="A21" s="280" t="s">
        <v>36</v>
      </c>
      <c r="B21" s="508" t="s">
        <v>11</v>
      </c>
      <c r="C21" s="508"/>
      <c r="D21" s="508"/>
      <c r="E21" s="508"/>
      <c r="F21" s="508"/>
      <c r="G21" s="508"/>
      <c r="H21" s="508"/>
      <c r="I21" s="284"/>
    </row>
    <row r="22" spans="1:14" ht="26.25" customHeight="1" x14ac:dyDescent="0.4">
      <c r="A22" s="280" t="s">
        <v>37</v>
      </c>
      <c r="B22" s="285" t="s">
        <v>12</v>
      </c>
      <c r="C22" s="282"/>
      <c r="D22" s="282"/>
      <c r="E22" s="282"/>
      <c r="F22" s="282"/>
      <c r="G22" s="282"/>
      <c r="H22" s="282"/>
    </row>
    <row r="23" spans="1:14" ht="26.25" customHeight="1" x14ac:dyDescent="0.4">
      <c r="A23" s="280" t="s">
        <v>38</v>
      </c>
      <c r="B23" s="285">
        <v>42145</v>
      </c>
      <c r="C23" s="282"/>
      <c r="D23" s="282"/>
      <c r="E23" s="282"/>
      <c r="F23" s="282"/>
      <c r="G23" s="282"/>
      <c r="H23" s="282"/>
    </row>
    <row r="24" spans="1:14" ht="18.75" x14ac:dyDescent="0.3">
      <c r="A24" s="280"/>
      <c r="B24" s="286"/>
    </row>
    <row r="25" spans="1:14" ht="18.75" x14ac:dyDescent="0.3">
      <c r="A25" s="287" t="s">
        <v>1</v>
      </c>
      <c r="B25" s="286"/>
    </row>
    <row r="26" spans="1:14" ht="26.25" customHeight="1" x14ac:dyDescent="0.4">
      <c r="A26" s="288" t="s">
        <v>4</v>
      </c>
      <c r="B26" s="503" t="s">
        <v>125</v>
      </c>
      <c r="C26" s="503"/>
    </row>
    <row r="27" spans="1:14" ht="26.25" customHeight="1" x14ac:dyDescent="0.4">
      <c r="A27" s="289" t="s">
        <v>47</v>
      </c>
      <c r="B27" s="501" t="s">
        <v>126</v>
      </c>
      <c r="C27" s="501"/>
    </row>
    <row r="28" spans="1:14" ht="27" customHeight="1" x14ac:dyDescent="0.4">
      <c r="A28" s="289" t="s">
        <v>6</v>
      </c>
      <c r="B28" s="290">
        <v>99.7</v>
      </c>
    </row>
    <row r="29" spans="1:14" s="14" customFormat="1" ht="27" customHeight="1" x14ac:dyDescent="0.4">
      <c r="A29" s="289" t="s">
        <v>49</v>
      </c>
      <c r="B29" s="291">
        <v>0</v>
      </c>
      <c r="C29" s="478" t="s">
        <v>50</v>
      </c>
      <c r="D29" s="479"/>
      <c r="E29" s="479"/>
      <c r="F29" s="479"/>
      <c r="G29" s="480"/>
      <c r="I29" s="292"/>
      <c r="J29" s="292"/>
      <c r="K29" s="292"/>
      <c r="L29" s="292"/>
    </row>
    <row r="30" spans="1:14" s="14" customFormat="1" ht="19.5" customHeight="1" x14ac:dyDescent="0.3">
      <c r="A30" s="289" t="s">
        <v>51</v>
      </c>
      <c r="B30" s="293">
        <f>B28-B29</f>
        <v>99.7</v>
      </c>
      <c r="C30" s="294"/>
      <c r="D30" s="294"/>
      <c r="E30" s="294"/>
      <c r="F30" s="294"/>
      <c r="G30" s="295"/>
      <c r="I30" s="292"/>
      <c r="J30" s="292"/>
      <c r="K30" s="292"/>
      <c r="L30" s="292"/>
    </row>
    <row r="31" spans="1:14" s="14" customFormat="1" ht="27" customHeight="1" x14ac:dyDescent="0.4">
      <c r="A31" s="289" t="s">
        <v>52</v>
      </c>
      <c r="B31" s="296">
        <v>1</v>
      </c>
      <c r="C31" s="481" t="s">
        <v>53</v>
      </c>
      <c r="D31" s="482"/>
      <c r="E31" s="482"/>
      <c r="F31" s="482"/>
      <c r="G31" s="482"/>
      <c r="H31" s="483"/>
      <c r="I31" s="292"/>
      <c r="J31" s="292"/>
      <c r="K31" s="292"/>
      <c r="L31" s="292"/>
    </row>
    <row r="32" spans="1:14" s="14" customFormat="1" ht="27" customHeight="1" x14ac:dyDescent="0.4">
      <c r="A32" s="289" t="s">
        <v>54</v>
      </c>
      <c r="B32" s="296">
        <v>1</v>
      </c>
      <c r="C32" s="481" t="s">
        <v>55</v>
      </c>
      <c r="D32" s="482"/>
      <c r="E32" s="482"/>
      <c r="F32" s="482"/>
      <c r="G32" s="482"/>
      <c r="H32" s="483"/>
      <c r="I32" s="292"/>
      <c r="J32" s="292"/>
      <c r="K32" s="292"/>
      <c r="L32" s="297"/>
      <c r="M32" s="297"/>
      <c r="N32" s="298"/>
    </row>
    <row r="33" spans="1:14" s="14" customFormat="1" ht="17.25" customHeight="1" x14ac:dyDescent="0.3">
      <c r="A33" s="289"/>
      <c r="B33" s="299"/>
      <c r="C33" s="300"/>
      <c r="D33" s="300"/>
      <c r="E33" s="300"/>
      <c r="F33" s="300"/>
      <c r="G33" s="300"/>
      <c r="H33" s="300"/>
      <c r="I33" s="292"/>
      <c r="J33" s="292"/>
      <c r="K33" s="292"/>
      <c r="L33" s="297"/>
      <c r="M33" s="297"/>
      <c r="N33" s="298"/>
    </row>
    <row r="34" spans="1:14" s="14" customFormat="1" ht="18.75" x14ac:dyDescent="0.3">
      <c r="A34" s="289" t="s">
        <v>56</v>
      </c>
      <c r="B34" s="301">
        <f>B31/B32</f>
        <v>1</v>
      </c>
      <c r="C34" s="279" t="s">
        <v>57</v>
      </c>
      <c r="D34" s="279"/>
      <c r="E34" s="279"/>
      <c r="F34" s="279"/>
      <c r="G34" s="279"/>
      <c r="I34" s="292"/>
      <c r="J34" s="292"/>
      <c r="K34" s="292"/>
      <c r="L34" s="297"/>
      <c r="M34" s="297"/>
      <c r="N34" s="298"/>
    </row>
    <row r="35" spans="1:14" s="14" customFormat="1" ht="19.5" customHeight="1" x14ac:dyDescent="0.3">
      <c r="A35" s="289"/>
      <c r="B35" s="293"/>
      <c r="G35" s="279"/>
      <c r="I35" s="292"/>
      <c r="J35" s="292"/>
      <c r="K35" s="292"/>
      <c r="L35" s="297"/>
      <c r="M35" s="297"/>
      <c r="N35" s="298"/>
    </row>
    <row r="36" spans="1:14" s="14" customFormat="1" ht="27" customHeight="1" x14ac:dyDescent="0.4">
      <c r="A36" s="302" t="s">
        <v>58</v>
      </c>
      <c r="B36" s="303">
        <v>100</v>
      </c>
      <c r="C36" s="279"/>
      <c r="D36" s="484" t="s">
        <v>59</v>
      </c>
      <c r="E36" s="502"/>
      <c r="F36" s="484" t="s">
        <v>60</v>
      </c>
      <c r="G36" s="485"/>
      <c r="J36" s="292"/>
      <c r="K36" s="292"/>
      <c r="L36" s="297"/>
      <c r="M36" s="297"/>
      <c r="N36" s="298"/>
    </row>
    <row r="37" spans="1:14" s="14" customFormat="1" ht="27" customHeight="1" x14ac:dyDescent="0.4">
      <c r="A37" s="304" t="s">
        <v>61</v>
      </c>
      <c r="B37" s="305">
        <v>1</v>
      </c>
      <c r="C37" s="306" t="s">
        <v>62</v>
      </c>
      <c r="D37" s="307" t="s">
        <v>63</v>
      </c>
      <c r="E37" s="308" t="s">
        <v>64</v>
      </c>
      <c r="F37" s="307" t="s">
        <v>63</v>
      </c>
      <c r="G37" s="309" t="s">
        <v>64</v>
      </c>
      <c r="I37" s="310" t="s">
        <v>65</v>
      </c>
      <c r="J37" s="292"/>
      <c r="K37" s="292"/>
      <c r="L37" s="297"/>
      <c r="M37" s="297"/>
      <c r="N37" s="298"/>
    </row>
    <row r="38" spans="1:14" s="14" customFormat="1" ht="26.25" customHeight="1" x14ac:dyDescent="0.4">
      <c r="A38" s="304" t="s">
        <v>66</v>
      </c>
      <c r="B38" s="305">
        <v>1</v>
      </c>
      <c r="C38" s="311">
        <v>1</v>
      </c>
      <c r="D38" s="312">
        <v>50747764</v>
      </c>
      <c r="E38" s="313">
        <f>IF(ISBLANK(D38),"-",$D$48/$D$45*D38)</f>
        <v>52837853.352444872</v>
      </c>
      <c r="F38" s="312">
        <v>50704860</v>
      </c>
      <c r="G38" s="314">
        <f>IF(ISBLANK(F38),"-",$D$48/$F$45*F38)</f>
        <v>53291057.244384214</v>
      </c>
      <c r="I38" s="315"/>
      <c r="J38" s="292"/>
      <c r="K38" s="292"/>
      <c r="L38" s="297"/>
      <c r="M38" s="297"/>
      <c r="N38" s="298"/>
    </row>
    <row r="39" spans="1:14" s="14" customFormat="1" ht="26.25" customHeight="1" x14ac:dyDescent="0.4">
      <c r="A39" s="304" t="s">
        <v>67</v>
      </c>
      <c r="B39" s="305">
        <v>1</v>
      </c>
      <c r="C39" s="316">
        <v>2</v>
      </c>
      <c r="D39" s="317">
        <v>50851430</v>
      </c>
      <c r="E39" s="318">
        <f>IF(ISBLANK(D39),"-",$D$48/$D$45*D39)</f>
        <v>52945788.92386502</v>
      </c>
      <c r="F39" s="317">
        <v>50604556</v>
      </c>
      <c r="G39" s="319">
        <f>IF(ISBLANK(F39),"-",$D$48/$F$45*F39)</f>
        <v>53185637.247053765</v>
      </c>
      <c r="I39" s="486">
        <f>ABS((F43/D43*D42)-F42)/D42</f>
        <v>7.7076281880019866E-3</v>
      </c>
      <c r="J39" s="292"/>
      <c r="K39" s="292"/>
      <c r="L39" s="297"/>
      <c r="M39" s="297"/>
      <c r="N39" s="298"/>
    </row>
    <row r="40" spans="1:14" ht="26.25" customHeight="1" x14ac:dyDescent="0.4">
      <c r="A40" s="304" t="s">
        <v>68</v>
      </c>
      <c r="B40" s="305">
        <v>1</v>
      </c>
      <c r="C40" s="316">
        <v>3</v>
      </c>
      <c r="D40" s="317">
        <v>51030973</v>
      </c>
      <c r="E40" s="318">
        <f>IF(ISBLANK(D40),"-",$D$48/$D$45*D40)</f>
        <v>53132726.553362511</v>
      </c>
      <c r="F40" s="317">
        <v>51071211</v>
      </c>
      <c r="G40" s="319">
        <f>IF(ISBLANK(F40),"-",$D$48/$F$45*F40)</f>
        <v>53676093.947227634</v>
      </c>
      <c r="I40" s="486"/>
      <c r="L40" s="297"/>
      <c r="M40" s="297"/>
      <c r="N40" s="320"/>
    </row>
    <row r="41" spans="1:14" ht="27" customHeight="1" x14ac:dyDescent="0.4">
      <c r="A41" s="304" t="s">
        <v>69</v>
      </c>
      <c r="B41" s="305">
        <v>1</v>
      </c>
      <c r="C41" s="321">
        <v>4</v>
      </c>
      <c r="D41" s="322"/>
      <c r="E41" s="323" t="str">
        <f>IF(ISBLANK(D41),"-",$D$48/$D$45*D41)</f>
        <v>-</v>
      </c>
      <c r="F41" s="322"/>
      <c r="G41" s="324" t="str">
        <f>IF(ISBLANK(F41),"-",$D$48/$F$45*F41)</f>
        <v>-</v>
      </c>
      <c r="I41" s="325"/>
      <c r="L41" s="297"/>
      <c r="M41" s="297"/>
      <c r="N41" s="320"/>
    </row>
    <row r="42" spans="1:14" ht="27" customHeight="1" x14ac:dyDescent="0.4">
      <c r="A42" s="304" t="s">
        <v>70</v>
      </c>
      <c r="B42" s="305">
        <v>1</v>
      </c>
      <c r="C42" s="326" t="s">
        <v>71</v>
      </c>
      <c r="D42" s="327">
        <f>AVERAGE(D38:D41)</f>
        <v>50876722.333333336</v>
      </c>
      <c r="E42" s="328">
        <f>AVERAGE(E38:E41)</f>
        <v>52972122.943224132</v>
      </c>
      <c r="F42" s="327">
        <f>AVERAGE(F38:F41)</f>
        <v>50793542.333333336</v>
      </c>
      <c r="G42" s="329">
        <f>AVERAGE(G38:G41)</f>
        <v>53384262.812888533</v>
      </c>
      <c r="H42" s="330"/>
    </row>
    <row r="43" spans="1:14" ht="26.25" customHeight="1" x14ac:dyDescent="0.4">
      <c r="A43" s="304" t="s">
        <v>72</v>
      </c>
      <c r="B43" s="305">
        <v>1</v>
      </c>
      <c r="C43" s="331" t="s">
        <v>73</v>
      </c>
      <c r="D43" s="332">
        <v>28.9</v>
      </c>
      <c r="E43" s="320"/>
      <c r="F43" s="332">
        <v>28.63</v>
      </c>
      <c r="H43" s="330"/>
    </row>
    <row r="44" spans="1:14" ht="26.25" customHeight="1" x14ac:dyDescent="0.4">
      <c r="A44" s="304" t="s">
        <v>74</v>
      </c>
      <c r="B44" s="305">
        <v>1</v>
      </c>
      <c r="C44" s="333" t="s">
        <v>75</v>
      </c>
      <c r="D44" s="334">
        <f>D43*$B$34</f>
        <v>28.9</v>
      </c>
      <c r="E44" s="335"/>
      <c r="F44" s="334">
        <f>F43*$B$34</f>
        <v>28.63</v>
      </c>
      <c r="H44" s="330"/>
    </row>
    <row r="45" spans="1:14" ht="19.5" customHeight="1" x14ac:dyDescent="0.3">
      <c r="A45" s="304" t="s">
        <v>76</v>
      </c>
      <c r="B45" s="336">
        <f>(B44/B43)*(B42/B41)*(B40/B39)*(B38/B37)*B36</f>
        <v>100</v>
      </c>
      <c r="C45" s="333" t="s">
        <v>77</v>
      </c>
      <c r="D45" s="337">
        <f>D44*$B$30/100</f>
        <v>28.813299999999998</v>
      </c>
      <c r="E45" s="338"/>
      <c r="F45" s="337">
        <f>F44*$B$30/100</f>
        <v>28.54411</v>
      </c>
      <c r="H45" s="330"/>
    </row>
    <row r="46" spans="1:14" ht="19.5" customHeight="1" x14ac:dyDescent="0.3">
      <c r="A46" s="472" t="s">
        <v>78</v>
      </c>
      <c r="B46" s="473"/>
      <c r="C46" s="333" t="s">
        <v>79</v>
      </c>
      <c r="D46" s="339">
        <f>D45/$B$45</f>
        <v>0.28813299999999997</v>
      </c>
      <c r="E46" s="340"/>
      <c r="F46" s="341">
        <f>F45/$B$45</f>
        <v>0.2854411</v>
      </c>
      <c r="H46" s="330"/>
    </row>
    <row r="47" spans="1:14" ht="27" customHeight="1" x14ac:dyDescent="0.4">
      <c r="A47" s="474"/>
      <c r="B47" s="475"/>
      <c r="C47" s="342" t="s">
        <v>80</v>
      </c>
      <c r="D47" s="343">
        <v>0.3</v>
      </c>
      <c r="E47" s="344"/>
      <c r="F47" s="340"/>
      <c r="H47" s="330"/>
    </row>
    <row r="48" spans="1:14" ht="18.75" x14ac:dyDescent="0.3">
      <c r="C48" s="345" t="s">
        <v>81</v>
      </c>
      <c r="D48" s="337">
        <f>D47*$B$45</f>
        <v>30</v>
      </c>
      <c r="F48" s="346"/>
      <c r="H48" s="330"/>
    </row>
    <row r="49" spans="1:12" ht="19.5" customHeight="1" x14ac:dyDescent="0.3">
      <c r="C49" s="347" t="s">
        <v>82</v>
      </c>
      <c r="D49" s="348">
        <f>D48/B34</f>
        <v>30</v>
      </c>
      <c r="F49" s="346"/>
      <c r="H49" s="330"/>
    </row>
    <row r="50" spans="1:12" ht="18.75" x14ac:dyDescent="0.3">
      <c r="C50" s="302" t="s">
        <v>83</v>
      </c>
      <c r="D50" s="349">
        <f>AVERAGE(E38:E41,G38:G41)</f>
        <v>53178192.87805634</v>
      </c>
      <c r="F50" s="350"/>
      <c r="H50" s="330"/>
    </row>
    <row r="51" spans="1:12" ht="18.75" x14ac:dyDescent="0.3">
      <c r="C51" s="304" t="s">
        <v>84</v>
      </c>
      <c r="D51" s="351">
        <f>STDEV(E38:E41,G38:G41)/D50</f>
        <v>5.5313255006302258E-3</v>
      </c>
      <c r="F51" s="350"/>
      <c r="H51" s="330"/>
    </row>
    <row r="52" spans="1:12" ht="19.5" customHeight="1" x14ac:dyDescent="0.3">
      <c r="C52" s="352" t="s">
        <v>20</v>
      </c>
      <c r="D52" s="353">
        <f>COUNT(E38:E41,G38:G41)</f>
        <v>6</v>
      </c>
      <c r="F52" s="350"/>
    </row>
    <row r="54" spans="1:12" ht="18.75" x14ac:dyDescent="0.3">
      <c r="A54" s="354" t="s">
        <v>1</v>
      </c>
      <c r="B54" s="355" t="s">
        <v>85</v>
      </c>
    </row>
    <row r="55" spans="1:12" ht="18.75" x14ac:dyDescent="0.3">
      <c r="A55" s="279" t="s">
        <v>86</v>
      </c>
      <c r="B55" s="356" t="str">
        <f>B21</f>
        <v>LAMIVUDINE 150mg &amp; ZIDOVUDINE 300mg</v>
      </c>
    </row>
    <row r="56" spans="1:12" ht="26.25" customHeight="1" x14ac:dyDescent="0.4">
      <c r="A56" s="357" t="s">
        <v>87</v>
      </c>
      <c r="B56" s="358">
        <v>300</v>
      </c>
      <c r="C56" s="279" t="str">
        <f>B20</f>
        <v xml:space="preserve">LAMIVUDINE  &amp; ZIDOVUDINE </v>
      </c>
      <c r="H56" s="359"/>
    </row>
    <row r="57" spans="1:12" ht="18.75" x14ac:dyDescent="0.3">
      <c r="A57" s="356" t="s">
        <v>88</v>
      </c>
      <c r="B57" s="360">
        <f>Uniformity!C46</f>
        <v>765.8035000000001</v>
      </c>
      <c r="H57" s="359"/>
    </row>
    <row r="58" spans="1:12" ht="19.5" customHeight="1" x14ac:dyDescent="0.3">
      <c r="H58" s="359"/>
    </row>
    <row r="59" spans="1:12" s="14" customFormat="1" ht="27" customHeight="1" x14ac:dyDescent="0.4">
      <c r="A59" s="302" t="s">
        <v>89</v>
      </c>
      <c r="B59" s="303">
        <v>100</v>
      </c>
      <c r="C59" s="279"/>
      <c r="D59" s="361" t="s">
        <v>90</v>
      </c>
      <c r="E59" s="362" t="s">
        <v>62</v>
      </c>
      <c r="F59" s="362" t="s">
        <v>63</v>
      </c>
      <c r="G59" s="362" t="s">
        <v>91</v>
      </c>
      <c r="H59" s="306" t="s">
        <v>92</v>
      </c>
      <c r="L59" s="292"/>
    </row>
    <row r="60" spans="1:12" s="14" customFormat="1" ht="26.25" customHeight="1" x14ac:dyDescent="0.4">
      <c r="A60" s="304" t="s">
        <v>93</v>
      </c>
      <c r="B60" s="305">
        <v>5</v>
      </c>
      <c r="C60" s="489" t="s">
        <v>94</v>
      </c>
      <c r="D60" s="492">
        <v>771.22</v>
      </c>
      <c r="E60" s="363">
        <v>1</v>
      </c>
      <c r="F60" s="364">
        <v>53557240</v>
      </c>
      <c r="G60" s="365">
        <f>IF(ISBLANK(F60),"-",(F60/$D$50*$D$47*$B$68)*($B$57/$D$60))</f>
        <v>300.016355648895</v>
      </c>
      <c r="H60" s="366">
        <f t="shared" ref="H60:H71" si="0">IF(ISBLANK(F60),"-",G60/$B$56)</f>
        <v>1.0000545188296499</v>
      </c>
      <c r="L60" s="292"/>
    </row>
    <row r="61" spans="1:12" s="14" customFormat="1" ht="26.25" customHeight="1" x14ac:dyDescent="0.4">
      <c r="A61" s="304" t="s">
        <v>95</v>
      </c>
      <c r="B61" s="305">
        <v>50</v>
      </c>
      <c r="C61" s="490"/>
      <c r="D61" s="493"/>
      <c r="E61" s="367">
        <v>2</v>
      </c>
      <c r="F61" s="317">
        <v>52976510</v>
      </c>
      <c r="G61" s="368">
        <f>IF(ISBLANK(F61),"-",(F61/$D$50*$D$47*$B$68)*($B$57/$D$60))</f>
        <v>296.76322874735968</v>
      </c>
      <c r="H61" s="369">
        <f t="shared" si="0"/>
        <v>0.98921076249119888</v>
      </c>
      <c r="L61" s="292"/>
    </row>
    <row r="62" spans="1:12" s="14" customFormat="1" ht="26.25" customHeight="1" x14ac:dyDescent="0.4">
      <c r="A62" s="304" t="s">
        <v>96</v>
      </c>
      <c r="B62" s="305">
        <v>1</v>
      </c>
      <c r="C62" s="490"/>
      <c r="D62" s="493"/>
      <c r="E62" s="367">
        <v>3</v>
      </c>
      <c r="F62" s="370">
        <v>52922729</v>
      </c>
      <c r="G62" s="368">
        <f>IF(ISBLANK(F62),"-",(F62/$D$50*$D$47*$B$68)*($B$57/$D$60))</f>
        <v>296.46195893541352</v>
      </c>
      <c r="H62" s="369">
        <f t="shared" si="0"/>
        <v>0.98820652978471168</v>
      </c>
      <c r="L62" s="292"/>
    </row>
    <row r="63" spans="1:12" ht="27" customHeight="1" x14ac:dyDescent="0.4">
      <c r="A63" s="304" t="s">
        <v>97</v>
      </c>
      <c r="B63" s="305">
        <v>1</v>
      </c>
      <c r="C63" s="500"/>
      <c r="D63" s="494"/>
      <c r="E63" s="371">
        <v>4</v>
      </c>
      <c r="F63" s="372"/>
      <c r="G63" s="368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4" t="s">
        <v>98</v>
      </c>
      <c r="B64" s="305">
        <v>1</v>
      </c>
      <c r="C64" s="489" t="s">
        <v>99</v>
      </c>
      <c r="D64" s="492">
        <v>766.85</v>
      </c>
      <c r="E64" s="363">
        <v>1</v>
      </c>
      <c r="F64" s="364">
        <v>53485524</v>
      </c>
      <c r="G64" s="373">
        <f>IF(ISBLANK(F64),"-",(F64/$D$50*$D$47*$B$68)*($B$57/$D$64))</f>
        <v>301.32201278305871</v>
      </c>
      <c r="H64" s="374">
        <f t="shared" si="0"/>
        <v>1.0044067092768623</v>
      </c>
    </row>
    <row r="65" spans="1:8" ht="26.25" customHeight="1" x14ac:dyDescent="0.4">
      <c r="A65" s="304" t="s">
        <v>100</v>
      </c>
      <c r="B65" s="305">
        <v>1</v>
      </c>
      <c r="C65" s="490"/>
      <c r="D65" s="493"/>
      <c r="E65" s="367">
        <v>2</v>
      </c>
      <c r="F65" s="317">
        <v>53142636</v>
      </c>
      <c r="G65" s="375">
        <f>IF(ISBLANK(F65),"-",(F65/$D$50*$D$47*$B$68)*($B$57/$D$64))</f>
        <v>299.39028070693365</v>
      </c>
      <c r="H65" s="376">
        <f t="shared" si="0"/>
        <v>0.99796760235644555</v>
      </c>
    </row>
    <row r="66" spans="1:8" ht="26.25" customHeight="1" x14ac:dyDescent="0.4">
      <c r="A66" s="304" t="s">
        <v>101</v>
      </c>
      <c r="B66" s="305">
        <v>1</v>
      </c>
      <c r="C66" s="490"/>
      <c r="D66" s="493"/>
      <c r="E66" s="367">
        <v>3</v>
      </c>
      <c r="F66" s="317">
        <v>53758542</v>
      </c>
      <c r="G66" s="375">
        <f>IF(ISBLANK(F66),"-",(F66/$D$50*$D$47*$B$68)*($B$57/$D$64))</f>
        <v>302.86011743518856</v>
      </c>
      <c r="H66" s="376">
        <f t="shared" si="0"/>
        <v>1.0095337247839618</v>
      </c>
    </row>
    <row r="67" spans="1:8" ht="27" customHeight="1" x14ac:dyDescent="0.4">
      <c r="A67" s="304" t="s">
        <v>102</v>
      </c>
      <c r="B67" s="305">
        <v>1</v>
      </c>
      <c r="C67" s="500"/>
      <c r="D67" s="494"/>
      <c r="E67" s="371">
        <v>4</v>
      </c>
      <c r="F67" s="372"/>
      <c r="G67" s="377" t="str">
        <f>IF(ISBLANK(F67),"-",(F67/$D$50*$D$47*$B$68)*($B$57/$D$64))</f>
        <v>-</v>
      </c>
      <c r="H67" s="378" t="str">
        <f t="shared" si="0"/>
        <v>-</v>
      </c>
    </row>
    <row r="68" spans="1:8" ht="26.25" customHeight="1" x14ac:dyDescent="0.4">
      <c r="A68" s="304" t="s">
        <v>103</v>
      </c>
      <c r="B68" s="379">
        <f>(B67/B66)*(B65/B64)*(B63/B62)*(B61/B60)*B59</f>
        <v>1000</v>
      </c>
      <c r="C68" s="489" t="s">
        <v>104</v>
      </c>
      <c r="D68" s="492">
        <v>761.08</v>
      </c>
      <c r="E68" s="363">
        <v>1</v>
      </c>
      <c r="F68" s="364">
        <v>51290182</v>
      </c>
      <c r="G68" s="373">
        <f>IF(ISBLANK(F68),"-",(F68/$D$50*$D$47*$B$68)*($B$57/$D$68))</f>
        <v>291.14474608767534</v>
      </c>
      <c r="H68" s="369">
        <f t="shared" si="0"/>
        <v>0.97048248695891781</v>
      </c>
    </row>
    <row r="69" spans="1:8" ht="27" customHeight="1" x14ac:dyDescent="0.4">
      <c r="A69" s="352" t="s">
        <v>105</v>
      </c>
      <c r="B69" s="380">
        <f>(D47*B68)/B56*B57</f>
        <v>765.8035000000001</v>
      </c>
      <c r="C69" s="490"/>
      <c r="D69" s="493"/>
      <c r="E69" s="367">
        <v>2</v>
      </c>
      <c r="F69" s="317">
        <v>50972398</v>
      </c>
      <c r="G69" s="375">
        <f>IF(ISBLANK(F69),"-",(F69/$D$50*$D$47*$B$68)*($B$57/$D$68))</f>
        <v>289.34086982163439</v>
      </c>
      <c r="H69" s="369">
        <f t="shared" si="0"/>
        <v>0.96446956607211465</v>
      </c>
    </row>
    <row r="70" spans="1:8" ht="26.25" customHeight="1" x14ac:dyDescent="0.4">
      <c r="A70" s="495" t="s">
        <v>78</v>
      </c>
      <c r="B70" s="496"/>
      <c r="C70" s="490"/>
      <c r="D70" s="493"/>
      <c r="E70" s="367">
        <v>3</v>
      </c>
      <c r="F70" s="317">
        <v>51530830</v>
      </c>
      <c r="G70" s="375">
        <f>IF(ISBLANK(F70),"-",(F70/$D$50*$D$47*$B$68)*($B$57/$D$68))</f>
        <v>292.51076582331427</v>
      </c>
      <c r="H70" s="369">
        <f t="shared" si="0"/>
        <v>0.9750358860777143</v>
      </c>
    </row>
    <row r="71" spans="1:8" ht="27" customHeight="1" x14ac:dyDescent="0.4">
      <c r="A71" s="497"/>
      <c r="B71" s="498"/>
      <c r="C71" s="491"/>
      <c r="D71" s="494"/>
      <c r="E71" s="371">
        <v>4</v>
      </c>
      <c r="F71" s="372"/>
      <c r="G71" s="377" t="str">
        <f>IF(ISBLANK(F71),"-",(F71/$D$50*$D$47*$B$68)*($B$57/$D$68))</f>
        <v>-</v>
      </c>
      <c r="H71" s="381" t="str">
        <f t="shared" si="0"/>
        <v>-</v>
      </c>
    </row>
    <row r="72" spans="1:8" ht="26.25" customHeight="1" x14ac:dyDescent="0.4">
      <c r="A72" s="382"/>
      <c r="B72" s="382"/>
      <c r="C72" s="382"/>
      <c r="D72" s="382"/>
      <c r="E72" s="382"/>
      <c r="F72" s="383"/>
      <c r="G72" s="384" t="s">
        <v>71</v>
      </c>
      <c r="H72" s="385">
        <f>AVERAGE(H60:H71)</f>
        <v>0.98881864295906419</v>
      </c>
    </row>
    <row r="73" spans="1:8" ht="26.25" customHeight="1" x14ac:dyDescent="0.4">
      <c r="C73" s="382"/>
      <c r="D73" s="382"/>
      <c r="E73" s="382"/>
      <c r="F73" s="383"/>
      <c r="G73" s="386" t="s">
        <v>84</v>
      </c>
      <c r="H73" s="387">
        <f>STDEV(H60:H71)/H72</f>
        <v>1.5996717985893874E-2</v>
      </c>
    </row>
    <row r="74" spans="1:8" ht="27" customHeight="1" x14ac:dyDescent="0.4">
      <c r="A74" s="382"/>
      <c r="B74" s="382"/>
      <c r="C74" s="383"/>
      <c r="D74" s="383"/>
      <c r="E74" s="388"/>
      <c r="F74" s="383"/>
      <c r="G74" s="389" t="s">
        <v>20</v>
      </c>
      <c r="H74" s="390">
        <f>COUNT(H60:H71)</f>
        <v>9</v>
      </c>
    </row>
    <row r="76" spans="1:8" ht="26.25" customHeight="1" x14ac:dyDescent="0.4">
      <c r="A76" s="288" t="s">
        <v>106</v>
      </c>
      <c r="B76" s="391" t="s">
        <v>107</v>
      </c>
      <c r="C76" s="476" t="str">
        <f>B20</f>
        <v xml:space="preserve">LAMIVUDINE  &amp; ZIDOVUDINE </v>
      </c>
      <c r="D76" s="476"/>
      <c r="E76" s="392" t="s">
        <v>108</v>
      </c>
      <c r="F76" s="392"/>
      <c r="G76" s="393">
        <f>H72</f>
        <v>0.98881864295906419</v>
      </c>
      <c r="H76" s="394"/>
    </row>
    <row r="77" spans="1:8" ht="18.75" x14ac:dyDescent="0.3">
      <c r="A77" s="287" t="s">
        <v>109</v>
      </c>
      <c r="B77" s="287" t="s">
        <v>110</v>
      </c>
    </row>
    <row r="78" spans="1:8" ht="18.75" x14ac:dyDescent="0.3">
      <c r="A78" s="287"/>
      <c r="B78" s="287"/>
    </row>
    <row r="79" spans="1:8" ht="26.25" customHeight="1" x14ac:dyDescent="0.4">
      <c r="A79" s="288" t="s">
        <v>4</v>
      </c>
      <c r="B79" s="499" t="str">
        <f>B26</f>
        <v>Zidovudine</v>
      </c>
      <c r="C79" s="499"/>
    </row>
    <row r="80" spans="1:8" ht="26.25" customHeight="1" x14ac:dyDescent="0.4">
      <c r="A80" s="289" t="s">
        <v>47</v>
      </c>
      <c r="B80" s="499" t="str">
        <f>B27</f>
        <v>NQCL-WRS-Z1-1</v>
      </c>
      <c r="C80" s="499"/>
    </row>
    <row r="81" spans="1:12" ht="27" customHeight="1" x14ac:dyDescent="0.4">
      <c r="A81" s="289" t="s">
        <v>6</v>
      </c>
      <c r="B81" s="395">
        <f>B28</f>
        <v>99.7</v>
      </c>
    </row>
    <row r="82" spans="1:12" s="14" customFormat="1" ht="27" customHeight="1" x14ac:dyDescent="0.4">
      <c r="A82" s="289" t="s">
        <v>49</v>
      </c>
      <c r="B82" s="291">
        <v>0</v>
      </c>
      <c r="C82" s="478" t="s">
        <v>50</v>
      </c>
      <c r="D82" s="479"/>
      <c r="E82" s="479"/>
      <c r="F82" s="479"/>
      <c r="G82" s="480"/>
      <c r="I82" s="292"/>
      <c r="J82" s="292"/>
      <c r="K82" s="292"/>
      <c r="L82" s="292"/>
    </row>
    <row r="83" spans="1:12" s="14" customFormat="1" ht="19.5" customHeight="1" x14ac:dyDescent="0.3">
      <c r="A83" s="289" t="s">
        <v>51</v>
      </c>
      <c r="B83" s="293">
        <f>B81-B82</f>
        <v>99.7</v>
      </c>
      <c r="C83" s="294"/>
      <c r="D83" s="294"/>
      <c r="E83" s="294"/>
      <c r="F83" s="294"/>
      <c r="G83" s="295"/>
      <c r="I83" s="292"/>
      <c r="J83" s="292"/>
      <c r="K83" s="292"/>
      <c r="L83" s="292"/>
    </row>
    <row r="84" spans="1:12" s="14" customFormat="1" ht="27" customHeight="1" x14ac:dyDescent="0.4">
      <c r="A84" s="289" t="s">
        <v>52</v>
      </c>
      <c r="B84" s="296">
        <v>1</v>
      </c>
      <c r="C84" s="481" t="s">
        <v>111</v>
      </c>
      <c r="D84" s="482"/>
      <c r="E84" s="482"/>
      <c r="F84" s="482"/>
      <c r="G84" s="482"/>
      <c r="H84" s="483"/>
      <c r="I84" s="292"/>
      <c r="J84" s="292"/>
      <c r="K84" s="292"/>
      <c r="L84" s="292"/>
    </row>
    <row r="85" spans="1:12" s="14" customFormat="1" ht="27" customHeight="1" x14ac:dyDescent="0.4">
      <c r="A85" s="289" t="s">
        <v>54</v>
      </c>
      <c r="B85" s="296">
        <v>1</v>
      </c>
      <c r="C85" s="481" t="s">
        <v>112</v>
      </c>
      <c r="D85" s="482"/>
      <c r="E85" s="482"/>
      <c r="F85" s="482"/>
      <c r="G85" s="482"/>
      <c r="H85" s="483"/>
      <c r="I85" s="292"/>
      <c r="J85" s="292"/>
      <c r="K85" s="292"/>
      <c r="L85" s="292"/>
    </row>
    <row r="86" spans="1:12" s="14" customFormat="1" ht="18.75" x14ac:dyDescent="0.3">
      <c r="A86" s="289"/>
      <c r="B86" s="299"/>
      <c r="C86" s="300"/>
      <c r="D86" s="300"/>
      <c r="E86" s="300"/>
      <c r="F86" s="300"/>
      <c r="G86" s="300"/>
      <c r="H86" s="300"/>
      <c r="I86" s="292"/>
      <c r="J86" s="292"/>
      <c r="K86" s="292"/>
      <c r="L86" s="292"/>
    </row>
    <row r="87" spans="1:12" s="14" customFormat="1" ht="18.75" x14ac:dyDescent="0.3">
      <c r="A87" s="289" t="s">
        <v>56</v>
      </c>
      <c r="B87" s="301">
        <f>B84/B85</f>
        <v>1</v>
      </c>
      <c r="C87" s="279" t="s">
        <v>57</v>
      </c>
      <c r="D87" s="279"/>
      <c r="E87" s="279"/>
      <c r="F87" s="279"/>
      <c r="G87" s="279"/>
      <c r="I87" s="292"/>
      <c r="J87" s="292"/>
      <c r="K87" s="292"/>
      <c r="L87" s="292"/>
    </row>
    <row r="88" spans="1:12" ht="19.5" customHeight="1" x14ac:dyDescent="0.3">
      <c r="A88" s="287"/>
      <c r="B88" s="287"/>
    </row>
    <row r="89" spans="1:12" ht="27" customHeight="1" x14ac:dyDescent="0.4">
      <c r="A89" s="302" t="s">
        <v>58</v>
      </c>
      <c r="B89" s="303">
        <v>100</v>
      </c>
      <c r="D89" s="396" t="s">
        <v>59</v>
      </c>
      <c r="E89" s="397"/>
      <c r="F89" s="484" t="s">
        <v>60</v>
      </c>
      <c r="G89" s="485"/>
    </row>
    <row r="90" spans="1:12" ht="27" customHeight="1" x14ac:dyDescent="0.4">
      <c r="A90" s="304" t="s">
        <v>61</v>
      </c>
      <c r="B90" s="305">
        <v>1</v>
      </c>
      <c r="C90" s="398" t="s">
        <v>62</v>
      </c>
      <c r="D90" s="307" t="s">
        <v>63</v>
      </c>
      <c r="E90" s="308" t="s">
        <v>64</v>
      </c>
      <c r="F90" s="307" t="s">
        <v>63</v>
      </c>
      <c r="G90" s="399" t="s">
        <v>64</v>
      </c>
      <c r="I90" s="310" t="s">
        <v>65</v>
      </c>
    </row>
    <row r="91" spans="1:12" ht="26.25" customHeight="1" x14ac:dyDescent="0.4">
      <c r="A91" s="304" t="s">
        <v>66</v>
      </c>
      <c r="B91" s="305">
        <v>1</v>
      </c>
      <c r="C91" s="400">
        <v>1</v>
      </c>
      <c r="D91" s="312">
        <v>52245944</v>
      </c>
      <c r="E91" s="313">
        <f>IF(ISBLANK(D91),"-",$D$101/$D$98*D91)</f>
        <v>58695288.374082804</v>
      </c>
      <c r="F91" s="312">
        <v>54779599</v>
      </c>
      <c r="G91" s="314">
        <f>IF(ISBLANK(F91),"-",$D$101/$F$98*F91)</f>
        <v>59118175.486217625</v>
      </c>
      <c r="I91" s="315"/>
    </row>
    <row r="92" spans="1:12" ht="26.25" customHeight="1" x14ac:dyDescent="0.4">
      <c r="A92" s="304" t="s">
        <v>67</v>
      </c>
      <c r="B92" s="305">
        <v>1</v>
      </c>
      <c r="C92" s="383">
        <v>2</v>
      </c>
      <c r="D92" s="317">
        <v>52734250</v>
      </c>
      <c r="E92" s="318">
        <f>IF(ISBLANK(D92),"-",$D$101/$D$98*D92)</f>
        <v>59243871.848520458</v>
      </c>
      <c r="F92" s="317">
        <v>55113985</v>
      </c>
      <c r="G92" s="319">
        <f>IF(ISBLANK(F92),"-",$D$101/$F$98*F92)</f>
        <v>59479045.054250322</v>
      </c>
      <c r="I92" s="486">
        <f>ABS((F96/D96*D95)-F95)/D95</f>
        <v>5.8232554923860974E-3</v>
      </c>
    </row>
    <row r="93" spans="1:12" ht="26.25" customHeight="1" x14ac:dyDescent="0.4">
      <c r="A93" s="304" t="s">
        <v>68</v>
      </c>
      <c r="B93" s="305">
        <v>1</v>
      </c>
      <c r="C93" s="383">
        <v>3</v>
      </c>
      <c r="D93" s="317">
        <v>52756917</v>
      </c>
      <c r="E93" s="318">
        <f>IF(ISBLANK(D93),"-",$D$101/$D$98*D93)</f>
        <v>59269336.90857517</v>
      </c>
      <c r="F93" s="317">
        <v>55228444</v>
      </c>
      <c r="G93" s="319">
        <f>IF(ISBLANK(F93),"-",$D$101/$F$98*F93)</f>
        <v>59602569.274425372</v>
      </c>
      <c r="I93" s="486"/>
    </row>
    <row r="94" spans="1:12" ht="27" customHeight="1" x14ac:dyDescent="0.4">
      <c r="A94" s="304" t="s">
        <v>69</v>
      </c>
      <c r="B94" s="305">
        <v>1</v>
      </c>
      <c r="C94" s="401">
        <v>4</v>
      </c>
      <c r="D94" s="322"/>
      <c r="E94" s="323" t="str">
        <f>IF(ISBLANK(D94),"-",$D$101/$D$98*D94)</f>
        <v>-</v>
      </c>
      <c r="F94" s="402"/>
      <c r="G94" s="324" t="str">
        <f>IF(ISBLANK(F94),"-",$D$101/$F$98*F94)</f>
        <v>-</v>
      </c>
      <c r="I94" s="325"/>
    </row>
    <row r="95" spans="1:12" ht="27" customHeight="1" x14ac:dyDescent="0.4">
      <c r="A95" s="304" t="s">
        <v>70</v>
      </c>
      <c r="B95" s="305">
        <v>1</v>
      </c>
      <c r="C95" s="403" t="s">
        <v>71</v>
      </c>
      <c r="D95" s="404">
        <f>AVERAGE(D91:D94)</f>
        <v>52579037</v>
      </c>
      <c r="E95" s="328">
        <f>AVERAGE(E91:E94)</f>
        <v>59069499.043726146</v>
      </c>
      <c r="F95" s="405">
        <f>AVERAGE(F91:F94)</f>
        <v>55040676</v>
      </c>
      <c r="G95" s="406">
        <f>AVERAGE(G91:G94)</f>
        <v>59399929.938297771</v>
      </c>
    </row>
    <row r="96" spans="1:12" ht="26.25" customHeight="1" x14ac:dyDescent="0.4">
      <c r="A96" s="304" t="s">
        <v>72</v>
      </c>
      <c r="B96" s="290">
        <v>1</v>
      </c>
      <c r="C96" s="407" t="s">
        <v>113</v>
      </c>
      <c r="D96" s="408">
        <v>29.76</v>
      </c>
      <c r="E96" s="320"/>
      <c r="F96" s="332">
        <v>30.98</v>
      </c>
    </row>
    <row r="97" spans="1:10" ht="26.25" customHeight="1" x14ac:dyDescent="0.4">
      <c r="A97" s="304" t="s">
        <v>74</v>
      </c>
      <c r="B97" s="290">
        <v>1</v>
      </c>
      <c r="C97" s="409" t="s">
        <v>114</v>
      </c>
      <c r="D97" s="410">
        <f>D96*$B$87</f>
        <v>29.76</v>
      </c>
      <c r="E97" s="335"/>
      <c r="F97" s="334">
        <f>F96*$B$87</f>
        <v>30.98</v>
      </c>
    </row>
    <row r="98" spans="1:10" ht="19.5" customHeight="1" x14ac:dyDescent="0.3">
      <c r="A98" s="304" t="s">
        <v>76</v>
      </c>
      <c r="B98" s="411">
        <f>(B97/B96)*(B95/B94)*(B93/B92)*(B91/B90)*B89</f>
        <v>100</v>
      </c>
      <c r="C98" s="409" t="s">
        <v>115</v>
      </c>
      <c r="D98" s="412">
        <f>D97*$B$83/100</f>
        <v>29.670720000000003</v>
      </c>
      <c r="E98" s="338"/>
      <c r="F98" s="337">
        <f>F97*$B$83/100</f>
        <v>30.887060000000002</v>
      </c>
    </row>
    <row r="99" spans="1:10" ht="19.5" customHeight="1" x14ac:dyDescent="0.3">
      <c r="A99" s="472" t="s">
        <v>78</v>
      </c>
      <c r="B99" s="487"/>
      <c r="C99" s="409" t="s">
        <v>116</v>
      </c>
      <c r="D99" s="413">
        <f>D98/$B$98</f>
        <v>0.2967072</v>
      </c>
      <c r="E99" s="338"/>
      <c r="F99" s="341">
        <f>F98/$B$98</f>
        <v>0.3088706</v>
      </c>
      <c r="G99" s="414"/>
      <c r="H99" s="330"/>
    </row>
    <row r="100" spans="1:10" ht="19.5" customHeight="1" x14ac:dyDescent="0.3">
      <c r="A100" s="474"/>
      <c r="B100" s="488"/>
      <c r="C100" s="409" t="s">
        <v>80</v>
      </c>
      <c r="D100" s="415">
        <f>$B$56/$B$116</f>
        <v>0.33333333333333331</v>
      </c>
      <c r="F100" s="346"/>
      <c r="G100" s="416"/>
      <c r="H100" s="330"/>
    </row>
    <row r="101" spans="1:10" ht="18.75" x14ac:dyDescent="0.3">
      <c r="C101" s="409" t="s">
        <v>81</v>
      </c>
      <c r="D101" s="410">
        <f>D100*$B$98</f>
        <v>33.333333333333329</v>
      </c>
      <c r="F101" s="346"/>
      <c r="G101" s="414"/>
      <c r="H101" s="330"/>
    </row>
    <row r="102" spans="1:10" ht="19.5" customHeight="1" x14ac:dyDescent="0.3">
      <c r="C102" s="417" t="s">
        <v>82</v>
      </c>
      <c r="D102" s="418">
        <f>D101/B34</f>
        <v>33.333333333333329</v>
      </c>
      <c r="F102" s="350"/>
      <c r="G102" s="414"/>
      <c r="H102" s="330"/>
      <c r="J102" s="419"/>
    </row>
    <row r="103" spans="1:10" ht="18.75" x14ac:dyDescent="0.3">
      <c r="C103" s="420" t="s">
        <v>117</v>
      </c>
      <c r="D103" s="421">
        <f>AVERAGE(E91:E94,G91:G94)</f>
        <v>59234714.491011955</v>
      </c>
      <c r="F103" s="350"/>
      <c r="G103" s="422"/>
      <c r="H103" s="330"/>
      <c r="J103" s="423"/>
    </row>
    <row r="104" spans="1:10" ht="18.75" x14ac:dyDescent="0.3">
      <c r="C104" s="386" t="s">
        <v>84</v>
      </c>
      <c r="D104" s="424">
        <f>STDEV(E91:E94,G91:G94)/D103</f>
        <v>5.3431386476700295E-3</v>
      </c>
      <c r="F104" s="350"/>
      <c r="G104" s="414"/>
      <c r="H104" s="330"/>
      <c r="J104" s="423"/>
    </row>
    <row r="105" spans="1:10" ht="19.5" customHeight="1" x14ac:dyDescent="0.3">
      <c r="C105" s="389" t="s">
        <v>20</v>
      </c>
      <c r="D105" s="425">
        <f>COUNT(E91:E94,G91:G94)</f>
        <v>6</v>
      </c>
      <c r="F105" s="350"/>
      <c r="G105" s="414"/>
      <c r="H105" s="330"/>
      <c r="J105" s="423"/>
    </row>
    <row r="106" spans="1:10" ht="19.5" customHeight="1" x14ac:dyDescent="0.3">
      <c r="A106" s="354"/>
      <c r="B106" s="354"/>
      <c r="C106" s="354"/>
      <c r="D106" s="354"/>
      <c r="E106" s="354"/>
    </row>
    <row r="107" spans="1:10" ht="26.25" customHeight="1" x14ac:dyDescent="0.4">
      <c r="A107" s="302" t="s">
        <v>118</v>
      </c>
      <c r="B107" s="303">
        <v>900</v>
      </c>
      <c r="C107" s="426" t="s">
        <v>119</v>
      </c>
      <c r="D107" s="427" t="s">
        <v>63</v>
      </c>
      <c r="E107" s="428" t="s">
        <v>120</v>
      </c>
      <c r="F107" s="429" t="s">
        <v>121</v>
      </c>
    </row>
    <row r="108" spans="1:10" ht="26.25" customHeight="1" x14ac:dyDescent="0.4">
      <c r="A108" s="304" t="s">
        <v>122</v>
      </c>
      <c r="B108" s="305">
        <v>1</v>
      </c>
      <c r="C108" s="430">
        <v>1</v>
      </c>
      <c r="D108" s="431">
        <v>51098272</v>
      </c>
      <c r="E108" s="432">
        <f t="shared" ref="E108:E113" si="1">IF(ISBLANK(D108),"-",D108/$D$103*$D$100*$B$116)</f>
        <v>258.79219190507001</v>
      </c>
      <c r="F108" s="433">
        <f t="shared" ref="F108:F113" si="2">IF(ISBLANK(D108), "-", E108/$B$56)</f>
        <v>0.86264063968356675</v>
      </c>
    </row>
    <row r="109" spans="1:10" ht="26.25" customHeight="1" x14ac:dyDescent="0.4">
      <c r="A109" s="304" t="s">
        <v>95</v>
      </c>
      <c r="B109" s="305">
        <v>1</v>
      </c>
      <c r="C109" s="430">
        <v>2</v>
      </c>
      <c r="D109" s="431">
        <v>50823397</v>
      </c>
      <c r="E109" s="434">
        <f t="shared" si="1"/>
        <v>257.40006060658101</v>
      </c>
      <c r="F109" s="435">
        <f t="shared" si="2"/>
        <v>0.85800020202193672</v>
      </c>
    </row>
    <row r="110" spans="1:10" ht="26.25" customHeight="1" x14ac:dyDescent="0.4">
      <c r="A110" s="304" t="s">
        <v>96</v>
      </c>
      <c r="B110" s="305">
        <v>1</v>
      </c>
      <c r="C110" s="430">
        <v>3</v>
      </c>
      <c r="D110" s="431">
        <v>51347887</v>
      </c>
      <c r="E110" s="434">
        <f t="shared" si="1"/>
        <v>260.05639146513317</v>
      </c>
      <c r="F110" s="435">
        <f t="shared" si="2"/>
        <v>0.86685463821711062</v>
      </c>
    </row>
    <row r="111" spans="1:10" ht="26.25" customHeight="1" x14ac:dyDescent="0.4">
      <c r="A111" s="304" t="s">
        <v>97</v>
      </c>
      <c r="B111" s="305">
        <v>1</v>
      </c>
      <c r="C111" s="430">
        <v>4</v>
      </c>
      <c r="D111" s="431">
        <v>51308553</v>
      </c>
      <c r="E111" s="434">
        <f t="shared" si="1"/>
        <v>259.85718057838551</v>
      </c>
      <c r="F111" s="435">
        <f t="shared" si="2"/>
        <v>0.86619060192795172</v>
      </c>
    </row>
    <row r="112" spans="1:10" ht="26.25" customHeight="1" x14ac:dyDescent="0.4">
      <c r="A112" s="304" t="s">
        <v>98</v>
      </c>
      <c r="B112" s="305">
        <v>1</v>
      </c>
      <c r="C112" s="430">
        <v>5</v>
      </c>
      <c r="D112" s="431">
        <v>51472306</v>
      </c>
      <c r="E112" s="434">
        <f t="shared" si="1"/>
        <v>260.68652364895019</v>
      </c>
      <c r="F112" s="435">
        <f t="shared" si="2"/>
        <v>0.86895507882983392</v>
      </c>
    </row>
    <row r="113" spans="1:10" ht="26.25" customHeight="1" x14ac:dyDescent="0.4">
      <c r="A113" s="304" t="s">
        <v>100</v>
      </c>
      <c r="B113" s="305">
        <v>1</v>
      </c>
      <c r="C113" s="436">
        <v>6</v>
      </c>
      <c r="D113" s="437">
        <v>51290570</v>
      </c>
      <c r="E113" s="438">
        <f t="shared" si="1"/>
        <v>259.76610391757333</v>
      </c>
      <c r="F113" s="439">
        <f t="shared" si="2"/>
        <v>0.86588701305857774</v>
      </c>
    </row>
    <row r="114" spans="1:10" ht="26.25" customHeight="1" x14ac:dyDescent="0.4">
      <c r="A114" s="304" t="s">
        <v>101</v>
      </c>
      <c r="B114" s="305">
        <v>1</v>
      </c>
      <c r="C114" s="430"/>
      <c r="D114" s="383"/>
      <c r="E114" s="278"/>
      <c r="F114" s="440"/>
    </row>
    <row r="115" spans="1:10" ht="26.25" customHeight="1" x14ac:dyDescent="0.4">
      <c r="A115" s="304" t="s">
        <v>102</v>
      </c>
      <c r="B115" s="305">
        <v>1</v>
      </c>
      <c r="C115" s="430"/>
      <c r="D115" s="441"/>
      <c r="E115" s="442" t="s">
        <v>71</v>
      </c>
      <c r="F115" s="443">
        <f>AVERAGE(F108:F113)</f>
        <v>0.86475469562316298</v>
      </c>
    </row>
    <row r="116" spans="1:10" ht="27" customHeight="1" x14ac:dyDescent="0.4">
      <c r="A116" s="304" t="s">
        <v>103</v>
      </c>
      <c r="B116" s="336">
        <f>(B115/B114)*(B113/B112)*(B111/B110)*(B109/B108)*B107</f>
        <v>900</v>
      </c>
      <c r="C116" s="444"/>
      <c r="D116" s="445"/>
      <c r="E116" s="403" t="s">
        <v>84</v>
      </c>
      <c r="F116" s="446">
        <f>STDEV(F108:F113)/F115</f>
        <v>4.4932952038112478E-3</v>
      </c>
      <c r="I116" s="278"/>
    </row>
    <row r="117" spans="1:10" ht="27" customHeight="1" x14ac:dyDescent="0.4">
      <c r="A117" s="472" t="s">
        <v>78</v>
      </c>
      <c r="B117" s="473"/>
      <c r="C117" s="447"/>
      <c r="D117" s="448"/>
      <c r="E117" s="449" t="s">
        <v>20</v>
      </c>
      <c r="F117" s="450">
        <f>COUNT(F108:F113)</f>
        <v>6</v>
      </c>
      <c r="I117" s="278"/>
      <c r="J117" s="423"/>
    </row>
    <row r="118" spans="1:10" ht="19.5" customHeight="1" x14ac:dyDescent="0.3">
      <c r="A118" s="474"/>
      <c r="B118" s="475"/>
      <c r="C118" s="278"/>
      <c r="D118" s="278"/>
      <c r="E118" s="278"/>
      <c r="F118" s="383"/>
      <c r="G118" s="278"/>
      <c r="H118" s="278"/>
      <c r="I118" s="278"/>
    </row>
    <row r="119" spans="1:10" ht="18.75" x14ac:dyDescent="0.3">
      <c r="A119" s="459"/>
      <c r="B119" s="300"/>
      <c r="C119" s="278"/>
      <c r="D119" s="278"/>
      <c r="E119" s="278"/>
      <c r="F119" s="383"/>
      <c r="G119" s="278"/>
      <c r="H119" s="278"/>
      <c r="I119" s="278"/>
    </row>
    <row r="120" spans="1:10" ht="26.25" customHeight="1" x14ac:dyDescent="0.4">
      <c r="A120" s="288" t="s">
        <v>106</v>
      </c>
      <c r="B120" s="391" t="s">
        <v>123</v>
      </c>
      <c r="C120" s="476" t="str">
        <f>B20</f>
        <v xml:space="preserve">LAMIVUDINE  &amp; ZIDOVUDINE </v>
      </c>
      <c r="D120" s="476"/>
      <c r="E120" s="392" t="s">
        <v>124</v>
      </c>
      <c r="F120" s="392"/>
      <c r="G120" s="393">
        <f>F115</f>
        <v>0.86475469562316298</v>
      </c>
      <c r="H120" s="278"/>
      <c r="I120" s="278"/>
    </row>
    <row r="121" spans="1:10" ht="19.5" customHeight="1" x14ac:dyDescent="0.3">
      <c r="A121" s="451"/>
      <c r="B121" s="451"/>
      <c r="C121" s="452"/>
      <c r="D121" s="452"/>
      <c r="E121" s="452"/>
      <c r="F121" s="452"/>
      <c r="G121" s="452"/>
      <c r="H121" s="452"/>
    </row>
    <row r="122" spans="1:10" ht="18.75" x14ac:dyDescent="0.3">
      <c r="B122" s="477" t="s">
        <v>26</v>
      </c>
      <c r="C122" s="477"/>
      <c r="E122" s="398" t="s">
        <v>27</v>
      </c>
      <c r="F122" s="453"/>
      <c r="G122" s="477" t="s">
        <v>28</v>
      </c>
      <c r="H122" s="477"/>
    </row>
    <row r="123" spans="1:10" ht="18.75" x14ac:dyDescent="0.3">
      <c r="A123" s="454" t="s">
        <v>29</v>
      </c>
      <c r="B123" s="455"/>
      <c r="C123" s="455"/>
      <c r="E123" s="455"/>
      <c r="F123" s="278"/>
      <c r="G123" s="456"/>
      <c r="H123" s="456"/>
    </row>
    <row r="124" spans="1:10" ht="18.75" x14ac:dyDescent="0.3">
      <c r="A124" s="454" t="s">
        <v>30</v>
      </c>
      <c r="B124" s="457"/>
      <c r="C124" s="457"/>
      <c r="E124" s="457"/>
      <c r="F124" s="278"/>
      <c r="G124" s="458"/>
      <c r="H124" s="458"/>
    </row>
    <row r="125" spans="1:10" ht="18.75" x14ac:dyDescent="0.3">
      <c r="A125" s="382"/>
      <c r="B125" s="382"/>
      <c r="C125" s="383"/>
      <c r="D125" s="383"/>
      <c r="E125" s="383"/>
      <c r="F125" s="388"/>
      <c r="G125" s="383"/>
      <c r="H125" s="383"/>
      <c r="I125" s="278"/>
    </row>
    <row r="126" spans="1:10" ht="18.75" x14ac:dyDescent="0.3">
      <c r="A126" s="382"/>
      <c r="B126" s="382"/>
      <c r="C126" s="383"/>
      <c r="D126" s="383"/>
      <c r="E126" s="383"/>
      <c r="F126" s="388"/>
      <c r="G126" s="383"/>
      <c r="H126" s="383"/>
      <c r="I126" s="278"/>
    </row>
    <row r="127" spans="1:10" ht="18.75" x14ac:dyDescent="0.3">
      <c r="A127" s="382"/>
      <c r="B127" s="382"/>
      <c r="C127" s="383"/>
      <c r="D127" s="383"/>
      <c r="E127" s="383"/>
      <c r="F127" s="388"/>
      <c r="G127" s="383"/>
      <c r="H127" s="383"/>
      <c r="I127" s="278"/>
    </row>
    <row r="128" spans="1:10" ht="18.75" x14ac:dyDescent="0.3">
      <c r="A128" s="382"/>
      <c r="B128" s="382"/>
      <c r="C128" s="383"/>
      <c r="D128" s="383"/>
      <c r="E128" s="383"/>
      <c r="F128" s="388"/>
      <c r="G128" s="383"/>
      <c r="H128" s="383"/>
      <c r="I128" s="278"/>
    </row>
    <row r="129" spans="1:9" ht="18.75" x14ac:dyDescent="0.3">
      <c r="A129" s="382"/>
      <c r="B129" s="382"/>
      <c r="C129" s="383"/>
      <c r="D129" s="383"/>
      <c r="E129" s="383"/>
      <c r="F129" s="388"/>
      <c r="G129" s="383"/>
      <c r="H129" s="383"/>
      <c r="I129" s="278"/>
    </row>
    <row r="130" spans="1:9" ht="18.75" x14ac:dyDescent="0.3">
      <c r="A130" s="382"/>
      <c r="B130" s="382"/>
      <c r="C130" s="383"/>
      <c r="D130" s="383"/>
      <c r="E130" s="383"/>
      <c r="F130" s="388"/>
      <c r="G130" s="383"/>
      <c r="H130" s="383"/>
      <c r="I130" s="278"/>
    </row>
    <row r="131" spans="1:9" ht="18.75" x14ac:dyDescent="0.3">
      <c r="A131" s="382"/>
      <c r="B131" s="382"/>
      <c r="C131" s="383"/>
      <c r="D131" s="383"/>
      <c r="E131" s="383"/>
      <c r="F131" s="388"/>
      <c r="G131" s="383"/>
      <c r="H131" s="383"/>
      <c r="I131" s="278"/>
    </row>
    <row r="132" spans="1:9" ht="18.75" x14ac:dyDescent="0.3">
      <c r="A132" s="382"/>
      <c r="B132" s="382"/>
      <c r="C132" s="383"/>
      <c r="D132" s="383"/>
      <c r="E132" s="383"/>
      <c r="F132" s="388"/>
      <c r="G132" s="383"/>
      <c r="H132" s="383"/>
      <c r="I132" s="278"/>
    </row>
    <row r="133" spans="1:9" ht="18.75" x14ac:dyDescent="0.3">
      <c r="A133" s="382"/>
      <c r="B133" s="382"/>
      <c r="C133" s="383"/>
      <c r="D133" s="383"/>
      <c r="E133" s="383"/>
      <c r="F133" s="388"/>
      <c r="G133" s="383"/>
      <c r="H133" s="383"/>
      <c r="I133" s="27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5" orientation="portrait" r:id="rId1"/>
  <rowBreaks count="1" manualBreakCount="1"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Uniformity</vt:lpstr>
      <vt:lpstr>SST</vt:lpstr>
      <vt:lpstr>Lamivudine</vt:lpstr>
      <vt:lpstr>SST (2)</vt:lpstr>
      <vt:lpstr>Zidovudine</vt:lpstr>
      <vt:lpstr>Uniformity!Print_Area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Hassan</cp:lastModifiedBy>
  <cp:lastPrinted>2015-06-23T08:54:30Z</cp:lastPrinted>
  <dcterms:created xsi:type="dcterms:W3CDTF">2005-07-05T10:19:27Z</dcterms:created>
  <dcterms:modified xsi:type="dcterms:W3CDTF">2015-06-23T08:55:17Z</dcterms:modified>
  <cp:category/>
</cp:coreProperties>
</file>