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1"/>
  </bookViews>
  <sheets>
    <sheet name="SST" sheetId="1" r:id="rId1"/>
    <sheet name="Mometasone Furoate " sheetId="5" r:id="rId2"/>
  </sheets>
  <definedNames>
    <definedName name="_xlnm.Print_Area" localSheetId="1">'Mometasone Furoate '!$A$1:$H$208</definedName>
  </definedNames>
  <calcPr calcId="145621"/>
</workbook>
</file>

<file path=xl/calcChain.xml><?xml version="1.0" encoding="utf-8"?>
<calcChain xmlns="http://schemas.openxmlformats.org/spreadsheetml/2006/main">
  <c r="B68" i="5" l="1"/>
  <c r="B45" i="5"/>
  <c r="B30" i="5"/>
  <c r="C75" i="5"/>
  <c r="H70" i="5"/>
  <c r="G70" i="5"/>
  <c r="G69" i="5"/>
  <c r="H69" i="5" s="1"/>
  <c r="G68" i="5"/>
  <c r="H68" i="5" s="1"/>
  <c r="G67" i="5"/>
  <c r="H67" i="5" s="1"/>
  <c r="B67" i="5"/>
  <c r="H66" i="5"/>
  <c r="G66" i="5"/>
  <c r="G65" i="5"/>
  <c r="H65" i="5" s="1"/>
  <c r="G64" i="5"/>
  <c r="H64" i="5" s="1"/>
  <c r="G63" i="5"/>
  <c r="H63" i="5" s="1"/>
  <c r="H62" i="5"/>
  <c r="G62" i="5"/>
  <c r="G61" i="5"/>
  <c r="H61" i="5" s="1"/>
  <c r="G60" i="5"/>
  <c r="H60" i="5" s="1"/>
  <c r="G59" i="5"/>
  <c r="H59" i="5" s="1"/>
  <c r="E56" i="5"/>
  <c r="B55" i="5"/>
  <c r="D48" i="5"/>
  <c r="D49" i="5" s="1"/>
  <c r="F42" i="5"/>
  <c r="D42" i="5"/>
  <c r="G41" i="5"/>
  <c r="E41" i="5"/>
  <c r="G40" i="5"/>
  <c r="E40" i="5"/>
  <c r="G39" i="5"/>
  <c r="E39" i="5"/>
  <c r="G38" i="5"/>
  <c r="E38" i="5"/>
  <c r="E42" i="5" s="1"/>
  <c r="B34" i="5"/>
  <c r="D44" i="5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D45" i="5" l="1"/>
  <c r="D46" i="5" s="1"/>
  <c r="H71" i="5"/>
  <c r="H72" i="5" s="1"/>
  <c r="D52" i="5"/>
  <c r="F44" i="5"/>
  <c r="F45" i="5" s="1"/>
  <c r="F46" i="5" s="1"/>
  <c r="D50" i="5"/>
  <c r="D51" i="5" s="1"/>
  <c r="H73" i="5"/>
  <c r="G42" i="5"/>
  <c r="G75" i="5" l="1"/>
</calcChain>
</file>

<file path=xl/sharedStrings.xml><?xml version="1.0" encoding="utf-8"?>
<sst xmlns="http://schemas.openxmlformats.org/spreadsheetml/2006/main" count="142" uniqueCount="105">
  <si>
    <t>HPLC System Suitability Report</t>
  </si>
  <si>
    <t>Analysis Data</t>
  </si>
  <si>
    <t>Assay</t>
  </si>
  <si>
    <t>Sample(s)</t>
  </si>
  <si>
    <t>Reference Substance:</t>
  </si>
  <si>
    <t>Momate Nasal Spray</t>
  </si>
  <si>
    <t>% age Purity:</t>
  </si>
  <si>
    <t>NDQD201504205</t>
  </si>
  <si>
    <t>Weight (mg):</t>
  </si>
  <si>
    <t>Mometasone Furoate Monohydrate</t>
  </si>
  <si>
    <t>Standard Conc (mg/mL):</t>
  </si>
  <si>
    <t>Each bottles contains Mometasone Furoate Monohydrate eq. to Mometasone Furoate 0.05%w/w</t>
  </si>
  <si>
    <t>2015-04-23 11:32:12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</si>
  <si>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</si>
  <si>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</si>
  <si>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</si>
  <si>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</si>
  <si>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</si>
  <si>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</si>
  <si>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</si>
  <si>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</si>
  <si>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</si>
  <si>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</si>
  <si>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</si>
  <si>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</si>
  <si>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</si>
  <si>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</si>
  <si>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</si>
  <si>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</si>
  <si>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</si>
  <si>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</si>
  <si>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</si>
  <si>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</si>
  <si>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</si>
  <si>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</si>
  <si>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</si>
  <si>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</si>
  <si>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</si>
  <si>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</si>
  <si>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</si>
  <si>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</si>
  <si>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</si>
  <si>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</si>
  <si>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</si>
  <si>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</si>
  <si>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</si>
  <si>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</si>
  <si>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</si>
  <si>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</si>
  <si>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</si>
  <si>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</si>
  <si>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</si>
  <si>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</si>
  <si>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</si>
  <si>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</si>
  <si>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</si>
  <si>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</si>
  <si>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</si>
  <si>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</si>
  <si>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</si>
  <si>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</si>
  <si>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</si>
  <si>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</si>
  <si>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</si>
  <si>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</si>
  <si>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</si>
  <si>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</si>
  <si>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</si>
  <si>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</si>
  <si>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</si>
  <si>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</si>
  <si>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</si>
  <si>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</si>
  <si>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</si>
  <si>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 xml:space="preserve">Label Claim: </t>
  </si>
  <si>
    <t>Initial Sample dilution (mL):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</si>
  <si>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</si>
  <si>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</si>
  <si>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</si>
  <si>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</si>
  <si>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</si>
  <si>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</si>
  <si>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</si>
  <si>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</si>
  <si>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</si>
  <si>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</si>
  <si>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</si>
  <si>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</si>
  <si>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</si>
  <si>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</si>
  <si>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</si>
  <si>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</si>
  <si>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</si>
  <si>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t>Initial Standard dilution (mL):</t>
  </si>
  <si>
    <t>Determination of Amoxicillin Content in Sample</t>
  </si>
  <si>
    <t>Each</t>
  </si>
  <si>
    <t>contains</t>
  </si>
  <si>
    <t>Sample Vol (mL)</t>
  </si>
  <si>
    <t>Desired Sample Volume (mL):</t>
  </si>
  <si>
    <t>Mometasone Furoate</t>
  </si>
  <si>
    <t>M9-1</t>
  </si>
  <si>
    <t>MOMATE</t>
  </si>
  <si>
    <t>Each spray delivers Mometasone Furoate Monohydrate eqv to Mometasone Furoate 50mcg</t>
  </si>
  <si>
    <t>23rd April 2015</t>
  </si>
  <si>
    <t>28th April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</si>
</sst>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dd\-mmm\-yyyy"/>
    <numFmt numFmtId="170" formatCode="0.0\ &quot;mL&quot;"/>
    <numFmt numFmtId="171" formatCode="0.00\ &quot;mg&quot;"/>
  </numFmts>
  <fonts count="1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b/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9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4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10" fillId="3" borderId="19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0" fontId="10" fillId="3" borderId="45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8" fontId="8" fillId="2" borderId="20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1" xfId="0" applyFont="1" applyFill="1" applyBorder="1" applyAlignment="1">
      <alignment horizontal="center"/>
    </xf>
    <xf numFmtId="0" fontId="10" fillId="3" borderId="22" xfId="0" applyFont="1" applyFill="1" applyBorder="1" applyAlignment="1" applyProtection="1">
      <alignment horizontal="center"/>
      <protection locked="0"/>
    </xf>
    <xf numFmtId="168" fontId="8" fillId="2" borderId="23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68" fontId="9" fillId="6" borderId="24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0" fontId="10" fillId="3" borderId="26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29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8" xfId="0" applyNumberFormat="1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48" xfId="0" applyFont="1" applyFill="1" applyBorder="1" applyAlignment="1">
      <alignment horizontal="right"/>
    </xf>
    <xf numFmtId="2" fontId="8" fillId="6" borderId="43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0" fontId="8" fillId="2" borderId="22" xfId="0" applyFont="1" applyFill="1" applyBorder="1" applyAlignment="1">
      <alignment horizontal="right"/>
    </xf>
    <xf numFmtId="168" fontId="9" fillId="7" borderId="26" xfId="0" applyNumberFormat="1" applyFont="1" applyFill="1" applyBorder="1" applyAlignment="1">
      <alignment horizontal="center"/>
    </xf>
    <xf numFmtId="10" fontId="8" fillId="6" borderId="27" xfId="0" applyNumberFormat="1" applyFont="1" applyFill="1" applyBorder="1" applyAlignment="1">
      <alignment horizontal="center"/>
    </xf>
    <xf numFmtId="0" fontId="8" fillId="7" borderId="28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1" xfId="0" applyNumberFormat="1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1" xfId="0" applyNumberFormat="1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3" xfId="0" applyNumberFormat="1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2" fontId="8" fillId="2" borderId="32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right"/>
    </xf>
    <xf numFmtId="0" fontId="11" fillId="2" borderId="3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5" xfId="0" applyFont="1" applyFill="1" applyBorder="1" applyAlignment="1">
      <alignment horizontal="right"/>
    </xf>
    <xf numFmtId="10" fontId="11" fillId="7" borderId="21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right"/>
    </xf>
    <xf numFmtId="10" fontId="11" fillId="6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28" xfId="0" applyFont="1" applyFill="1" applyBorder="1" applyAlignment="1">
      <alignment horizontal="right"/>
    </xf>
    <xf numFmtId="0" fontId="11" fillId="7" borderId="37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3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3" borderId="0" xfId="0" applyFont="1" applyFill="1" applyAlignment="1" applyProtection="1">
      <alignment horizontal="right"/>
      <protection locked="0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32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3" fillId="2" borderId="38" xfId="0" applyFont="1" applyFill="1" applyBorder="1" applyAlignment="1">
      <alignment horizontal="center"/>
    </xf>
    <xf numFmtId="0" fontId="13" fillId="2" borderId="39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3" fillId="2" borderId="38" xfId="0" applyFont="1" applyFill="1" applyBorder="1" applyAlignment="1">
      <alignment horizontal="left" vertical="center" wrapText="1"/>
    </xf>
    <xf numFmtId="0" fontId="13" fillId="2" borderId="39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horizontal="left" vertical="center" wrapText="1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left" vertical="center" wrapText="1"/>
    </xf>
    <xf numFmtId="0" fontId="13" fillId="2" borderId="34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2" xfId="0" applyNumberFormat="1" applyFont="1" applyFill="1" applyBorder="1" applyAlignment="1" applyProtection="1">
      <alignment horizontal="center" vertical="center"/>
      <protection locked="0"/>
    </xf>
    <xf numFmtId="2" fontId="10" fillId="3" borderId="31" xfId="0" applyNumberFormat="1" applyFont="1" applyFill="1" applyBorder="1" applyAlignment="1" applyProtection="1">
      <alignment horizontal="center" vertical="center"/>
      <protection locked="0"/>
    </xf>
    <xf numFmtId="2" fontId="10" fillId="3" borderId="33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9" fillId="2" borderId="3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5" zoomScale="60" zoomScaleNormal="100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3" t="s">
        <v>0</v>
      </c>
      <c r="B15" s="163"/>
      <c r="C15" s="163"/>
      <c r="D15" s="163"/>
      <c r="E15" s="1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6173203</v>
      </c>
      <c r="C24" s="18">
        <v>5108</v>
      </c>
      <c r="D24" s="19">
        <v>1.2</v>
      </c>
      <c r="E24" s="20">
        <v>4.5999999999999996</v>
      </c>
    </row>
    <row r="25" spans="1:6" ht="16.5" customHeight="1" x14ac:dyDescent="0.3">
      <c r="A25" s="17">
        <v>2</v>
      </c>
      <c r="B25" s="18">
        <v>6201286</v>
      </c>
      <c r="C25" s="18">
        <v>5106</v>
      </c>
      <c r="D25" s="19">
        <v>1.1000000000000001</v>
      </c>
      <c r="E25" s="19">
        <v>4.5999999999999996</v>
      </c>
    </row>
    <row r="26" spans="1:6" ht="16.5" customHeight="1" x14ac:dyDescent="0.3">
      <c r="A26" s="17">
        <v>3</v>
      </c>
      <c r="B26" s="18">
        <v>6176284</v>
      </c>
      <c r="C26" s="18">
        <v>5144</v>
      </c>
      <c r="D26" s="19">
        <v>1.1000000000000001</v>
      </c>
      <c r="E26" s="19">
        <v>4.5999999999999996</v>
      </c>
    </row>
    <row r="27" spans="1:6" ht="16.5" customHeight="1" x14ac:dyDescent="0.3">
      <c r="A27" s="17">
        <v>4</v>
      </c>
      <c r="B27" s="18">
        <v>6183341</v>
      </c>
      <c r="C27" s="18">
        <v>5163</v>
      </c>
      <c r="D27" s="19">
        <v>1.2</v>
      </c>
      <c r="E27" s="19">
        <v>4.5999999999999996</v>
      </c>
    </row>
    <row r="28" spans="1:6" ht="16.5" customHeight="1" x14ac:dyDescent="0.3">
      <c r="A28" s="17">
        <v>5</v>
      </c>
      <c r="B28" s="18">
        <v>6187187</v>
      </c>
      <c r="C28" s="18">
        <v>5175</v>
      </c>
      <c r="D28" s="19">
        <v>1.1000000000000001</v>
      </c>
      <c r="E28" s="19">
        <v>4.5999999999999996</v>
      </c>
    </row>
    <row r="29" spans="1:6" ht="16.5" customHeight="1" x14ac:dyDescent="0.3">
      <c r="A29" s="17">
        <v>6</v>
      </c>
      <c r="B29" s="21">
        <v>6200259</v>
      </c>
      <c r="C29" s="21">
        <v>5182</v>
      </c>
      <c r="D29" s="22">
        <v>1.1000000000000001</v>
      </c>
      <c r="E29" s="22">
        <v>4.5999999999999996</v>
      </c>
    </row>
    <row r="30" spans="1:6" ht="16.5" customHeight="1" x14ac:dyDescent="0.3">
      <c r="A30" s="23" t="s">
        <v>18</v>
      </c>
      <c r="B30" s="24">
        <f>AVERAGE(B24:B29)</f>
        <v>6186926.666666667</v>
      </c>
      <c r="C30" s="25">
        <f>AVERAGE(C24:C29)</f>
        <v>5146.333333333333</v>
      </c>
      <c r="D30" s="26">
        <f>AVERAGE(D24:D29)</f>
        <v>1.1333333333333331</v>
      </c>
      <c r="E30" s="26">
        <f>AVERAGE(E24:E29)</f>
        <v>4.6000000000000005</v>
      </c>
    </row>
    <row r="31" spans="1:6" ht="16.5" customHeight="1" x14ac:dyDescent="0.3">
      <c r="A31" s="27" t="s">
        <v>19</v>
      </c>
      <c r="B31" s="28">
        <f>(STDEV(B24:B29)/B30)</f>
        <v>1.9103566062836238E-3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4" t="s">
        <v>26</v>
      </c>
      <c r="C59" s="16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B62" zoomScale="60" zoomScaleNormal="78" workbookViewId="0">
      <selection activeCell="B24" sqref="B24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ht="18.75" customHeight="1" x14ac:dyDescent="0.3">
      <c r="A1" s="52"/>
      <c r="B1" s="52"/>
      <c r="C1" s="52"/>
      <c r="D1" s="52"/>
      <c r="E1" s="52"/>
      <c r="F1" s="52"/>
      <c r="G1" s="52"/>
      <c r="H1" s="52"/>
    </row>
    <row r="2" spans="1:8" ht="18.75" customHeight="1" x14ac:dyDescent="0.3">
      <c r="A2" s="52"/>
      <c r="B2" s="52"/>
      <c r="C2" s="52"/>
      <c r="D2" s="52"/>
      <c r="E2" s="52"/>
      <c r="F2" s="52"/>
      <c r="G2" s="52"/>
      <c r="H2" s="52"/>
    </row>
    <row r="3" spans="1:8" ht="18.75" customHeight="1" x14ac:dyDescent="0.3">
      <c r="A3" s="52"/>
      <c r="B3" s="52"/>
      <c r="C3" s="52"/>
      <c r="D3" s="52"/>
      <c r="E3" s="52"/>
      <c r="F3" s="52"/>
      <c r="G3" s="52"/>
      <c r="H3" s="52"/>
    </row>
    <row r="4" spans="1:8" ht="18.75" customHeight="1" x14ac:dyDescent="0.3">
      <c r="A4" s="52"/>
      <c r="B4" s="52"/>
      <c r="C4" s="52"/>
      <c r="D4" s="52"/>
      <c r="E4" s="52"/>
      <c r="F4" s="52"/>
      <c r="G4" s="52"/>
      <c r="H4" s="52"/>
    </row>
    <row r="5" spans="1:8" ht="18.75" customHeight="1" x14ac:dyDescent="0.3">
      <c r="A5" s="52"/>
      <c r="B5" s="52"/>
      <c r="C5" s="52"/>
      <c r="D5" s="52"/>
      <c r="E5" s="52"/>
      <c r="F5" s="52"/>
      <c r="G5" s="52"/>
      <c r="H5" s="52"/>
    </row>
    <row r="6" spans="1:8" ht="18.75" customHeight="1" x14ac:dyDescent="0.3">
      <c r="A6" s="52"/>
      <c r="B6" s="52"/>
      <c r="C6" s="52"/>
      <c r="D6" s="52"/>
      <c r="E6" s="52"/>
      <c r="F6" s="52"/>
      <c r="G6" s="52"/>
      <c r="H6" s="52"/>
    </row>
    <row r="7" spans="1:8" ht="18.75" customHeight="1" x14ac:dyDescent="0.3">
      <c r="A7" s="52"/>
      <c r="B7" s="52"/>
      <c r="C7" s="52"/>
      <c r="D7" s="52"/>
      <c r="E7" s="52"/>
      <c r="F7" s="52"/>
      <c r="G7" s="52"/>
      <c r="H7" s="52"/>
    </row>
    <row r="8" spans="1:8" ht="18.75" customHeight="1" x14ac:dyDescent="0.3">
      <c r="A8" s="52"/>
      <c r="B8" s="52"/>
      <c r="C8" s="52"/>
      <c r="D8" s="52"/>
      <c r="E8" s="52"/>
      <c r="F8" s="52"/>
      <c r="G8" s="52"/>
      <c r="H8" s="52"/>
    </row>
    <row r="9" spans="1:8" ht="18.75" customHeight="1" x14ac:dyDescent="0.3">
      <c r="A9" s="52"/>
      <c r="B9" s="52"/>
      <c r="C9" s="52"/>
      <c r="D9" s="52"/>
      <c r="E9" s="52"/>
      <c r="F9" s="52"/>
      <c r="G9" s="52"/>
      <c r="H9" s="52"/>
    </row>
    <row r="10" spans="1:8" ht="18.75" customHeight="1" x14ac:dyDescent="0.3">
      <c r="A10" s="52"/>
      <c r="B10" s="52"/>
      <c r="C10" s="52"/>
      <c r="D10" s="52"/>
      <c r="E10" s="52"/>
      <c r="F10" s="52"/>
      <c r="G10" s="52"/>
      <c r="H10" s="52"/>
    </row>
    <row r="11" spans="1:8" ht="18.75" customHeight="1" x14ac:dyDescent="0.3">
      <c r="A11" s="52"/>
      <c r="B11" s="52"/>
      <c r="C11" s="52"/>
      <c r="D11" s="52"/>
      <c r="E11" s="52"/>
      <c r="F11" s="52"/>
      <c r="G11" s="52"/>
      <c r="H11" s="52"/>
    </row>
    <row r="12" spans="1:8" ht="18.75" customHeight="1" x14ac:dyDescent="0.3">
      <c r="A12" s="52"/>
      <c r="B12" s="52"/>
      <c r="C12" s="52"/>
      <c r="D12" s="52"/>
      <c r="E12" s="52"/>
      <c r="F12" s="52"/>
      <c r="G12" s="52"/>
      <c r="H12" s="52"/>
    </row>
    <row r="13" spans="1:8" ht="18.75" customHeight="1" x14ac:dyDescent="0.3">
      <c r="A13" s="52"/>
      <c r="B13" s="52"/>
      <c r="C13" s="52"/>
      <c r="D13" s="52"/>
      <c r="E13" s="52"/>
      <c r="F13" s="52"/>
      <c r="G13" s="52"/>
      <c r="H13" s="52"/>
    </row>
    <row r="14" spans="1:8" ht="18.75" customHeight="1" x14ac:dyDescent="0.3">
      <c r="A14" s="52"/>
      <c r="B14" s="52"/>
      <c r="C14" s="52"/>
      <c r="D14" s="52"/>
      <c r="E14" s="52"/>
      <c r="F14" s="52"/>
      <c r="G14" s="52"/>
      <c r="H14" s="52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69" t="s">
        <v>31</v>
      </c>
      <c r="B16" s="170"/>
      <c r="C16" s="170"/>
      <c r="D16" s="170"/>
      <c r="E16" s="170"/>
      <c r="F16" s="170"/>
      <c r="G16" s="170"/>
      <c r="H16" s="171"/>
    </row>
    <row r="17" spans="1:8" ht="18.75" customHeight="1" x14ac:dyDescent="0.3">
      <c r="A17" s="53" t="s">
        <v>32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33</v>
      </c>
      <c r="B18" s="172" t="s">
        <v>101</v>
      </c>
      <c r="C18" s="172"/>
      <c r="D18" s="172"/>
      <c r="E18" s="172"/>
      <c r="F18" s="52"/>
      <c r="G18" s="52"/>
      <c r="H18" s="52"/>
    </row>
    <row r="19" spans="1:8" ht="26.25" customHeight="1" x14ac:dyDescent="0.4">
      <c r="A19" s="54" t="s">
        <v>34</v>
      </c>
      <c r="B19" s="56" t="s">
        <v>7</v>
      </c>
      <c r="C19" s="161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35</v>
      </c>
      <c r="B20" s="56" t="s">
        <v>99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36</v>
      </c>
      <c r="B21" s="173" t="s">
        <v>102</v>
      </c>
      <c r="C21" s="173"/>
      <c r="D21" s="173"/>
      <c r="E21" s="173"/>
      <c r="F21" s="173"/>
      <c r="G21" s="173"/>
      <c r="H21" s="173"/>
    </row>
    <row r="22" spans="1:8" ht="26.25" customHeight="1" x14ac:dyDescent="0.4">
      <c r="A22" s="54" t="s">
        <v>37</v>
      </c>
      <c r="B22" s="57" t="s">
        <v>103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38</v>
      </c>
      <c r="B23" s="58" t="s">
        <v>104</v>
      </c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9"/>
      <c r="C24" s="52"/>
      <c r="D24" s="52"/>
      <c r="E24" s="52"/>
      <c r="F24" s="52"/>
      <c r="G24" s="52"/>
      <c r="H24" s="52"/>
    </row>
    <row r="25" spans="1:8" ht="18.75" customHeight="1" x14ac:dyDescent="0.3">
      <c r="A25" s="60" t="s">
        <v>1</v>
      </c>
      <c r="B25" s="59"/>
      <c r="C25" s="52"/>
      <c r="D25" s="52"/>
      <c r="E25" s="52"/>
      <c r="F25" s="52"/>
      <c r="G25" s="52"/>
      <c r="H25" s="52"/>
    </row>
    <row r="26" spans="1:8" ht="26.25" customHeight="1" x14ac:dyDescent="0.4">
      <c r="A26" s="61" t="s">
        <v>4</v>
      </c>
      <c r="B26" s="172" t="s">
        <v>99</v>
      </c>
      <c r="C26" s="172"/>
      <c r="D26" s="52"/>
      <c r="E26" s="52"/>
      <c r="F26" s="52"/>
      <c r="G26" s="52"/>
      <c r="H26" s="52"/>
    </row>
    <row r="27" spans="1:8" ht="26.25" customHeight="1" x14ac:dyDescent="0.4">
      <c r="A27" s="62" t="s">
        <v>39</v>
      </c>
      <c r="B27" s="173" t="s">
        <v>100</v>
      </c>
      <c r="C27" s="173"/>
      <c r="D27" s="52"/>
      <c r="E27" s="52"/>
      <c r="F27" s="52"/>
      <c r="G27" s="52"/>
      <c r="H27" s="52"/>
    </row>
    <row r="28" spans="1:8" ht="27" customHeight="1" x14ac:dyDescent="0.4">
      <c r="A28" s="62" t="s">
        <v>6</v>
      </c>
      <c r="B28" s="63">
        <v>99.1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2" t="s">
        <v>40</v>
      </c>
      <c r="B29" s="64">
        <v>0</v>
      </c>
      <c r="C29" s="174" t="s">
        <v>41</v>
      </c>
      <c r="D29" s="175"/>
      <c r="E29" s="175"/>
      <c r="F29" s="175"/>
      <c r="G29" s="176"/>
      <c r="H29" s="65"/>
    </row>
    <row r="30" spans="1:8" ht="19.5" customHeight="1" x14ac:dyDescent="0.3">
      <c r="A30" s="62" t="s">
        <v>42</v>
      </c>
      <c r="B30" s="66">
        <f>B28-B29</f>
        <v>99.1</v>
      </c>
      <c r="C30" s="67"/>
      <c r="D30" s="67"/>
      <c r="E30" s="67"/>
      <c r="F30" s="67"/>
      <c r="G30" s="67"/>
      <c r="H30" s="65"/>
    </row>
    <row r="31" spans="1:8" ht="27" customHeight="1" x14ac:dyDescent="0.4">
      <c r="A31" s="62" t="s">
        <v>43</v>
      </c>
      <c r="B31" s="68">
        <v>1</v>
      </c>
      <c r="C31" s="174" t="s">
        <v>44</v>
      </c>
      <c r="D31" s="175"/>
      <c r="E31" s="175"/>
      <c r="F31" s="175"/>
      <c r="G31" s="176"/>
      <c r="H31" s="69"/>
    </row>
    <row r="32" spans="1:8" ht="27" customHeight="1" x14ac:dyDescent="0.4">
      <c r="A32" s="62" t="s">
        <v>45</v>
      </c>
      <c r="B32" s="68">
        <v>1</v>
      </c>
      <c r="C32" s="174" t="s">
        <v>46</v>
      </c>
      <c r="D32" s="175"/>
      <c r="E32" s="175"/>
      <c r="F32" s="175"/>
      <c r="G32" s="176"/>
      <c r="H32" s="69"/>
    </row>
    <row r="33" spans="1:8" ht="18.75" customHeight="1" x14ac:dyDescent="0.3">
      <c r="A33" s="62"/>
      <c r="B33" s="70"/>
      <c r="C33" s="71"/>
      <c r="D33" s="71"/>
      <c r="E33" s="71"/>
      <c r="F33" s="71"/>
      <c r="G33" s="71"/>
      <c r="H33" s="71"/>
    </row>
    <row r="34" spans="1:8" ht="18.75" customHeight="1" x14ac:dyDescent="0.3">
      <c r="A34" s="62" t="s">
        <v>47</v>
      </c>
      <c r="B34" s="72">
        <f>B31/B32</f>
        <v>1</v>
      </c>
      <c r="C34" s="52" t="s">
        <v>48</v>
      </c>
      <c r="D34" s="52"/>
      <c r="E34" s="52"/>
      <c r="F34" s="52"/>
      <c r="G34" s="52"/>
      <c r="H34" s="65"/>
    </row>
    <row r="35" spans="1:8" ht="19.5" customHeight="1" x14ac:dyDescent="0.3">
      <c r="A35" s="62"/>
      <c r="B35" s="73"/>
      <c r="C35" s="65"/>
      <c r="D35" s="65"/>
      <c r="E35" s="65"/>
      <c r="F35" s="65"/>
      <c r="G35" s="52"/>
      <c r="H35" s="65"/>
    </row>
    <row r="36" spans="1:8" ht="27" customHeight="1" x14ac:dyDescent="0.4">
      <c r="A36" s="74" t="s">
        <v>93</v>
      </c>
      <c r="B36" s="75">
        <v>100</v>
      </c>
      <c r="C36" s="52"/>
      <c r="D36" s="177" t="s">
        <v>49</v>
      </c>
      <c r="E36" s="178"/>
      <c r="F36" s="179" t="s">
        <v>50</v>
      </c>
      <c r="G36" s="178"/>
      <c r="H36" s="65"/>
    </row>
    <row r="37" spans="1:8" ht="26.25" customHeight="1" x14ac:dyDescent="0.4">
      <c r="A37" s="76" t="s">
        <v>51</v>
      </c>
      <c r="B37" s="77">
        <v>4</v>
      </c>
      <c r="C37" s="78" t="s">
        <v>52</v>
      </c>
      <c r="D37" s="79" t="s">
        <v>53</v>
      </c>
      <c r="E37" s="80" t="s">
        <v>54</v>
      </c>
      <c r="F37" s="81" t="s">
        <v>53</v>
      </c>
      <c r="G37" s="80" t="s">
        <v>54</v>
      </c>
      <c r="H37" s="65"/>
    </row>
    <row r="38" spans="1:8" ht="26.25" customHeight="1" x14ac:dyDescent="0.4">
      <c r="A38" s="76" t="s">
        <v>55</v>
      </c>
      <c r="B38" s="77">
        <v>100</v>
      </c>
      <c r="C38" s="82">
        <v>1</v>
      </c>
      <c r="D38" s="83">
        <v>5876778</v>
      </c>
      <c r="E38" s="84">
        <f>IF(ISBLANK(D38),"-",$D$48/$D$45*D38)</f>
        <v>6156716.5117284805</v>
      </c>
      <c r="F38" s="85">
        <v>6286077</v>
      </c>
      <c r="G38" s="84">
        <f>IF(ISBLANK(F38),"-",$D$48/$F$45*F38)</f>
        <v>6280361.870697666</v>
      </c>
      <c r="H38" s="65"/>
    </row>
    <row r="39" spans="1:8" ht="26.25" customHeight="1" x14ac:dyDescent="0.4">
      <c r="A39" s="76" t="s">
        <v>56</v>
      </c>
      <c r="B39" s="77">
        <v>1</v>
      </c>
      <c r="C39" s="86">
        <v>2</v>
      </c>
      <c r="D39" s="87">
        <v>5926126</v>
      </c>
      <c r="E39" s="88">
        <f>IF(ISBLANK(D39),"-",$D$48/$D$45*D39)</f>
        <v>6208415.1885239584</v>
      </c>
      <c r="F39" s="89">
        <v>6304666</v>
      </c>
      <c r="G39" s="88">
        <f>IF(ISBLANK(F39),"-",$D$48/$F$45*F39)</f>
        <v>6298933.9700872218</v>
      </c>
      <c r="H39" s="65"/>
    </row>
    <row r="40" spans="1:8" ht="26.25" customHeight="1" x14ac:dyDescent="0.4">
      <c r="A40" s="76" t="s">
        <v>57</v>
      </c>
      <c r="B40" s="77">
        <v>1</v>
      </c>
      <c r="C40" s="86">
        <v>3</v>
      </c>
      <c r="D40" s="87">
        <v>5970044</v>
      </c>
      <c r="E40" s="88">
        <f>IF(ISBLANK(D40),"-",$D$48/$D$45*D40)</f>
        <v>6254425.2089402638</v>
      </c>
      <c r="F40" s="89">
        <v>6282668</v>
      </c>
      <c r="G40" s="88">
        <f>IF(ISBLANK(F40),"-",$D$48/$F$45*F40)</f>
        <v>6276955.9700672403</v>
      </c>
      <c r="H40" s="52"/>
    </row>
    <row r="41" spans="1:8" ht="26.25" customHeight="1" x14ac:dyDescent="0.4">
      <c r="A41" s="76" t="s">
        <v>58</v>
      </c>
      <c r="B41" s="77">
        <v>1</v>
      </c>
      <c r="C41" s="90">
        <v>4</v>
      </c>
      <c r="D41" s="91"/>
      <c r="E41" s="92" t="str">
        <f>IF(ISBLANK(D41),"-",$D$48/$D$45*D41)</f>
        <v>-</v>
      </c>
      <c r="F41" s="93"/>
      <c r="G41" s="92" t="str">
        <f>IF(ISBLANK(F41),"-",$D$48/$F$45*F41)</f>
        <v>-</v>
      </c>
      <c r="H41" s="52"/>
    </row>
    <row r="42" spans="1:8" ht="27" customHeight="1" x14ac:dyDescent="0.4">
      <c r="A42" s="76" t="s">
        <v>59</v>
      </c>
      <c r="B42" s="77">
        <v>1</v>
      </c>
      <c r="C42" s="94" t="s">
        <v>60</v>
      </c>
      <c r="D42" s="95">
        <f>AVERAGE(D38:D41)</f>
        <v>5924316</v>
      </c>
      <c r="E42" s="96">
        <f>AVERAGE(E38:E41)</f>
        <v>6206518.9697309015</v>
      </c>
      <c r="F42" s="97">
        <f>AVERAGE(F38:F41)</f>
        <v>6291137</v>
      </c>
      <c r="G42" s="96">
        <f>AVERAGE(G38:G41)</f>
        <v>6285417.2702840427</v>
      </c>
      <c r="H42" s="52"/>
    </row>
    <row r="43" spans="1:8" ht="26.25" customHeight="1" x14ac:dyDescent="0.4">
      <c r="A43" s="76" t="s">
        <v>61</v>
      </c>
      <c r="B43" s="89">
        <v>1</v>
      </c>
      <c r="C43" s="98" t="s">
        <v>62</v>
      </c>
      <c r="D43" s="99">
        <v>24.08</v>
      </c>
      <c r="E43" s="100"/>
      <c r="F43" s="99">
        <v>25.25</v>
      </c>
      <c r="G43" s="52"/>
      <c r="H43" s="52"/>
    </row>
    <row r="44" spans="1:8" ht="26.25" customHeight="1" x14ac:dyDescent="0.4">
      <c r="A44" s="76" t="s">
        <v>63</v>
      </c>
      <c r="B44" s="89">
        <v>1</v>
      </c>
      <c r="C44" s="101" t="s">
        <v>64</v>
      </c>
      <c r="D44" s="102">
        <f>D43*$B$34</f>
        <v>24.08</v>
      </c>
      <c r="E44" s="103"/>
      <c r="F44" s="102">
        <f>F43*$B$34</f>
        <v>25.25</v>
      </c>
      <c r="G44" s="52"/>
      <c r="H44" s="52"/>
    </row>
    <row r="45" spans="1:8" ht="19.5" customHeight="1" x14ac:dyDescent="0.3">
      <c r="A45" s="76" t="s">
        <v>65</v>
      </c>
      <c r="B45" s="103">
        <f>(B44/B43)*(B42/B41)*(B40/B39)*(B38/B37)*B36</f>
        <v>2500</v>
      </c>
      <c r="C45" s="101" t="s">
        <v>66</v>
      </c>
      <c r="D45" s="104">
        <f>D44*$B$30/100</f>
        <v>23.863279999999996</v>
      </c>
      <c r="E45" s="105"/>
      <c r="F45" s="104">
        <f>F44*$B$30/100</f>
        <v>25.022749999999995</v>
      </c>
      <c r="G45" s="52"/>
      <c r="H45" s="52"/>
    </row>
    <row r="46" spans="1:8" ht="19.5" customHeight="1" x14ac:dyDescent="0.3">
      <c r="A46" s="165" t="s">
        <v>67</v>
      </c>
      <c r="B46" s="166"/>
      <c r="C46" s="101" t="s">
        <v>68</v>
      </c>
      <c r="D46" s="102">
        <f>D45/$B$45</f>
        <v>9.5453119999999985E-3</v>
      </c>
      <c r="E46" s="105"/>
      <c r="F46" s="106">
        <f>F45/$B$45</f>
        <v>1.0009099999999998E-2</v>
      </c>
      <c r="G46" s="52"/>
      <c r="H46" s="52"/>
    </row>
    <row r="47" spans="1:8" ht="27" customHeight="1" x14ac:dyDescent="0.4">
      <c r="A47" s="167"/>
      <c r="B47" s="168"/>
      <c r="C47" s="101" t="s">
        <v>69</v>
      </c>
      <c r="D47" s="107">
        <v>0.01</v>
      </c>
      <c r="E47" s="52"/>
      <c r="F47" s="108"/>
      <c r="G47" s="52"/>
      <c r="H47" s="52"/>
    </row>
    <row r="48" spans="1:8" ht="18.75" customHeight="1" x14ac:dyDescent="0.3">
      <c r="A48" s="52"/>
      <c r="B48" s="52"/>
      <c r="C48" s="101" t="s">
        <v>70</v>
      </c>
      <c r="D48" s="104">
        <f>D47*$B$45</f>
        <v>25</v>
      </c>
      <c r="E48" s="52"/>
      <c r="F48" s="108"/>
      <c r="G48" s="52"/>
      <c r="H48" s="52"/>
    </row>
    <row r="49" spans="1:8" ht="19.5" customHeight="1" x14ac:dyDescent="0.3">
      <c r="A49" s="52"/>
      <c r="B49" s="52"/>
      <c r="C49" s="109" t="s">
        <v>71</v>
      </c>
      <c r="D49" s="110">
        <f>D48/B34</f>
        <v>25</v>
      </c>
      <c r="E49" s="52"/>
      <c r="F49" s="111"/>
      <c r="G49" s="52"/>
      <c r="H49" s="52"/>
    </row>
    <row r="50" spans="1:8" ht="18.75" customHeight="1" x14ac:dyDescent="0.3">
      <c r="A50" s="52"/>
      <c r="B50" s="52"/>
      <c r="C50" s="112" t="s">
        <v>72</v>
      </c>
      <c r="D50" s="113">
        <f>AVERAGE(E38:E41,G38:G41)</f>
        <v>6245968.120007473</v>
      </c>
      <c r="E50" s="52"/>
      <c r="F50" s="111"/>
      <c r="G50" s="52"/>
      <c r="H50" s="52"/>
    </row>
    <row r="51" spans="1:8" ht="18.75" customHeight="1" x14ac:dyDescent="0.3">
      <c r="A51" s="52"/>
      <c r="B51" s="52"/>
      <c r="C51" s="101" t="s">
        <v>73</v>
      </c>
      <c r="D51" s="114">
        <f>STDEV(E38:E41,G38:G41)/D50</f>
        <v>8.5908959401087438E-3</v>
      </c>
      <c r="E51" s="52"/>
      <c r="F51" s="111"/>
      <c r="G51" s="52"/>
      <c r="H51" s="52"/>
    </row>
    <row r="52" spans="1:8" ht="19.5" customHeight="1" x14ac:dyDescent="0.3">
      <c r="A52" s="52"/>
      <c r="B52" s="52"/>
      <c r="C52" s="109" t="s">
        <v>20</v>
      </c>
      <c r="D52" s="115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6" t="s">
        <v>94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74</v>
      </c>
      <c r="B55" s="117" t="str">
        <f>B21</f>
        <v>Each spray delivers Mometasone Furoate Monohydrate eqv to Mometasone Furoate 50mcg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2" t="s">
        <v>95</v>
      </c>
      <c r="B56" s="118">
        <v>1</v>
      </c>
      <c r="C56" s="119" t="s">
        <v>96</v>
      </c>
      <c r="D56" s="162">
        <v>0.05</v>
      </c>
      <c r="E56" s="52" t="str">
        <f>B20</f>
        <v>Mometasone Furoate</v>
      </c>
      <c r="F56" s="52"/>
      <c r="G56" s="52"/>
      <c r="H56" s="119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119"/>
    </row>
    <row r="58" spans="1:8" ht="27" customHeight="1" x14ac:dyDescent="0.4">
      <c r="A58" s="74" t="s">
        <v>75</v>
      </c>
      <c r="B58" s="75">
        <v>50</v>
      </c>
      <c r="C58" s="52"/>
      <c r="D58" s="120" t="s">
        <v>97</v>
      </c>
      <c r="E58" s="121" t="s">
        <v>52</v>
      </c>
      <c r="F58" s="121" t="s">
        <v>53</v>
      </c>
      <c r="G58" s="121" t="s">
        <v>76</v>
      </c>
      <c r="H58" s="78" t="s">
        <v>77</v>
      </c>
    </row>
    <row r="59" spans="1:8" ht="26.25" customHeight="1" x14ac:dyDescent="0.4">
      <c r="A59" s="76" t="s">
        <v>78</v>
      </c>
      <c r="B59" s="77">
        <v>1</v>
      </c>
      <c r="C59" s="184" t="s">
        <v>79</v>
      </c>
      <c r="D59" s="187">
        <v>10</v>
      </c>
      <c r="E59" s="122">
        <v>1</v>
      </c>
      <c r="F59" s="123">
        <v>6616294</v>
      </c>
      <c r="G59" s="124">
        <f t="shared" ref="G59:G70" si="0">IF(ISBLANK(F59),"-",(F59/$D$50*$D$47*$B$67)*($B$56/$D$59))</f>
        <v>5.2964519453807937E-2</v>
      </c>
      <c r="H59" s="125">
        <f t="shared" ref="H59:H70" si="1">IF(ISBLANK(F59),"-",G59/$D$56)</f>
        <v>1.0592903890761587</v>
      </c>
    </row>
    <row r="60" spans="1:8" ht="26.25" customHeight="1" x14ac:dyDescent="0.4">
      <c r="A60" s="76" t="s">
        <v>80</v>
      </c>
      <c r="B60" s="77">
        <v>1</v>
      </c>
      <c r="C60" s="185"/>
      <c r="D60" s="188"/>
      <c r="E60" s="126">
        <v>2</v>
      </c>
      <c r="F60" s="87">
        <v>6628162</v>
      </c>
      <c r="G60" s="127">
        <f t="shared" si="0"/>
        <v>5.3059524741795108E-2</v>
      </c>
      <c r="H60" s="128">
        <f t="shared" si="1"/>
        <v>1.0611904948359021</v>
      </c>
    </row>
    <row r="61" spans="1:8" ht="26.25" customHeight="1" x14ac:dyDescent="0.4">
      <c r="A61" s="76" t="s">
        <v>81</v>
      </c>
      <c r="B61" s="77">
        <v>1</v>
      </c>
      <c r="C61" s="185"/>
      <c r="D61" s="188"/>
      <c r="E61" s="126">
        <v>3</v>
      </c>
      <c r="F61" s="87">
        <v>6614448</v>
      </c>
      <c r="G61" s="127">
        <f t="shared" si="0"/>
        <v>5.2949741920809604E-2</v>
      </c>
      <c r="H61" s="128">
        <f t="shared" si="1"/>
        <v>1.058994838416192</v>
      </c>
    </row>
    <row r="62" spans="1:8" ht="27" customHeight="1" x14ac:dyDescent="0.4">
      <c r="A62" s="76" t="s">
        <v>82</v>
      </c>
      <c r="B62" s="77">
        <v>1</v>
      </c>
      <c r="C62" s="186"/>
      <c r="D62" s="189"/>
      <c r="E62" s="129">
        <v>4</v>
      </c>
      <c r="F62" s="130"/>
      <c r="G62" s="127" t="str">
        <f t="shared" si="0"/>
        <v>-</v>
      </c>
      <c r="H62" s="128" t="str">
        <f t="shared" si="1"/>
        <v>-</v>
      </c>
    </row>
    <row r="63" spans="1:8" ht="26.25" customHeight="1" x14ac:dyDescent="0.4">
      <c r="A63" s="76" t="s">
        <v>83</v>
      </c>
      <c r="B63" s="77">
        <v>1</v>
      </c>
      <c r="C63" s="184" t="s">
        <v>84</v>
      </c>
      <c r="D63" s="190">
        <v>10</v>
      </c>
      <c r="E63" s="122">
        <v>1</v>
      </c>
      <c r="F63" s="123">
        <v>6603756</v>
      </c>
      <c r="G63" s="124">
        <f t="shared" si="0"/>
        <v>5.2864150705848462E-2</v>
      </c>
      <c r="H63" s="125">
        <f t="shared" si="1"/>
        <v>1.0572830141169691</v>
      </c>
    </row>
    <row r="64" spans="1:8" ht="26.25" customHeight="1" x14ac:dyDescent="0.4">
      <c r="A64" s="76" t="s">
        <v>85</v>
      </c>
      <c r="B64" s="77">
        <v>1</v>
      </c>
      <c r="C64" s="185"/>
      <c r="D64" s="191"/>
      <c r="E64" s="126">
        <v>2</v>
      </c>
      <c r="F64" s="87">
        <v>6601787</v>
      </c>
      <c r="G64" s="127">
        <f t="shared" si="0"/>
        <v>5.2848388537661162E-2</v>
      </c>
      <c r="H64" s="128">
        <f t="shared" si="1"/>
        <v>1.0569677707532232</v>
      </c>
    </row>
    <row r="65" spans="1:8" ht="26.25" customHeight="1" x14ac:dyDescent="0.4">
      <c r="A65" s="76" t="s">
        <v>86</v>
      </c>
      <c r="B65" s="77">
        <v>1</v>
      </c>
      <c r="C65" s="185"/>
      <c r="D65" s="191"/>
      <c r="E65" s="126">
        <v>3</v>
      </c>
      <c r="F65" s="87">
        <v>6613198</v>
      </c>
      <c r="G65" s="127">
        <f t="shared" si="0"/>
        <v>5.2939735465637378E-2</v>
      </c>
      <c r="H65" s="128">
        <f t="shared" si="1"/>
        <v>1.0587947093127474</v>
      </c>
    </row>
    <row r="66" spans="1:8" ht="27" customHeight="1" x14ac:dyDescent="0.4">
      <c r="A66" s="76" t="s">
        <v>87</v>
      </c>
      <c r="B66" s="77">
        <v>1</v>
      </c>
      <c r="C66" s="186"/>
      <c r="D66" s="192"/>
      <c r="E66" s="129">
        <v>4</v>
      </c>
      <c r="F66" s="130"/>
      <c r="G66" s="131" t="str">
        <f t="shared" si="0"/>
        <v>-</v>
      </c>
      <c r="H66" s="132" t="str">
        <f t="shared" si="1"/>
        <v>-</v>
      </c>
    </row>
    <row r="67" spans="1:8" ht="26.25" customHeight="1" x14ac:dyDescent="0.4">
      <c r="A67" s="76" t="s">
        <v>88</v>
      </c>
      <c r="B67" s="86">
        <f>(B66/B65)*(B64/B63)*(B62/B61)*(B60/B59)*B58</f>
        <v>50</v>
      </c>
      <c r="C67" s="184" t="s">
        <v>89</v>
      </c>
      <c r="D67" s="187">
        <v>10</v>
      </c>
      <c r="E67" s="122">
        <v>1</v>
      </c>
      <c r="F67" s="123">
        <v>6608422</v>
      </c>
      <c r="G67" s="127">
        <f t="shared" si="0"/>
        <v>5.2901502801715343E-2</v>
      </c>
      <c r="H67" s="128">
        <f t="shared" si="1"/>
        <v>1.0580300560343068</v>
      </c>
    </row>
    <row r="68" spans="1:8" ht="27" customHeight="1" x14ac:dyDescent="0.4">
      <c r="A68" s="133" t="s">
        <v>98</v>
      </c>
      <c r="B68" s="134">
        <f>(D47*B67)/D56*B56</f>
        <v>10</v>
      </c>
      <c r="C68" s="185"/>
      <c r="D68" s="188"/>
      <c r="E68" s="126">
        <v>2</v>
      </c>
      <c r="F68" s="87">
        <v>6610526</v>
      </c>
      <c r="G68" s="127">
        <f t="shared" si="0"/>
        <v>5.2918345667061231E-2</v>
      </c>
      <c r="H68" s="128">
        <f t="shared" si="1"/>
        <v>1.0583669133412246</v>
      </c>
    </row>
    <row r="69" spans="1:8" ht="26.25" customHeight="1" x14ac:dyDescent="0.4">
      <c r="A69" s="165" t="s">
        <v>67</v>
      </c>
      <c r="B69" s="180"/>
      <c r="C69" s="185"/>
      <c r="D69" s="188"/>
      <c r="E69" s="126">
        <v>3</v>
      </c>
      <c r="F69" s="87">
        <v>6611366</v>
      </c>
      <c r="G69" s="127">
        <f t="shared" si="0"/>
        <v>5.2925070004936958E-2</v>
      </c>
      <c r="H69" s="128">
        <f t="shared" si="1"/>
        <v>1.0585014000987392</v>
      </c>
    </row>
    <row r="70" spans="1:8" ht="27" customHeight="1" x14ac:dyDescent="0.4">
      <c r="A70" s="167"/>
      <c r="B70" s="181"/>
      <c r="C70" s="193"/>
      <c r="D70" s="189"/>
      <c r="E70" s="129">
        <v>4</v>
      </c>
      <c r="F70" s="130"/>
      <c r="G70" s="131" t="str">
        <f t="shared" si="0"/>
        <v>-</v>
      </c>
      <c r="H70" s="132" t="str">
        <f t="shared" si="1"/>
        <v>-</v>
      </c>
    </row>
    <row r="71" spans="1:8" ht="26.25" customHeight="1" x14ac:dyDescent="0.4">
      <c r="A71" s="135"/>
      <c r="B71" s="135"/>
      <c r="C71" s="135"/>
      <c r="D71" s="135"/>
      <c r="E71" s="135"/>
      <c r="F71" s="136"/>
      <c r="G71" s="137" t="s">
        <v>60</v>
      </c>
      <c r="H71" s="138">
        <f>AVERAGE(H59:H70)</f>
        <v>1.058602176220607</v>
      </c>
    </row>
    <row r="72" spans="1:8" ht="26.25" customHeight="1" x14ac:dyDescent="0.4">
      <c r="A72" s="52"/>
      <c r="B72" s="52"/>
      <c r="C72" s="135"/>
      <c r="D72" s="135"/>
      <c r="E72" s="135"/>
      <c r="F72" s="136"/>
      <c r="G72" s="139" t="s">
        <v>73</v>
      </c>
      <c r="H72" s="140">
        <f>STDEV(H59:H70)/H71</f>
        <v>1.1650435244488627E-3</v>
      </c>
    </row>
    <row r="73" spans="1:8" ht="27" customHeight="1" x14ac:dyDescent="0.4">
      <c r="A73" s="135"/>
      <c r="B73" s="135"/>
      <c r="C73" s="136"/>
      <c r="D73" s="136"/>
      <c r="E73" s="141"/>
      <c r="F73" s="136"/>
      <c r="G73" s="142" t="s">
        <v>20</v>
      </c>
      <c r="H73" s="143">
        <f>COUNT(H59:H70)</f>
        <v>9</v>
      </c>
    </row>
    <row r="74" spans="1:8" ht="18.75" customHeight="1" x14ac:dyDescent="0.3">
      <c r="A74" s="135"/>
      <c r="B74" s="135"/>
      <c r="C74" s="136"/>
      <c r="D74" s="136"/>
      <c r="E74" s="136"/>
      <c r="F74" s="141"/>
      <c r="G74" s="136"/>
      <c r="H74" s="136"/>
    </row>
    <row r="75" spans="1:8" ht="26.25" customHeight="1" x14ac:dyDescent="0.4">
      <c r="A75" s="144" t="s">
        <v>90</v>
      </c>
      <c r="B75" s="145" t="s">
        <v>91</v>
      </c>
      <c r="C75" s="182" t="str">
        <f>B20</f>
        <v>Mometasone Furoate</v>
      </c>
      <c r="D75" s="182"/>
      <c r="E75" s="146" t="s">
        <v>92</v>
      </c>
      <c r="F75" s="146"/>
      <c r="G75" s="147">
        <f>H71</f>
        <v>1.058602176220607</v>
      </c>
      <c r="H75" s="136"/>
    </row>
    <row r="76" spans="1:8" ht="19.5" customHeight="1" x14ac:dyDescent="0.3">
      <c r="A76" s="148"/>
      <c r="B76" s="149"/>
      <c r="C76" s="149"/>
      <c r="D76" s="149"/>
      <c r="E76" s="149"/>
      <c r="F76" s="149"/>
      <c r="G76" s="149"/>
      <c r="H76" s="149"/>
    </row>
    <row r="77" spans="1:8" ht="18.75" customHeight="1" x14ac:dyDescent="0.3">
      <c r="A77" s="52"/>
      <c r="B77" s="183" t="s">
        <v>26</v>
      </c>
      <c r="C77" s="183"/>
      <c r="D77" s="119"/>
      <c r="E77" s="150" t="s">
        <v>27</v>
      </c>
      <c r="F77" s="151"/>
      <c r="G77" s="183" t="s">
        <v>28</v>
      </c>
      <c r="H77" s="183"/>
    </row>
    <row r="78" spans="1:8" ht="18.75" customHeight="1" x14ac:dyDescent="0.3">
      <c r="A78" s="152" t="s">
        <v>29</v>
      </c>
      <c r="B78" s="153"/>
      <c r="C78" s="153"/>
      <c r="D78" s="154"/>
      <c r="E78" s="155"/>
      <c r="F78" s="52"/>
      <c r="G78" s="156"/>
      <c r="H78" s="156"/>
    </row>
    <row r="79" spans="1:8" ht="18.75" customHeight="1" x14ac:dyDescent="0.3">
      <c r="A79" s="152" t="s">
        <v>30</v>
      </c>
      <c r="B79" s="157"/>
      <c r="C79" s="157"/>
      <c r="D79" s="158"/>
      <c r="E79" s="159"/>
      <c r="F79" s="151"/>
      <c r="G79" s="160"/>
      <c r="H79" s="160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4" orientation="portrait" r:id="rId1"/>
  <rowBreaks count="1" manualBreakCount="1">
    <brk id="97" max="16383" man="1"/>
  </rowBreaks>
  <colBreaks count="1" manualBreakCount="1">
    <brk id="1" max="20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</vt:lpstr>
      <vt:lpstr>Mometasone Furoate </vt:lpstr>
      <vt:lpstr>'Mometasone Furoate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Jane Matundura</cp:lastModifiedBy>
  <cp:lastPrinted>2015-04-30T07:08:14Z</cp:lastPrinted>
  <dcterms:created xsi:type="dcterms:W3CDTF">2005-07-05T10:19:27Z</dcterms:created>
  <dcterms:modified xsi:type="dcterms:W3CDTF">2015-04-30T07:09:01Z</dcterms:modified>
</cp:coreProperties>
</file>