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9405" activeTab="2"/>
  </bookViews>
  <sheets>
    <sheet name="SST" sheetId="1" r:id="rId1"/>
    <sheet name="Uniformity" sheetId="4" r:id="rId2"/>
    <sheet name="Azithromycin " sheetId="5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C120" i="5" l="1"/>
  <c r="B116" i="5"/>
  <c r="D100" i="5"/>
  <c r="D101" i="5" s="1"/>
  <c r="B98" i="5"/>
  <c r="F97" i="5"/>
  <c r="F95" i="5"/>
  <c r="D95" i="5"/>
  <c r="B87" i="5"/>
  <c r="D97" i="5" s="1"/>
  <c r="B81" i="5"/>
  <c r="B83" i="5" s="1"/>
  <c r="B80" i="5"/>
  <c r="B79" i="5"/>
  <c r="C76" i="5"/>
  <c r="B68" i="5"/>
  <c r="C56" i="5"/>
  <c r="B55" i="5"/>
  <c r="B45" i="5"/>
  <c r="D48" i="5" s="1"/>
  <c r="F44" i="5"/>
  <c r="F42" i="5"/>
  <c r="D42" i="5"/>
  <c r="B34" i="5"/>
  <c r="D44" i="5" s="1"/>
  <c r="B30" i="5"/>
  <c r="D49" i="4"/>
  <c r="C49" i="4"/>
  <c r="C46" i="4"/>
  <c r="B57" i="5" s="1"/>
  <c r="C45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C19" i="4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5" l="1"/>
  <c r="D98" i="5"/>
  <c r="D99" i="5" s="1"/>
  <c r="F45" i="5"/>
  <c r="F46" i="5" s="1"/>
  <c r="D45" i="5"/>
  <c r="D46" i="5" s="1"/>
  <c r="F98" i="5"/>
  <c r="F99" i="5" s="1"/>
  <c r="I39" i="5"/>
  <c r="B69" i="5"/>
  <c r="D102" i="5"/>
  <c r="G93" i="5"/>
  <c r="E93" i="5"/>
  <c r="G94" i="5"/>
  <c r="E41" i="5"/>
  <c r="G39" i="5"/>
  <c r="D49" i="5"/>
  <c r="G41" i="5"/>
  <c r="C50" i="4"/>
  <c r="B49" i="4"/>
  <c r="D50" i="4"/>
  <c r="G91" i="5" l="1"/>
  <c r="G92" i="5"/>
  <c r="G40" i="5"/>
  <c r="G38" i="5"/>
  <c r="E40" i="5"/>
  <c r="D50" i="5" s="1"/>
  <c r="G95" i="5"/>
  <c r="E38" i="5"/>
  <c r="E39" i="5"/>
  <c r="E91" i="5"/>
  <c r="E92" i="5"/>
  <c r="E94" i="5"/>
  <c r="G42" i="5"/>
  <c r="D103" i="5" l="1"/>
  <c r="E108" i="5" s="1"/>
  <c r="F108" i="5" s="1"/>
  <c r="D105" i="5"/>
  <c r="E95" i="5"/>
  <c r="E42" i="5"/>
  <c r="D52" i="5"/>
  <c r="E112" i="5"/>
  <c r="F112" i="5" s="1"/>
  <c r="D51" i="5"/>
  <c r="G70" i="5"/>
  <c r="H70" i="5" s="1"/>
  <c r="G67" i="5"/>
  <c r="H67" i="5" s="1"/>
  <c r="G65" i="5"/>
  <c r="H65" i="5" s="1"/>
  <c r="G63" i="5"/>
  <c r="H63" i="5" s="1"/>
  <c r="G61" i="5"/>
  <c r="H61" i="5" s="1"/>
  <c r="G68" i="5"/>
  <c r="H68" i="5" s="1"/>
  <c r="G71" i="5"/>
  <c r="H71" i="5" s="1"/>
  <c r="G69" i="5"/>
  <c r="H69" i="5" s="1"/>
  <c r="G66" i="5"/>
  <c r="H66" i="5" s="1"/>
  <c r="G64" i="5"/>
  <c r="H64" i="5" s="1"/>
  <c r="G62" i="5"/>
  <c r="H62" i="5" s="1"/>
  <c r="G60" i="5"/>
  <c r="H60" i="5" s="1"/>
  <c r="E110" i="5" l="1"/>
  <c r="F110" i="5" s="1"/>
  <c r="E109" i="5"/>
  <c r="F109" i="5" s="1"/>
  <c r="E111" i="5"/>
  <c r="F111" i="5" s="1"/>
  <c r="E113" i="5"/>
  <c r="F113" i="5" s="1"/>
  <c r="D104" i="5"/>
  <c r="H72" i="5"/>
  <c r="H74" i="5"/>
  <c r="F115" i="5" l="1"/>
  <c r="F116" i="5" s="1"/>
  <c r="F117" i="5"/>
  <c r="H73" i="5"/>
  <c r="G76" i="5"/>
  <c r="G120" i="5"/>
</calcChain>
</file>

<file path=xl/sharedStrings.xml><?xml version="1.0" encoding="utf-8"?>
<sst xmlns="http://schemas.openxmlformats.org/spreadsheetml/2006/main" count="242" uniqueCount="134">
  <si>
    <t>HPLC System Suitability Report</t>
  </si>
  <si>
    <t>Analysis Data</t>
  </si>
  <si>
    <t>Assay</t>
  </si>
  <si>
    <t>Sample(s)</t>
  </si>
  <si>
    <t>Reference Substance:</t>
  </si>
  <si>
    <t xml:space="preserve">MACROSAFE 500MG </t>
  </si>
  <si>
    <t>% age Purity:</t>
  </si>
  <si>
    <t>NDQD201504210</t>
  </si>
  <si>
    <t>Weight (mg):</t>
  </si>
  <si>
    <t>Azithromycin Dihydrate USP equivalent to azithromycin 500mg</t>
  </si>
  <si>
    <t>Standard Conc (mg/mL):</t>
  </si>
  <si>
    <t>Each tablets contains Azithromycin anhydrous 500mg (as Azithromycin Dihydrate USP).</t>
  </si>
  <si>
    <t>2015-04-24 11:49:34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</si>
  <si>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</si>
  <si>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</si>
  <si>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</si>
  <si>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</si>
  <si>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</si>
  <si>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</si>
  <si>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</si>
  <si>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</si>
  <si>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</si>
  <si>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</si>
  <si>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</si>
  <si>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</si>
  <si>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</si>
  <si>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</si>
  <si>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</si>
  <si>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</si>
  <si>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</si>
  <si>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</si>
  <si>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Laoboratory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</si>
  <si>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</si>
  <si>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</si>
  <si>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</si>
  <si>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</si>
  <si>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</si>
  <si>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</si>
  <si>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</si>
  <si>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</si>
  <si>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</si>
  <si>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</si>
  <si>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</si>
  <si>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</si>
  <si>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</si>
  <si>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</si>
  <si>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</si>
  <si>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</si>
  <si>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</si>
  <si>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</si>
  <si>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</si>
  <si>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</si>
  <si>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</si>
  <si>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</si>
  <si>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</si>
  <si>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</si>
  <si>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</si>
  <si>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</si>
  <si>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</si>
  <si>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</si>
  <si>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</si>
  <si>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</si>
  <si>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</si>
  <si>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</si>
  <si>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</si>
  <si>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</si>
  <si>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</si>
  <si>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</si>
  <si>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</si>
  <si>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</si>
  <si>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</si>
  <si>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</si>
  <si>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</si>
  <si>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</si>
  <si>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</si>
  <si>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</si>
  <si>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</si>
  <si>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</si>
  <si>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</si>
  <si>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</si>
  <si>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</si>
  <si>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</si>
  <si>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</si>
  <si>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</si>
  <si>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</si>
  <si>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</si>
  <si>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</si>
  <si>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</si>
  <si>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</si>
  <si>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</si>
  <si>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</si>
  <si>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</si>
  <si>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</si>
  <si>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</si>
  <si>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</si>
  <si>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</si>
  <si>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</si>
  <si>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</si>
  <si>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</si>
  <si>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</si>
  <si>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</si>
  <si>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</si>
  <si>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</si>
  <si>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</si>
  <si>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</si>
  <si>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</si>
  <si>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</si>
  <si>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</si>
  <si>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</si>
  <si>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</si>
  <si>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</si>
  <si>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</si>
  <si>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</si>
  <si>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</si>
  <si>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</si>
  <si>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</si>
  <si>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Uniformity of Weight Test Report</t>
  </si>
  <si>
    <t>Uniformity of weight</t>
  </si>
  <si>
    <t>Tablet weight (mg)</t>
  </si>
  <si>
    <t>% Deviation</t>
  </si>
  <si>
    <t>Total</t>
  </si>
  <si>
    <t>Average</t>
  </si>
  <si>
    <t>% Deviation from mean</t>
  </si>
  <si>
    <t>Each Tablet contains</t>
  </si>
  <si>
    <t>Average Tablet Content Weight (mg):</t>
  </si>
  <si>
    <t>MACROSAFE 500</t>
  </si>
  <si>
    <t>AZITHROMYCIN</t>
  </si>
  <si>
    <t>EACH FILM COATED TABLET CONTAINS AZITHROMYCIN USP (AS Dihydrate) EQ.TO AZITHROMYCIN ANHYDROUS 500 MG</t>
  </si>
  <si>
    <t>14TH MAY 2015</t>
  </si>
  <si>
    <t xml:space="preserve">AZITHROMYCIN </t>
  </si>
  <si>
    <t>NQCL/WRS/A4-3</t>
  </si>
  <si>
    <t>2RrD JUNE  2015</t>
  </si>
  <si>
    <t>HASSAN</t>
  </si>
  <si>
    <t>23RD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</si>
</sst>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[$-409]d/mmm/yy;@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20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21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72" fontId="6" fillId="2" borderId="0" xfId="0" applyNumberFormat="1" applyFont="1" applyFill="1"/>
    <xf numFmtId="170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9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right" vertical="center"/>
    </xf>
    <xf numFmtId="170" fontId="6" fillId="2" borderId="19" xfId="0" applyNumberFormat="1" applyFont="1" applyFill="1" applyBorder="1" applyAlignment="1">
      <alignment horizontal="center" vertical="center"/>
    </xf>
    <xf numFmtId="164" fontId="5" fillId="2" borderId="19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wrapText="1"/>
    </xf>
    <xf numFmtId="164" fontId="5" fillId="2" borderId="19" xfId="0" applyNumberFormat="1" applyFont="1" applyFill="1" applyBorder="1" applyAlignment="1">
      <alignment horizontal="center" wrapText="1"/>
    </xf>
    <xf numFmtId="10" fontId="6" fillId="2" borderId="23" xfId="0" applyNumberFormat="1" applyFont="1" applyFill="1" applyBorder="1" applyAlignment="1">
      <alignment horizontal="center"/>
    </xf>
    <xf numFmtId="10" fontId="6" fillId="2" borderId="40" xfId="0" applyNumberFormat="1" applyFont="1" applyFill="1" applyBorder="1" applyAlignment="1">
      <alignment horizontal="center"/>
    </xf>
    <xf numFmtId="10" fontId="6" fillId="2" borderId="30" xfId="0" applyNumberFormat="1" applyFont="1" applyFill="1" applyBorder="1" applyAlignment="1">
      <alignment horizontal="center"/>
    </xf>
    <xf numFmtId="0" fontId="4" fillId="2" borderId="0" xfId="0" applyFont="1" applyFill="1"/>
    <xf numFmtId="0" fontId="22" fillId="2" borderId="0" xfId="0" applyFont="1" applyFill="1" applyAlignment="1">
      <alignment wrapText="1"/>
    </xf>
    <xf numFmtId="0" fontId="5" fillId="2" borderId="19" xfId="0" applyFont="1" applyFill="1" applyBorder="1" applyAlignment="1">
      <alignment horizontal="center" vertical="center"/>
    </xf>
    <xf numFmtId="165" fontId="5" fillId="2" borderId="35" xfId="0" applyNumberFormat="1" applyFont="1" applyFill="1" applyBorder="1" applyAlignment="1">
      <alignment horizontal="center"/>
    </xf>
    <xf numFmtId="165" fontId="5" fillId="2" borderId="37" xfId="0" applyNumberFormat="1" applyFont="1" applyFill="1" applyBorder="1" applyAlignment="1">
      <alignment horizontal="center"/>
    </xf>
    <xf numFmtId="2" fontId="6" fillId="3" borderId="40" xfId="0" applyNumberFormat="1" applyFont="1" applyFill="1" applyBorder="1" applyProtection="1">
      <protection locked="0"/>
    </xf>
    <xf numFmtId="2" fontId="6" fillId="3" borderId="30" xfId="0" applyNumberFormat="1" applyFont="1" applyFill="1" applyBorder="1" applyProtection="1">
      <protection locked="0"/>
    </xf>
    <xf numFmtId="172" fontId="6" fillId="2" borderId="0" xfId="0" applyNumberFormat="1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1" fillId="3" borderId="0" xfId="0" applyFont="1" applyFill="1" applyAlignment="1" applyProtection="1">
      <alignment horizontal="left"/>
      <protection locked="0"/>
    </xf>
    <xf numFmtId="0" fontId="8" fillId="3" borderId="0" xfId="0" applyFont="1" applyFill="1" applyProtection="1">
      <protection locked="0"/>
    </xf>
    <xf numFmtId="166" fontId="11" fillId="3" borderId="0" xfId="0" applyNumberFormat="1" applyFont="1" applyFill="1" applyAlignment="1" applyProtection="1">
      <alignment horizontal="center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169" fontId="8" fillId="2" borderId="22" xfId="0" applyNumberFormat="1" applyFont="1" applyFill="1" applyBorder="1" applyAlignment="1">
      <alignment horizontal="center"/>
    </xf>
    <xf numFmtId="0" fontId="15" fillId="2" borderId="23" xfId="0" applyFont="1" applyFill="1" applyBorder="1"/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169" fontId="8" fillId="2" borderId="2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6" xfId="0" applyFont="1" applyFill="1" applyBorder="1" applyAlignment="1">
      <alignment horizontal="center"/>
    </xf>
    <xf numFmtId="0" fontId="10" fillId="3" borderId="27" xfId="0" applyFont="1" applyFill="1" applyBorder="1" applyAlignment="1" applyProtection="1">
      <alignment horizontal="center"/>
      <protection locked="0"/>
    </xf>
    <xf numFmtId="169" fontId="8" fillId="2" borderId="28" xfId="0" applyNumberFormat="1" applyFont="1" applyFill="1" applyBorder="1" applyAlignment="1">
      <alignment horizontal="center"/>
    </xf>
    <xf numFmtId="169" fontId="8" fillId="2" borderId="29" xfId="0" applyNumberFormat="1" applyFont="1" applyFill="1" applyBorder="1" applyAlignment="1">
      <alignment horizontal="center"/>
    </xf>
    <xf numFmtId="0" fontId="8" fillId="2" borderId="30" xfId="0" applyFont="1" applyFill="1" applyBorder="1"/>
    <xf numFmtId="0" fontId="8" fillId="2" borderId="15" xfId="0" applyFont="1" applyFill="1" applyBorder="1" applyAlignment="1">
      <alignment horizontal="right"/>
    </xf>
    <xf numFmtId="1" fontId="9" fillId="6" borderId="31" xfId="0" applyNumberFormat="1" applyFont="1" applyFill="1" applyBorder="1" applyAlignment="1">
      <alignment horizontal="center"/>
    </xf>
    <xf numFmtId="169" fontId="9" fillId="6" borderId="32" xfId="0" applyNumberFormat="1" applyFont="1" applyFill="1" applyBorder="1" applyAlignment="1">
      <alignment horizontal="center"/>
    </xf>
    <xf numFmtId="169" fontId="9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0" fillId="3" borderId="35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3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70" fontId="8" fillId="6" borderId="36" xfId="0" applyNumberFormat="1" applyFont="1" applyFill="1" applyBorder="1" applyAlignment="1">
      <alignment horizontal="center"/>
    </xf>
    <xf numFmtId="170" fontId="8" fillId="2" borderId="0" xfId="0" applyNumberFormat="1" applyFont="1" applyFill="1" applyAlignment="1">
      <alignment horizontal="center"/>
    </xf>
    <xf numFmtId="170" fontId="8" fillId="6" borderId="37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170" fontId="10" fillId="3" borderId="36" xfId="0" applyNumberFormat="1" applyFont="1" applyFill="1" applyBorder="1" applyAlignment="1" applyProtection="1">
      <alignment horizontal="center"/>
      <protection locked="0"/>
    </xf>
    <xf numFmtId="170" fontId="8" fillId="2" borderId="0" xfId="0" applyNumberFormat="1" applyFont="1" applyFill="1"/>
    <xf numFmtId="0" fontId="8" fillId="2" borderId="21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2" fontId="8" fillId="6" borderId="30" xfId="0" applyNumberFormat="1" applyFont="1" applyFill="1" applyBorder="1" applyAlignment="1">
      <alignment horizontal="center"/>
    </xf>
    <xf numFmtId="169" fontId="9" fillId="7" borderId="23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7" borderId="30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1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23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10" fontId="8" fillId="2" borderId="23" xfId="0" applyNumberFormat="1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/>
    </xf>
    <xf numFmtId="10" fontId="8" fillId="2" borderId="40" xfId="0" applyNumberFormat="1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10" fontId="8" fillId="2" borderId="13" xfId="0" applyNumberFormat="1" applyFont="1" applyFill="1" applyBorder="1" applyAlignment="1">
      <alignment horizontal="center" vertic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41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10" fontId="8" fillId="2" borderId="30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2" xfId="0" applyFont="1" applyFill="1" applyBorder="1" applyAlignment="1">
      <alignment horizontal="right"/>
    </xf>
    <xf numFmtId="10" fontId="10" fillId="7" borderId="26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10" fillId="7" borderId="43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9" fontId="10" fillId="3" borderId="27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" fontId="9" fillId="6" borderId="46" xfId="0" applyNumberFormat="1" applyFont="1" applyFill="1" applyBorder="1" applyAlignment="1">
      <alignment horizontal="center"/>
    </xf>
    <xf numFmtId="1" fontId="9" fillId="6" borderId="47" xfId="0" applyNumberFormat="1" applyFont="1" applyFill="1" applyBorder="1" applyAlignment="1">
      <alignment horizontal="center"/>
    </xf>
    <xf numFmtId="169" fontId="9" fillId="6" borderId="30" xfId="0" applyNumberFormat="1" applyFont="1" applyFill="1" applyBorder="1" applyAlignment="1">
      <alignment horizontal="center"/>
    </xf>
    <xf numFmtId="0" fontId="8" fillId="2" borderId="48" xfId="0" applyFont="1" applyFill="1" applyBorder="1" applyAlignment="1">
      <alignment horizontal="right"/>
    </xf>
    <xf numFmtId="0" fontId="10" fillId="3" borderId="49" xfId="0" applyFont="1" applyFill="1" applyBorder="1" applyAlignment="1" applyProtection="1">
      <alignment horizontal="center"/>
      <protection locked="0"/>
    </xf>
    <xf numFmtId="0" fontId="8" fillId="2" borderId="16" xfId="0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170" fontId="8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8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50" xfId="0" applyFont="1" applyFill="1" applyBorder="1" applyAlignment="1">
      <alignment horizontal="right"/>
    </xf>
    <xf numFmtId="2" fontId="8" fillId="7" borderId="2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9" fillId="2" borderId="51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1" fontId="10" fillId="3" borderId="24" xfId="0" applyNumberFormat="1" applyFont="1" applyFill="1" applyBorder="1" applyAlignment="1" applyProtection="1">
      <alignment horizontal="center"/>
      <protection locked="0"/>
    </xf>
    <xf numFmtId="10" fontId="8" fillId="2" borderId="22" xfId="0" applyNumberFormat="1" applyFont="1" applyFill="1" applyBorder="1" applyAlignment="1">
      <alignment horizontal="center"/>
    </xf>
    <xf numFmtId="10" fontId="8" fillId="2" borderId="25" xfId="0" applyNumberFormat="1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1" fontId="10" fillId="3" borderId="28" xfId="0" applyNumberFormat="1" applyFont="1" applyFill="1" applyBorder="1" applyAlignment="1" applyProtection="1">
      <alignment horizontal="center"/>
      <protection locked="0"/>
    </xf>
    <xf numFmtId="10" fontId="8" fillId="2" borderId="29" xfId="0" applyNumberFormat="1" applyFont="1" applyFill="1" applyBorder="1" applyAlignment="1">
      <alignment horizontal="center"/>
    </xf>
    <xf numFmtId="2" fontId="8" fillId="2" borderId="15" xfId="0" applyNumberFormat="1" applyFont="1" applyFill="1" applyBorder="1" applyAlignment="1">
      <alignment horizontal="center"/>
    </xf>
    <xf numFmtId="169" fontId="9" fillId="2" borderId="0" xfId="0" applyNumberFormat="1" applyFont="1" applyFill="1" applyAlignment="1">
      <alignment horizontal="center"/>
    </xf>
    <xf numFmtId="169" fontId="8" fillId="2" borderId="2" xfId="0" applyNumberFormat="1" applyFont="1" applyFill="1" applyBorder="1" applyAlignment="1">
      <alignment horizontal="right"/>
    </xf>
    <xf numFmtId="10" fontId="10" fillId="7" borderId="18" xfId="0" applyNumberFormat="1" applyFont="1" applyFill="1" applyBorder="1" applyAlignment="1">
      <alignment horizontal="center"/>
    </xf>
    <xf numFmtId="0" fontId="8" fillId="2" borderId="14" xfId="0" applyFont="1" applyFill="1" applyBorder="1"/>
    <xf numFmtId="0" fontId="8" fillId="2" borderId="6" xfId="0" applyFont="1" applyFill="1" applyBorder="1"/>
    <xf numFmtId="10" fontId="10" fillId="6" borderId="18" xfId="0" applyNumberFormat="1" applyFont="1" applyFill="1" applyBorder="1" applyAlignment="1">
      <alignment horizontal="center"/>
    </xf>
    <xf numFmtId="0" fontId="8" fillId="2" borderId="39" xfId="0" applyFont="1" applyFill="1" applyBorder="1"/>
    <xf numFmtId="0" fontId="8" fillId="2" borderId="53" xfId="0" applyFont="1" applyFill="1" applyBorder="1" applyAlignment="1">
      <alignment horizontal="center"/>
    </xf>
    <xf numFmtId="0" fontId="8" fillId="2" borderId="54" xfId="0" applyFont="1" applyFill="1" applyBorder="1" applyAlignment="1">
      <alignment horizontal="right"/>
    </xf>
    <xf numFmtId="0" fontId="10" fillId="7" borderId="37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70" fontId="9" fillId="2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Protection="1">
      <protection locked="0"/>
    </xf>
    <xf numFmtId="170" fontId="8" fillId="2" borderId="12" xfId="0" applyNumberFormat="1" applyFont="1" applyFill="1" applyBorder="1" applyAlignment="1">
      <alignment horizontal="center"/>
    </xf>
    <xf numFmtId="170" fontId="8" fillId="2" borderId="14" xfId="0" applyNumberFormat="1" applyFont="1" applyFill="1" applyBorder="1" applyAlignment="1">
      <alignment horizontal="center"/>
    </xf>
    <xf numFmtId="170" fontId="8" fillId="2" borderId="23" xfId="0" applyNumberFormat="1" applyFont="1" applyFill="1" applyBorder="1" applyAlignment="1">
      <alignment horizontal="center"/>
    </xf>
    <xf numFmtId="170" fontId="8" fillId="2" borderId="40" xfId="0" applyNumberFormat="1" applyFont="1" applyFill="1" applyBorder="1" applyAlignment="1">
      <alignment horizontal="center"/>
    </xf>
    <xf numFmtId="170" fontId="8" fillId="2" borderId="30" xfId="0" applyNumberFormat="1" applyFont="1" applyFill="1" applyBorder="1" applyAlignment="1">
      <alignment horizontal="center"/>
    </xf>
    <xf numFmtId="10" fontId="10" fillId="6" borderId="55" xfId="0" applyNumberFormat="1" applyFont="1" applyFill="1" applyBorder="1" applyAlignment="1">
      <alignment horizontal="center"/>
    </xf>
    <xf numFmtId="170" fontId="8" fillId="2" borderId="17" xfId="0" applyNumberFormat="1" applyFont="1" applyFill="1" applyBorder="1" applyAlignment="1">
      <alignment horizontal="center"/>
    </xf>
    <xf numFmtId="170" fontId="8" fillId="2" borderId="24" xfId="0" applyNumberFormat="1" applyFont="1" applyFill="1" applyBorder="1" applyAlignment="1">
      <alignment horizontal="center"/>
    </xf>
    <xf numFmtId="170" fontId="8" fillId="2" borderId="28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70" fontId="5" fillId="2" borderId="23" xfId="0" applyNumberFormat="1" applyFont="1" applyFill="1" applyBorder="1" applyAlignment="1">
      <alignment horizontal="center" vertical="center"/>
    </xf>
    <xf numFmtId="170" fontId="5" fillId="2" borderId="3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2" fillId="2" borderId="56" xfId="0" applyFont="1" applyFill="1" applyBorder="1" applyAlignment="1">
      <alignment horizontal="center" wrapText="1"/>
    </xf>
    <xf numFmtId="0" fontId="22" fillId="2" borderId="57" xfId="0" applyFont="1" applyFill="1" applyBorder="1" applyAlignment="1">
      <alignment horizontal="center" wrapText="1"/>
    </xf>
    <xf numFmtId="0" fontId="22" fillId="2" borderId="58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56" xfId="0" applyFont="1" applyFill="1" applyBorder="1" applyAlignment="1">
      <alignment horizontal="center"/>
    </xf>
    <xf numFmtId="0" fontId="16" fillId="2" borderId="57" xfId="0" applyFont="1" applyFill="1" applyBorder="1" applyAlignment="1">
      <alignment horizontal="center"/>
    </xf>
    <xf numFmtId="0" fontId="16" fillId="2" borderId="58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6" fillId="2" borderId="56" xfId="0" applyFont="1" applyFill="1" applyBorder="1" applyAlignment="1">
      <alignment horizontal="justify" vertical="center" wrapText="1"/>
    </xf>
    <xf numFmtId="0" fontId="16" fillId="2" borderId="57" xfId="0" applyFont="1" applyFill="1" applyBorder="1" applyAlignment="1">
      <alignment horizontal="justify" vertical="center" wrapText="1"/>
    </xf>
    <xf numFmtId="0" fontId="16" fillId="2" borderId="58" xfId="0" applyFont="1" applyFill="1" applyBorder="1" applyAlignment="1">
      <alignment horizontal="justify" vertical="center" wrapText="1"/>
    </xf>
    <xf numFmtId="0" fontId="16" fillId="2" borderId="56" xfId="0" applyFont="1" applyFill="1" applyBorder="1" applyAlignment="1">
      <alignment horizontal="left" vertical="center" wrapText="1"/>
    </xf>
    <xf numFmtId="0" fontId="16" fillId="2" borderId="57" xfId="0" applyFont="1" applyFill="1" applyBorder="1" applyAlignment="1">
      <alignment horizontal="left" vertical="center" wrapText="1"/>
    </xf>
    <xf numFmtId="0" fontId="16" fillId="2" borderId="58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59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  <xf numFmtId="10" fontId="12" fillId="2" borderId="40" xfId="0" applyNumberFormat="1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9" xfId="0" applyFont="1" applyFill="1" applyBorder="1" applyAlignment="1">
      <alignment horizontal="left" vertical="center" wrapText="1"/>
    </xf>
    <xf numFmtId="0" fontId="16" fillId="2" borderId="41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23" xfId="0" applyNumberFormat="1" applyFont="1" applyFill="1" applyBorder="1" applyAlignment="1" applyProtection="1">
      <alignment horizontal="center" vertical="center"/>
      <protection locked="0"/>
    </xf>
    <xf numFmtId="2" fontId="10" fillId="3" borderId="40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39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4" workbookViewId="0">
      <selection activeCell="E60" sqref="E6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2" t="s">
        <v>0</v>
      </c>
      <c r="B15" s="282"/>
      <c r="C15" s="282"/>
      <c r="D15" s="282"/>
      <c r="E15" s="28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30693660</v>
      </c>
      <c r="C24" s="18">
        <v>8656</v>
      </c>
      <c r="D24" s="19">
        <v>1</v>
      </c>
      <c r="E24" s="20">
        <v>4.72</v>
      </c>
    </row>
    <row r="25" spans="1:6" ht="16.5" customHeight="1" x14ac:dyDescent="0.3">
      <c r="A25" s="17">
        <v>2</v>
      </c>
      <c r="B25" s="18">
        <v>30869526</v>
      </c>
      <c r="C25" s="18">
        <v>8633</v>
      </c>
      <c r="D25" s="19">
        <v>1</v>
      </c>
      <c r="E25" s="19">
        <v>4.72</v>
      </c>
    </row>
    <row r="26" spans="1:6" ht="16.5" customHeight="1" x14ac:dyDescent="0.3">
      <c r="A26" s="17">
        <v>3</v>
      </c>
      <c r="B26" s="18">
        <v>30921220</v>
      </c>
      <c r="C26" s="18">
        <v>8637</v>
      </c>
      <c r="D26" s="19">
        <v>1</v>
      </c>
      <c r="E26" s="19">
        <v>4.72</v>
      </c>
    </row>
    <row r="27" spans="1:6" ht="16.5" customHeight="1" x14ac:dyDescent="0.3">
      <c r="A27" s="17">
        <v>4</v>
      </c>
      <c r="B27" s="18">
        <v>31091751</v>
      </c>
      <c r="C27" s="18">
        <v>8612</v>
      </c>
      <c r="D27" s="19">
        <v>1</v>
      </c>
      <c r="E27" s="19">
        <v>4.72</v>
      </c>
    </row>
    <row r="28" spans="1:6" ht="16.5" customHeight="1" x14ac:dyDescent="0.3">
      <c r="A28" s="17">
        <v>5</v>
      </c>
      <c r="B28" s="18">
        <v>31153098</v>
      </c>
      <c r="C28" s="18">
        <v>8634</v>
      </c>
      <c r="D28" s="19">
        <v>1</v>
      </c>
      <c r="E28" s="19">
        <v>4.72</v>
      </c>
    </row>
    <row r="29" spans="1:6" ht="16.5" customHeight="1" x14ac:dyDescent="0.3">
      <c r="A29" s="17">
        <v>6</v>
      </c>
      <c r="B29" s="21">
        <v>31206469</v>
      </c>
      <c r="C29" s="21">
        <v>8615</v>
      </c>
      <c r="D29" s="22">
        <v>1</v>
      </c>
      <c r="E29" s="22">
        <v>4.72</v>
      </c>
    </row>
    <row r="30" spans="1:6" ht="16.5" customHeight="1" x14ac:dyDescent="0.3">
      <c r="A30" s="23" t="s">
        <v>18</v>
      </c>
      <c r="B30" s="24">
        <f>AVERAGE(B24:B29)</f>
        <v>30989287.333333332</v>
      </c>
      <c r="C30" s="25">
        <f>AVERAGE(C24:C29)</f>
        <v>8631.1666666666661</v>
      </c>
      <c r="D30" s="26">
        <f>AVERAGE(D24:D29)</f>
        <v>1</v>
      </c>
      <c r="E30" s="26">
        <f>AVERAGE(E24:E29)</f>
        <v>4.72</v>
      </c>
    </row>
    <row r="31" spans="1:6" ht="16.5" customHeight="1" x14ac:dyDescent="0.3">
      <c r="A31" s="27" t="s">
        <v>19</v>
      </c>
      <c r="B31" s="28">
        <f>(STDEV(B24:B29)/B30)</f>
        <v>6.3048477553843806E-3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1736792</v>
      </c>
      <c r="C45" s="18">
        <v>10200</v>
      </c>
      <c r="D45" s="19">
        <v>1.05</v>
      </c>
      <c r="E45" s="20">
        <v>9.19</v>
      </c>
    </row>
    <row r="46" spans="1:6" ht="16.5" customHeight="1" x14ac:dyDescent="0.3">
      <c r="A46" s="17">
        <v>2</v>
      </c>
      <c r="B46" s="18">
        <v>1740355</v>
      </c>
      <c r="C46" s="18">
        <v>10194.9</v>
      </c>
      <c r="D46" s="19">
        <v>1.05</v>
      </c>
      <c r="E46" s="19">
        <v>9.1999999999999993</v>
      </c>
    </row>
    <row r="47" spans="1:6" ht="16.5" customHeight="1" x14ac:dyDescent="0.3">
      <c r="A47" s="17">
        <v>3</v>
      </c>
      <c r="B47" s="18">
        <v>1747920</v>
      </c>
      <c r="C47" s="18">
        <v>10204</v>
      </c>
      <c r="D47" s="19">
        <v>1.05</v>
      </c>
      <c r="E47" s="19">
        <v>9.1999999999999993</v>
      </c>
    </row>
    <row r="48" spans="1:6" ht="16.5" customHeight="1" x14ac:dyDescent="0.3">
      <c r="A48" s="17">
        <v>4</v>
      </c>
      <c r="B48" s="18">
        <v>1732044</v>
      </c>
      <c r="C48" s="18">
        <v>10202</v>
      </c>
      <c r="D48" s="19">
        <v>1.05</v>
      </c>
      <c r="E48" s="19">
        <v>9.1999999999999993</v>
      </c>
    </row>
    <row r="49" spans="1:7" ht="16.5" customHeight="1" x14ac:dyDescent="0.3">
      <c r="A49" s="17">
        <v>5</v>
      </c>
      <c r="B49" s="18">
        <v>1739371</v>
      </c>
      <c r="C49" s="18">
        <v>10180</v>
      </c>
      <c r="D49" s="19">
        <v>1.06</v>
      </c>
      <c r="E49" s="19">
        <v>9.1999999999999993</v>
      </c>
    </row>
    <row r="50" spans="1:7" ht="16.5" customHeight="1" x14ac:dyDescent="0.3">
      <c r="A50" s="17">
        <v>6</v>
      </c>
      <c r="B50" s="21">
        <v>1739371</v>
      </c>
      <c r="C50" s="21">
        <v>10180</v>
      </c>
      <c r="D50" s="22">
        <v>1.06</v>
      </c>
      <c r="E50" s="22">
        <v>9.1999999999999993</v>
      </c>
    </row>
    <row r="51" spans="1:7" ht="16.5" customHeight="1" x14ac:dyDescent="0.3">
      <c r="A51" s="23" t="s">
        <v>18</v>
      </c>
      <c r="B51" s="24">
        <f>AVERAGE(B45:B50)</f>
        <v>1739308.8333333333</v>
      </c>
      <c r="C51" s="25">
        <f>AVERAGE(C45:C50)</f>
        <v>10193.483333333334</v>
      </c>
      <c r="D51" s="26">
        <f>AVERAGE(D45:D50)</f>
        <v>1.0533333333333335</v>
      </c>
      <c r="E51" s="26">
        <f>AVERAGE(E45:E50)</f>
        <v>9.1983333333333324</v>
      </c>
    </row>
    <row r="52" spans="1:7" ht="16.5" customHeight="1" x14ac:dyDescent="0.3">
      <c r="A52" s="27" t="s">
        <v>19</v>
      </c>
      <c r="B52" s="28">
        <f>(STDEV(B45:B50)/B51)</f>
        <v>2.9804649708951823E-3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3" t="s">
        <v>26</v>
      </c>
      <c r="C59" s="28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132</v>
      </c>
      <c r="C60" s="48"/>
      <c r="E60" s="48" t="s">
        <v>133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3" workbookViewId="0">
      <selection activeCell="F53" sqref="F5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7" t="s">
        <v>33</v>
      </c>
      <c r="B11" s="288"/>
      <c r="C11" s="288"/>
      <c r="D11" s="288"/>
      <c r="E11" s="288"/>
      <c r="F11" s="289"/>
      <c r="G11" s="91"/>
    </row>
    <row r="12" spans="1:7" ht="16.5" customHeight="1" x14ac:dyDescent="0.3">
      <c r="A12" s="286" t="s">
        <v>116</v>
      </c>
      <c r="B12" s="286"/>
      <c r="C12" s="286"/>
      <c r="D12" s="286"/>
      <c r="E12" s="286"/>
      <c r="F12" s="286"/>
      <c r="G12" s="90"/>
    </row>
    <row r="14" spans="1:7" ht="16.5" customHeight="1" x14ac:dyDescent="0.3">
      <c r="A14" s="291" t="s">
        <v>35</v>
      </c>
      <c r="B14" s="291"/>
      <c r="C14" s="60" t="s">
        <v>5</v>
      </c>
    </row>
    <row r="15" spans="1:7" ht="16.5" customHeight="1" x14ac:dyDescent="0.3">
      <c r="A15" s="291" t="s">
        <v>36</v>
      </c>
      <c r="B15" s="291"/>
      <c r="C15" s="60" t="s">
        <v>7</v>
      </c>
    </row>
    <row r="16" spans="1:7" ht="16.5" customHeight="1" x14ac:dyDescent="0.3">
      <c r="A16" s="291" t="s">
        <v>37</v>
      </c>
      <c r="B16" s="291"/>
      <c r="C16" s="60" t="s">
        <v>9</v>
      </c>
    </row>
    <row r="17" spans="1:5" ht="16.5" customHeight="1" x14ac:dyDescent="0.3">
      <c r="A17" s="291" t="s">
        <v>38</v>
      </c>
      <c r="B17" s="291"/>
      <c r="C17" s="60" t="s">
        <v>11</v>
      </c>
    </row>
    <row r="18" spans="1:5" ht="16.5" customHeight="1" x14ac:dyDescent="0.3">
      <c r="A18" s="291" t="s">
        <v>39</v>
      </c>
      <c r="B18" s="291"/>
      <c r="C18" s="97" t="s">
        <v>12</v>
      </c>
    </row>
    <row r="19" spans="1:5" ht="16.5" customHeight="1" x14ac:dyDescent="0.3">
      <c r="A19" s="291" t="s">
        <v>40</v>
      </c>
      <c r="B19" s="29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6" t="s">
        <v>1</v>
      </c>
      <c r="B21" s="286"/>
      <c r="C21" s="59" t="s">
        <v>117</v>
      </c>
      <c r="D21" s="66"/>
    </row>
    <row r="22" spans="1:5" ht="15.75" customHeight="1" x14ac:dyDescent="0.3">
      <c r="A22" s="290"/>
      <c r="B22" s="290"/>
      <c r="C22" s="57"/>
      <c r="D22" s="290"/>
      <c r="E22" s="290"/>
    </row>
    <row r="23" spans="1:5" ht="33.75" customHeight="1" x14ac:dyDescent="0.3">
      <c r="C23" s="86" t="s">
        <v>118</v>
      </c>
      <c r="D23" s="85" t="s">
        <v>119</v>
      </c>
      <c r="E23" s="52"/>
    </row>
    <row r="24" spans="1:5" ht="15.75" customHeight="1" x14ac:dyDescent="0.3">
      <c r="C24" s="95">
        <v>667.74</v>
      </c>
      <c r="D24" s="87">
        <f t="shared" ref="D24:D43" si="0">(C24-$C$46)/$C$46</f>
        <v>-2.9371053311373252E-3</v>
      </c>
      <c r="E24" s="53"/>
    </row>
    <row r="25" spans="1:5" ht="15.75" customHeight="1" x14ac:dyDescent="0.3">
      <c r="C25" s="95">
        <v>674.87</v>
      </c>
      <c r="D25" s="88">
        <f t="shared" si="0"/>
        <v>7.7093415478709506E-3</v>
      </c>
      <c r="E25" s="53"/>
    </row>
    <row r="26" spans="1:5" ht="15.75" customHeight="1" x14ac:dyDescent="0.3">
      <c r="C26" s="95">
        <v>667.86</v>
      </c>
      <c r="D26" s="88">
        <f t="shared" si="0"/>
        <v>-2.7579224944639671E-3</v>
      </c>
      <c r="E26" s="53"/>
    </row>
    <row r="27" spans="1:5" ht="15.75" customHeight="1" x14ac:dyDescent="0.3">
      <c r="C27" s="95">
        <v>668.02</v>
      </c>
      <c r="D27" s="88">
        <f t="shared" si="0"/>
        <v>-2.5190120455662129E-3</v>
      </c>
      <c r="E27" s="53"/>
    </row>
    <row r="28" spans="1:5" ht="15.75" customHeight="1" x14ac:dyDescent="0.3">
      <c r="C28" s="95">
        <v>665.27</v>
      </c>
      <c r="D28" s="88">
        <f t="shared" si="0"/>
        <v>-6.6252853859971777E-3</v>
      </c>
      <c r="E28" s="53"/>
    </row>
    <row r="29" spans="1:5" ht="15.75" customHeight="1" x14ac:dyDescent="0.3">
      <c r="C29" s="95">
        <v>672.01</v>
      </c>
      <c r="D29" s="88">
        <f t="shared" si="0"/>
        <v>3.4388172738227273E-3</v>
      </c>
      <c r="E29" s="53"/>
    </row>
    <row r="30" spans="1:5" ht="15.75" customHeight="1" x14ac:dyDescent="0.3">
      <c r="C30" s="95">
        <v>677.83</v>
      </c>
      <c r="D30" s="88">
        <f t="shared" si="0"/>
        <v>1.2129184852480334E-2</v>
      </c>
      <c r="E30" s="53"/>
    </row>
    <row r="31" spans="1:5" ht="15.75" customHeight="1" x14ac:dyDescent="0.3">
      <c r="C31" s="95">
        <v>671.22</v>
      </c>
      <c r="D31" s="88">
        <f t="shared" si="0"/>
        <v>2.2591969323898864E-3</v>
      </c>
      <c r="E31" s="53"/>
    </row>
    <row r="32" spans="1:5" ht="15.75" customHeight="1" x14ac:dyDescent="0.3">
      <c r="C32" s="95">
        <v>669.39</v>
      </c>
      <c r="D32" s="88">
        <f t="shared" si="0"/>
        <v>-4.7334132687878024E-4</v>
      </c>
      <c r="E32" s="53"/>
    </row>
    <row r="33" spans="1:7" ht="15.75" customHeight="1" x14ac:dyDescent="0.3">
      <c r="C33" s="95">
        <v>665.43</v>
      </c>
      <c r="D33" s="88">
        <f t="shared" si="0"/>
        <v>-6.3863749370994235E-3</v>
      </c>
      <c r="E33" s="53"/>
    </row>
    <row r="34" spans="1:7" ht="15.75" customHeight="1" x14ac:dyDescent="0.3">
      <c r="C34" s="95">
        <v>667.89</v>
      </c>
      <c r="D34" s="88">
        <f t="shared" si="0"/>
        <v>-2.7131267852956702E-3</v>
      </c>
      <c r="E34" s="53"/>
    </row>
    <row r="35" spans="1:7" ht="15.75" customHeight="1" x14ac:dyDescent="0.3">
      <c r="C35" s="95">
        <v>668.84</v>
      </c>
      <c r="D35" s="88">
        <f t="shared" si="0"/>
        <v>-1.2945959949649053E-3</v>
      </c>
      <c r="E35" s="53"/>
    </row>
    <row r="36" spans="1:7" ht="15.75" customHeight="1" x14ac:dyDescent="0.3">
      <c r="C36" s="95">
        <v>672.71</v>
      </c>
      <c r="D36" s="88">
        <f t="shared" si="0"/>
        <v>4.4840504877506774E-3</v>
      </c>
      <c r="E36" s="53"/>
    </row>
    <row r="37" spans="1:7" ht="15.75" customHeight="1" x14ac:dyDescent="0.3">
      <c r="C37" s="95">
        <v>670.3</v>
      </c>
      <c r="D37" s="88">
        <f t="shared" si="0"/>
        <v>8.8546185122741867E-4</v>
      </c>
      <c r="E37" s="53"/>
    </row>
    <row r="38" spans="1:7" ht="15.75" customHeight="1" x14ac:dyDescent="0.3">
      <c r="C38" s="95">
        <v>671.06</v>
      </c>
      <c r="D38" s="88">
        <f t="shared" si="0"/>
        <v>2.0202864834919627E-3</v>
      </c>
      <c r="E38" s="53"/>
    </row>
    <row r="39" spans="1:7" ht="15.75" customHeight="1" x14ac:dyDescent="0.3">
      <c r="C39" s="95">
        <v>664.76</v>
      </c>
      <c r="D39" s="88">
        <f t="shared" si="0"/>
        <v>-7.3868124418589066E-3</v>
      </c>
      <c r="E39" s="53"/>
    </row>
    <row r="40" spans="1:7" ht="15.75" customHeight="1" x14ac:dyDescent="0.3">
      <c r="C40" s="95">
        <v>671.8</v>
      </c>
      <c r="D40" s="88">
        <f t="shared" si="0"/>
        <v>3.1252473096443083E-3</v>
      </c>
      <c r="E40" s="53"/>
    </row>
    <row r="41" spans="1:7" ht="15.75" customHeight="1" x14ac:dyDescent="0.3">
      <c r="C41" s="95">
        <v>667.44</v>
      </c>
      <c r="D41" s="88">
        <f t="shared" si="0"/>
        <v>-3.3850624228206352E-3</v>
      </c>
      <c r="E41" s="53"/>
    </row>
    <row r="42" spans="1:7" ht="15.75" customHeight="1" x14ac:dyDescent="0.3">
      <c r="C42" s="95">
        <v>671.64</v>
      </c>
      <c r="D42" s="88">
        <f t="shared" si="0"/>
        <v>2.8863368607465545E-3</v>
      </c>
      <c r="E42" s="53"/>
    </row>
    <row r="43" spans="1:7" ht="16.5" customHeight="1" x14ac:dyDescent="0.3">
      <c r="C43" s="96">
        <v>668.06</v>
      </c>
      <c r="D43" s="89">
        <f t="shared" si="0"/>
        <v>-2.4592844333418168E-3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120</v>
      </c>
      <c r="C45" s="83">
        <f>SUM(C24:C44)</f>
        <v>13394.14</v>
      </c>
      <c r="D45" s="78"/>
      <c r="E45" s="54"/>
    </row>
    <row r="46" spans="1:7" ht="17.25" customHeight="1" x14ac:dyDescent="0.3">
      <c r="B46" s="82" t="s">
        <v>121</v>
      </c>
      <c r="C46" s="84">
        <f>AVERAGE(C24:C44)</f>
        <v>669.70699999999999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121</v>
      </c>
      <c r="C48" s="85" t="s">
        <v>122</v>
      </c>
      <c r="D48" s="80"/>
      <c r="G48" s="58"/>
    </row>
    <row r="49" spans="1:6" ht="17.25" customHeight="1" x14ac:dyDescent="0.3">
      <c r="B49" s="284">
        <f>C46</f>
        <v>669.70699999999999</v>
      </c>
      <c r="C49" s="93">
        <f>-IF(C46&lt;=80,10%,IF(C46&lt;250,7.5%,5%))</f>
        <v>-0.05</v>
      </c>
      <c r="D49" s="81">
        <f>IF(C46&lt;=80,C46*0.9,IF(C46&lt;250,C46*0.925,C46*0.95))</f>
        <v>636.22164999999995</v>
      </c>
    </row>
    <row r="50" spans="1:6" ht="17.25" customHeight="1" x14ac:dyDescent="0.3">
      <c r="B50" s="285"/>
      <c r="C50" s="94">
        <f>IF(C46&lt;=80, 10%, IF(C46&lt;250, 7.5%, 5%))</f>
        <v>0.05</v>
      </c>
      <c r="D50" s="81">
        <f>IF(C46&lt;=80, C46*1.1, IF(C46&lt;250, C46*1.075, C46*1.05))</f>
        <v>703.19235000000003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 t="s">
        <v>132</v>
      </c>
      <c r="C53" s="72"/>
      <c r="D53" s="71" t="s">
        <v>133</v>
      </c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04" zoomScale="60" zoomScaleNormal="40" workbookViewId="0">
      <selection activeCell="G130" sqref="G13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0" t="s">
        <v>31</v>
      </c>
      <c r="B1" s="320"/>
      <c r="C1" s="320"/>
      <c r="D1" s="320"/>
      <c r="E1" s="320"/>
      <c r="F1" s="320"/>
      <c r="G1" s="320"/>
      <c r="H1" s="320"/>
      <c r="I1" s="320"/>
    </row>
    <row r="2" spans="1:9" ht="18.75" customHeight="1" x14ac:dyDescent="0.25">
      <c r="A2" s="320"/>
      <c r="B2" s="320"/>
      <c r="C2" s="320"/>
      <c r="D2" s="320"/>
      <c r="E2" s="320"/>
      <c r="F2" s="320"/>
      <c r="G2" s="320"/>
      <c r="H2" s="320"/>
      <c r="I2" s="320"/>
    </row>
    <row r="3" spans="1:9" ht="18.75" customHeight="1" x14ac:dyDescent="0.25">
      <c r="A3" s="320"/>
      <c r="B3" s="320"/>
      <c r="C3" s="320"/>
      <c r="D3" s="320"/>
      <c r="E3" s="320"/>
      <c r="F3" s="320"/>
      <c r="G3" s="320"/>
      <c r="H3" s="320"/>
      <c r="I3" s="320"/>
    </row>
    <row r="4" spans="1:9" ht="18.75" customHeight="1" x14ac:dyDescent="0.25">
      <c r="A4" s="320"/>
      <c r="B4" s="320"/>
      <c r="C4" s="320"/>
      <c r="D4" s="320"/>
      <c r="E4" s="320"/>
      <c r="F4" s="320"/>
      <c r="G4" s="320"/>
      <c r="H4" s="320"/>
      <c r="I4" s="320"/>
    </row>
    <row r="5" spans="1:9" ht="18.75" customHeight="1" x14ac:dyDescent="0.25">
      <c r="A5" s="320"/>
      <c r="B5" s="320"/>
      <c r="C5" s="320"/>
      <c r="D5" s="320"/>
      <c r="E5" s="320"/>
      <c r="F5" s="320"/>
      <c r="G5" s="320"/>
      <c r="H5" s="320"/>
      <c r="I5" s="320"/>
    </row>
    <row r="6" spans="1:9" ht="18.75" customHeight="1" x14ac:dyDescent="0.25">
      <c r="A6" s="320"/>
      <c r="B6" s="320"/>
      <c r="C6" s="320"/>
      <c r="D6" s="320"/>
      <c r="E6" s="320"/>
      <c r="F6" s="320"/>
      <c r="G6" s="320"/>
      <c r="H6" s="320"/>
      <c r="I6" s="320"/>
    </row>
    <row r="7" spans="1:9" ht="18.75" customHeight="1" x14ac:dyDescent="0.25">
      <c r="A7" s="320"/>
      <c r="B7" s="320"/>
      <c r="C7" s="320"/>
      <c r="D7" s="320"/>
      <c r="E7" s="320"/>
      <c r="F7" s="320"/>
      <c r="G7" s="320"/>
      <c r="H7" s="320"/>
      <c r="I7" s="320"/>
    </row>
    <row r="8" spans="1:9" x14ac:dyDescent="0.25">
      <c r="A8" s="321" t="s">
        <v>32</v>
      </c>
      <c r="B8" s="321"/>
      <c r="C8" s="321"/>
      <c r="D8" s="321"/>
      <c r="E8" s="321"/>
      <c r="F8" s="321"/>
      <c r="G8" s="321"/>
      <c r="H8" s="321"/>
      <c r="I8" s="321"/>
    </row>
    <row r="9" spans="1:9" x14ac:dyDescent="0.25">
      <c r="A9" s="321"/>
      <c r="B9" s="321"/>
      <c r="C9" s="321"/>
      <c r="D9" s="321"/>
      <c r="E9" s="321"/>
      <c r="F9" s="321"/>
      <c r="G9" s="321"/>
      <c r="H9" s="321"/>
      <c r="I9" s="321"/>
    </row>
    <row r="10" spans="1:9" x14ac:dyDescent="0.25">
      <c r="A10" s="321"/>
      <c r="B10" s="321"/>
      <c r="C10" s="321"/>
      <c r="D10" s="321"/>
      <c r="E10" s="321"/>
      <c r="F10" s="321"/>
      <c r="G10" s="321"/>
      <c r="H10" s="321"/>
      <c r="I10" s="321"/>
    </row>
    <row r="11" spans="1:9" x14ac:dyDescent="0.25">
      <c r="A11" s="321"/>
      <c r="B11" s="321"/>
      <c r="C11" s="321"/>
      <c r="D11" s="321"/>
      <c r="E11" s="321"/>
      <c r="F11" s="321"/>
      <c r="G11" s="321"/>
      <c r="H11" s="321"/>
      <c r="I11" s="321"/>
    </row>
    <row r="12" spans="1:9" x14ac:dyDescent="0.25">
      <c r="A12" s="321"/>
      <c r="B12" s="321"/>
      <c r="C12" s="321"/>
      <c r="D12" s="321"/>
      <c r="E12" s="321"/>
      <c r="F12" s="321"/>
      <c r="G12" s="321"/>
      <c r="H12" s="321"/>
      <c r="I12" s="321"/>
    </row>
    <row r="13" spans="1:9" x14ac:dyDescent="0.25">
      <c r="A13" s="321"/>
      <c r="B13" s="321"/>
      <c r="C13" s="321"/>
      <c r="D13" s="321"/>
      <c r="E13" s="321"/>
      <c r="F13" s="321"/>
      <c r="G13" s="321"/>
      <c r="H13" s="321"/>
      <c r="I13" s="321"/>
    </row>
    <row r="14" spans="1:9" x14ac:dyDescent="0.25">
      <c r="A14" s="321"/>
      <c r="B14" s="321"/>
      <c r="C14" s="321"/>
      <c r="D14" s="321"/>
      <c r="E14" s="321"/>
      <c r="F14" s="321"/>
      <c r="G14" s="321"/>
      <c r="H14" s="321"/>
      <c r="I14" s="321"/>
    </row>
    <row r="15" spans="1:9" ht="19.5" customHeight="1" x14ac:dyDescent="0.3">
      <c r="A15" s="98"/>
    </row>
    <row r="16" spans="1:9" ht="19.5" customHeight="1" x14ac:dyDescent="0.3">
      <c r="A16" s="293" t="s">
        <v>33</v>
      </c>
      <c r="B16" s="294"/>
      <c r="C16" s="294"/>
      <c r="D16" s="294"/>
      <c r="E16" s="294"/>
      <c r="F16" s="294"/>
      <c r="G16" s="294"/>
      <c r="H16" s="295"/>
    </row>
    <row r="17" spans="1:14" ht="20.25" customHeight="1" x14ac:dyDescent="0.25">
      <c r="A17" s="296" t="s">
        <v>34</v>
      </c>
      <c r="B17" s="296"/>
      <c r="C17" s="296"/>
      <c r="D17" s="296"/>
      <c r="E17" s="296"/>
      <c r="F17" s="296"/>
      <c r="G17" s="296"/>
      <c r="H17" s="296"/>
    </row>
    <row r="18" spans="1:14" ht="26.25" customHeight="1" x14ac:dyDescent="0.4">
      <c r="A18" s="100" t="s">
        <v>35</v>
      </c>
      <c r="B18" s="292" t="s">
        <v>125</v>
      </c>
      <c r="C18" s="292"/>
      <c r="D18" s="270"/>
      <c r="E18" s="101"/>
      <c r="F18" s="102"/>
      <c r="G18" s="102"/>
      <c r="H18" s="102"/>
    </row>
    <row r="19" spans="1:14" ht="26.25" customHeight="1" x14ac:dyDescent="0.4">
      <c r="A19" s="100" t="s">
        <v>36</v>
      </c>
      <c r="B19" s="103" t="s">
        <v>7</v>
      </c>
      <c r="C19" s="272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37</v>
      </c>
      <c r="B20" s="297" t="s">
        <v>126</v>
      </c>
      <c r="C20" s="297"/>
      <c r="D20" s="102"/>
      <c r="E20" s="102"/>
      <c r="F20" s="102"/>
      <c r="G20" s="102"/>
      <c r="H20" s="102"/>
    </row>
    <row r="21" spans="1:14" ht="26.25" customHeight="1" x14ac:dyDescent="0.4">
      <c r="A21" s="100" t="s">
        <v>38</v>
      </c>
      <c r="B21" s="297" t="s">
        <v>127</v>
      </c>
      <c r="C21" s="297"/>
      <c r="D21" s="297"/>
      <c r="E21" s="297"/>
      <c r="F21" s="297"/>
      <c r="G21" s="297"/>
      <c r="H21" s="297"/>
      <c r="I21" s="104"/>
    </row>
    <row r="22" spans="1:14" ht="26.25" customHeight="1" x14ac:dyDescent="0.4">
      <c r="A22" s="100" t="s">
        <v>39</v>
      </c>
      <c r="B22" s="105" t="s">
        <v>128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40</v>
      </c>
      <c r="B23" s="105" t="s">
        <v>131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2" t="s">
        <v>129</v>
      </c>
      <c r="C26" s="292"/>
    </row>
    <row r="27" spans="1:14" ht="26.25" customHeight="1" x14ac:dyDescent="0.4">
      <c r="A27" s="109" t="s">
        <v>41</v>
      </c>
      <c r="B27" s="298" t="s">
        <v>130</v>
      </c>
      <c r="C27" s="298"/>
    </row>
    <row r="28" spans="1:14" ht="27" customHeight="1" x14ac:dyDescent="0.4">
      <c r="A28" s="109" t="s">
        <v>6</v>
      </c>
      <c r="B28" s="110">
        <v>96.21</v>
      </c>
    </row>
    <row r="29" spans="1:14" s="14" customFormat="1" ht="27" customHeight="1" x14ac:dyDescent="0.4">
      <c r="A29" s="109" t="s">
        <v>42</v>
      </c>
      <c r="B29" s="111">
        <v>0</v>
      </c>
      <c r="C29" s="299" t="s">
        <v>43</v>
      </c>
      <c r="D29" s="300"/>
      <c r="E29" s="300"/>
      <c r="F29" s="300"/>
      <c r="G29" s="301"/>
      <c r="I29" s="112"/>
      <c r="J29" s="112"/>
      <c r="K29" s="112"/>
      <c r="L29" s="112"/>
    </row>
    <row r="30" spans="1:14" s="14" customFormat="1" ht="19.5" customHeight="1" x14ac:dyDescent="0.3">
      <c r="A30" s="109" t="s">
        <v>44</v>
      </c>
      <c r="B30" s="113">
        <f>B28-B29</f>
        <v>96.21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45</v>
      </c>
      <c r="B31" s="116">
        <v>1</v>
      </c>
      <c r="C31" s="302" t="s">
        <v>46</v>
      </c>
      <c r="D31" s="303"/>
      <c r="E31" s="303"/>
      <c r="F31" s="303"/>
      <c r="G31" s="303"/>
      <c r="H31" s="304"/>
      <c r="I31" s="112"/>
      <c r="J31" s="112"/>
      <c r="K31" s="112"/>
      <c r="L31" s="112"/>
    </row>
    <row r="32" spans="1:14" s="14" customFormat="1" ht="27" customHeight="1" x14ac:dyDescent="0.4">
      <c r="A32" s="109" t="s">
        <v>47</v>
      </c>
      <c r="B32" s="116">
        <v>1</v>
      </c>
      <c r="C32" s="302" t="s">
        <v>48</v>
      </c>
      <c r="D32" s="303"/>
      <c r="E32" s="303"/>
      <c r="F32" s="303"/>
      <c r="G32" s="303"/>
      <c r="H32" s="30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49</v>
      </c>
      <c r="B34" s="121">
        <f>B31/B32</f>
        <v>1</v>
      </c>
      <c r="C34" s="99" t="s">
        <v>50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51</v>
      </c>
      <c r="B36" s="123">
        <v>25</v>
      </c>
      <c r="C36" s="99"/>
      <c r="D36" s="305" t="s">
        <v>52</v>
      </c>
      <c r="E36" s="306"/>
      <c r="F36" s="305" t="s">
        <v>53</v>
      </c>
      <c r="G36" s="30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54</v>
      </c>
      <c r="B37" s="125">
        <v>1</v>
      </c>
      <c r="C37" s="126" t="s">
        <v>55</v>
      </c>
      <c r="D37" s="127" t="s">
        <v>56</v>
      </c>
      <c r="E37" s="128" t="s">
        <v>57</v>
      </c>
      <c r="F37" s="127" t="s">
        <v>56</v>
      </c>
      <c r="G37" s="129" t="s">
        <v>57</v>
      </c>
      <c r="I37" s="130" t="s">
        <v>58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59</v>
      </c>
      <c r="B38" s="125">
        <v>1</v>
      </c>
      <c r="C38" s="131">
        <v>1</v>
      </c>
      <c r="D38" s="132">
        <v>31318495</v>
      </c>
      <c r="E38" s="133">
        <f>IF(ISBLANK(D38),"-",$D$48/$D$45*D38)</f>
        <v>36298198.37311352</v>
      </c>
      <c r="F38" s="132">
        <v>32451539</v>
      </c>
      <c r="G38" s="134">
        <f>IF(ISBLANK(F38),"-",$D$48/$F$45*F38)</f>
        <v>36409652.738621026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60</v>
      </c>
      <c r="B39" s="125">
        <v>1</v>
      </c>
      <c r="C39" s="136">
        <v>2</v>
      </c>
      <c r="D39" s="137">
        <v>31476884</v>
      </c>
      <c r="E39" s="138">
        <f>IF(ISBLANK(D39),"-",$D$48/$D$45*D39)</f>
        <v>36481771.541048922</v>
      </c>
      <c r="F39" s="137">
        <v>32577245</v>
      </c>
      <c r="G39" s="139">
        <f>IF(ISBLANK(F39),"-",$D$48/$F$45*F39)</f>
        <v>36550691.097607978</v>
      </c>
      <c r="I39" s="309">
        <f>ABS((F43/D43*D42)-F42)/D42</f>
        <v>3.5133625198121047E-3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61</v>
      </c>
      <c r="B40" s="125">
        <v>1</v>
      </c>
      <c r="C40" s="136">
        <v>3</v>
      </c>
      <c r="D40" s="137">
        <v>31567055</v>
      </c>
      <c r="E40" s="138">
        <f>IF(ISBLANK(D40),"-",$D$48/$D$45*D40)</f>
        <v>36586279.910480537</v>
      </c>
      <c r="F40" s="137">
        <v>32779729</v>
      </c>
      <c r="G40" s="139">
        <f>IF(ISBLANK(F40),"-",$D$48/$F$45*F40)</f>
        <v>36777872.068135351</v>
      </c>
      <c r="I40" s="309"/>
      <c r="L40" s="117"/>
      <c r="M40" s="117"/>
      <c r="N40" s="140"/>
    </row>
    <row r="41" spans="1:14" ht="27" customHeight="1" x14ac:dyDescent="0.4">
      <c r="A41" s="124" t="s">
        <v>62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63</v>
      </c>
      <c r="B42" s="125">
        <v>1</v>
      </c>
      <c r="C42" s="146" t="s">
        <v>64</v>
      </c>
      <c r="D42" s="147">
        <f>AVERAGE(D38:D41)</f>
        <v>31454144.666666668</v>
      </c>
      <c r="E42" s="148">
        <f>AVERAGE(E38:E41)</f>
        <v>36455416.608214326</v>
      </c>
      <c r="F42" s="147">
        <f>AVERAGE(F38:F41)</f>
        <v>32602837.666666668</v>
      </c>
      <c r="G42" s="149">
        <f>AVERAGE(G38:G41)</f>
        <v>36579405.301454782</v>
      </c>
      <c r="H42" s="150"/>
    </row>
    <row r="43" spans="1:14" ht="26.25" customHeight="1" x14ac:dyDescent="0.4">
      <c r="A43" s="124" t="s">
        <v>65</v>
      </c>
      <c r="B43" s="125">
        <v>1</v>
      </c>
      <c r="C43" s="151" t="s">
        <v>66</v>
      </c>
      <c r="D43" s="152">
        <v>22.42</v>
      </c>
      <c r="E43" s="140"/>
      <c r="F43" s="152">
        <v>23.16</v>
      </c>
      <c r="H43" s="150"/>
    </row>
    <row r="44" spans="1:14" ht="26.25" customHeight="1" x14ac:dyDescent="0.4">
      <c r="A44" s="124" t="s">
        <v>67</v>
      </c>
      <c r="B44" s="125">
        <v>1</v>
      </c>
      <c r="C44" s="153" t="s">
        <v>68</v>
      </c>
      <c r="D44" s="154">
        <f>D43*$B$34</f>
        <v>22.42</v>
      </c>
      <c r="E44" s="155"/>
      <c r="F44" s="154">
        <f>F43*$B$34</f>
        <v>23.16</v>
      </c>
      <c r="H44" s="150"/>
    </row>
    <row r="45" spans="1:14" ht="19.5" customHeight="1" x14ac:dyDescent="0.3">
      <c r="A45" s="124" t="s">
        <v>69</v>
      </c>
      <c r="B45" s="156">
        <f>(B44/B43)*(B42/B41)*(B40/B39)*(B38/B37)*B36</f>
        <v>25</v>
      </c>
      <c r="C45" s="153" t="s">
        <v>70</v>
      </c>
      <c r="D45" s="157">
        <f>D44*$B$30/100</f>
        <v>21.570282000000002</v>
      </c>
      <c r="E45" s="158"/>
      <c r="F45" s="157">
        <f>F44*$B$30/100</f>
        <v>22.282235999999997</v>
      </c>
      <c r="H45" s="150"/>
    </row>
    <row r="46" spans="1:14" ht="19.5" customHeight="1" x14ac:dyDescent="0.3">
      <c r="A46" s="310" t="s">
        <v>71</v>
      </c>
      <c r="B46" s="311"/>
      <c r="C46" s="153" t="s">
        <v>72</v>
      </c>
      <c r="D46" s="159">
        <f>D45/$B$45</f>
        <v>0.86281128000000007</v>
      </c>
      <c r="E46" s="160"/>
      <c r="F46" s="161">
        <f>F45/$B$45</f>
        <v>0.89128943999999988</v>
      </c>
      <c r="H46" s="150"/>
    </row>
    <row r="47" spans="1:14" ht="27" customHeight="1" x14ac:dyDescent="0.4">
      <c r="A47" s="312"/>
      <c r="B47" s="313"/>
      <c r="C47" s="162" t="s">
        <v>73</v>
      </c>
      <c r="D47" s="163">
        <v>1</v>
      </c>
      <c r="E47" s="164"/>
      <c r="F47" s="160"/>
      <c r="H47" s="150"/>
    </row>
    <row r="48" spans="1:14" ht="18.75" x14ac:dyDescent="0.3">
      <c r="C48" s="165" t="s">
        <v>74</v>
      </c>
      <c r="D48" s="157">
        <f>D47*$B$45</f>
        <v>25</v>
      </c>
      <c r="F48" s="166"/>
      <c r="H48" s="150"/>
    </row>
    <row r="49" spans="1:12" ht="19.5" customHeight="1" x14ac:dyDescent="0.3">
      <c r="C49" s="167" t="s">
        <v>75</v>
      </c>
      <c r="D49" s="168">
        <f>D48/B34</f>
        <v>25</v>
      </c>
      <c r="F49" s="166"/>
      <c r="H49" s="150"/>
    </row>
    <row r="50" spans="1:12" ht="18.75" x14ac:dyDescent="0.3">
      <c r="C50" s="122" t="s">
        <v>76</v>
      </c>
      <c r="D50" s="169">
        <f>AVERAGE(E38:E41,G38:G41)</f>
        <v>36517410.954834558</v>
      </c>
      <c r="F50" s="170"/>
      <c r="H50" s="150"/>
    </row>
    <row r="51" spans="1:12" ht="18.75" x14ac:dyDescent="0.3">
      <c r="C51" s="124" t="s">
        <v>77</v>
      </c>
      <c r="D51" s="171">
        <f>STDEV(E38:E41,G38:G41)/D50</f>
        <v>4.4934564566849527E-3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78</v>
      </c>
    </row>
    <row r="55" spans="1:12" ht="18.75" x14ac:dyDescent="0.3">
      <c r="A55" s="99" t="s">
        <v>79</v>
      </c>
      <c r="B55" s="176" t="str">
        <f>B21</f>
        <v>EACH FILM COATED TABLET CONTAINS AZITHROMYCIN USP (AS Dihydrate) EQ.TO AZITHROMYCIN ANHYDROUS 500 MG</v>
      </c>
    </row>
    <row r="56" spans="1:12" ht="26.25" customHeight="1" x14ac:dyDescent="0.4">
      <c r="A56" s="177" t="s">
        <v>123</v>
      </c>
      <c r="B56" s="178">
        <v>500</v>
      </c>
      <c r="C56" s="99" t="str">
        <f>B20</f>
        <v>AZITHROMYCIN</v>
      </c>
      <c r="H56" s="179"/>
    </row>
    <row r="57" spans="1:12" ht="18.75" x14ac:dyDescent="0.3">
      <c r="A57" s="176" t="s">
        <v>124</v>
      </c>
      <c r="B57" s="271">
        <f>Uniformity!C46</f>
        <v>669.70699999999999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80</v>
      </c>
      <c r="B59" s="123">
        <v>100</v>
      </c>
      <c r="C59" s="99"/>
      <c r="D59" s="180" t="s">
        <v>81</v>
      </c>
      <c r="E59" s="181" t="s">
        <v>55</v>
      </c>
      <c r="F59" s="181" t="s">
        <v>56</v>
      </c>
      <c r="G59" s="181" t="s">
        <v>82</v>
      </c>
      <c r="H59" s="126" t="s">
        <v>83</v>
      </c>
      <c r="L59" s="112"/>
    </row>
    <row r="60" spans="1:12" s="14" customFormat="1" ht="26.25" customHeight="1" x14ac:dyDescent="0.4">
      <c r="A60" s="124" t="s">
        <v>84</v>
      </c>
      <c r="B60" s="125">
        <v>1</v>
      </c>
      <c r="C60" s="314" t="s">
        <v>85</v>
      </c>
      <c r="D60" s="317">
        <v>175.85</v>
      </c>
      <c r="E60" s="182">
        <v>1</v>
      </c>
      <c r="F60" s="183">
        <v>48713027</v>
      </c>
      <c r="G60" s="273">
        <f>IF(ISBLANK(F60),"-",(F60/$D$50*$D$47*$B$68)*($B$57/$D$60))</f>
        <v>508.02794720086115</v>
      </c>
      <c r="H60" s="184">
        <f t="shared" ref="H60:H71" si="0">IF(ISBLANK(F60),"-",G60/$B$56)</f>
        <v>1.0160558944017224</v>
      </c>
      <c r="L60" s="112"/>
    </row>
    <row r="61" spans="1:12" s="14" customFormat="1" ht="26.25" customHeight="1" x14ac:dyDescent="0.4">
      <c r="A61" s="124" t="s">
        <v>86</v>
      </c>
      <c r="B61" s="125">
        <v>1</v>
      </c>
      <c r="C61" s="315"/>
      <c r="D61" s="318"/>
      <c r="E61" s="185">
        <v>2</v>
      </c>
      <c r="F61" s="137">
        <v>49171966</v>
      </c>
      <c r="G61" s="274">
        <f>IF(ISBLANK(F61),"-",(F61/$D$50*$D$47*$B$68)*($B$57/$D$60))</f>
        <v>512.8142200403712</v>
      </c>
      <c r="H61" s="186">
        <f t="shared" si="0"/>
        <v>1.0256284400807425</v>
      </c>
      <c r="L61" s="112"/>
    </row>
    <row r="62" spans="1:12" s="14" customFormat="1" ht="26.25" customHeight="1" x14ac:dyDescent="0.4">
      <c r="A62" s="124" t="s">
        <v>87</v>
      </c>
      <c r="B62" s="125">
        <v>1</v>
      </c>
      <c r="C62" s="315"/>
      <c r="D62" s="318"/>
      <c r="E62" s="185">
        <v>3</v>
      </c>
      <c r="F62" s="187">
        <v>49430895</v>
      </c>
      <c r="G62" s="274">
        <f>IF(ISBLANK(F62),"-",(F62/$D$50*$D$47*$B$68)*($B$57/$D$60))</f>
        <v>515.51458945779143</v>
      </c>
      <c r="H62" s="186">
        <f t="shared" si="0"/>
        <v>1.0310291789155828</v>
      </c>
      <c r="L62" s="112"/>
    </row>
    <row r="63" spans="1:12" ht="27" customHeight="1" x14ac:dyDescent="0.4">
      <c r="A63" s="124" t="s">
        <v>88</v>
      </c>
      <c r="B63" s="125">
        <v>1</v>
      </c>
      <c r="C63" s="316"/>
      <c r="D63" s="319"/>
      <c r="E63" s="188">
        <v>4</v>
      </c>
      <c r="F63" s="189"/>
      <c r="G63" s="274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89</v>
      </c>
      <c r="B64" s="125">
        <v>1</v>
      </c>
      <c r="C64" s="314" t="s">
        <v>90</v>
      </c>
      <c r="D64" s="317">
        <v>145.87</v>
      </c>
      <c r="E64" s="182">
        <v>1</v>
      </c>
      <c r="F64" s="183">
        <v>40498133</v>
      </c>
      <c r="G64" s="275">
        <f>IF(ISBLANK(F64),"-",(F64/$D$50*$D$47*$B$68)*($B$57/$D$64))</f>
        <v>509.15953216343507</v>
      </c>
      <c r="H64" s="190">
        <f t="shared" si="0"/>
        <v>1.0183190643268702</v>
      </c>
    </row>
    <row r="65" spans="1:8" ht="26.25" customHeight="1" x14ac:dyDescent="0.4">
      <c r="A65" s="124" t="s">
        <v>91</v>
      </c>
      <c r="B65" s="125">
        <v>1</v>
      </c>
      <c r="C65" s="315"/>
      <c r="D65" s="318"/>
      <c r="E65" s="185">
        <v>2</v>
      </c>
      <c r="F65" s="137">
        <v>40760907</v>
      </c>
      <c r="G65" s="276">
        <f>IF(ISBLANK(F65),"-",(F65/$D$50*$D$47*$B$68)*($B$57/$D$64))</f>
        <v>512.46323722323905</v>
      </c>
      <c r="H65" s="191">
        <f t="shared" si="0"/>
        <v>1.0249264744464781</v>
      </c>
    </row>
    <row r="66" spans="1:8" ht="26.25" customHeight="1" x14ac:dyDescent="0.4">
      <c r="A66" s="124" t="s">
        <v>92</v>
      </c>
      <c r="B66" s="125">
        <v>1</v>
      </c>
      <c r="C66" s="315"/>
      <c r="D66" s="318"/>
      <c r="E66" s="185">
        <v>3</v>
      </c>
      <c r="F66" s="137">
        <v>40998421</v>
      </c>
      <c r="G66" s="276">
        <f>IF(ISBLANK(F66),"-",(F66/$D$50*$D$47*$B$68)*($B$57/$D$64))</f>
        <v>515.44936295704179</v>
      </c>
      <c r="H66" s="191">
        <f t="shared" si="0"/>
        <v>1.0308987259140836</v>
      </c>
    </row>
    <row r="67" spans="1:8" ht="27" customHeight="1" x14ac:dyDescent="0.4">
      <c r="A67" s="124" t="s">
        <v>93</v>
      </c>
      <c r="B67" s="125">
        <v>1</v>
      </c>
      <c r="C67" s="316"/>
      <c r="D67" s="319"/>
      <c r="E67" s="188">
        <v>4</v>
      </c>
      <c r="F67" s="189"/>
      <c r="G67" s="277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94</v>
      </c>
      <c r="B68" s="193">
        <f>(B67/B66)*(B65/B64)*(B63/B62)*(B61/B60)*B59</f>
        <v>100</v>
      </c>
      <c r="C68" s="314" t="s">
        <v>95</v>
      </c>
      <c r="D68" s="317">
        <v>162.80000000000001</v>
      </c>
      <c r="E68" s="182">
        <v>1</v>
      </c>
      <c r="F68" s="183">
        <v>45282069</v>
      </c>
      <c r="G68" s="275">
        <f>IF(ISBLANK(F68),"-",(F68/$D$50*$D$47*$B$68)*($B$57/$D$68))</f>
        <v>510.10164139837133</v>
      </c>
      <c r="H68" s="186">
        <f t="shared" si="0"/>
        <v>1.0202032827967427</v>
      </c>
    </row>
    <row r="69" spans="1:8" ht="27" customHeight="1" x14ac:dyDescent="0.4">
      <c r="A69" s="172" t="s">
        <v>96</v>
      </c>
      <c r="B69" s="194">
        <f>(D47*B68)/B56*B57</f>
        <v>133.94140000000002</v>
      </c>
      <c r="C69" s="315"/>
      <c r="D69" s="318"/>
      <c r="E69" s="185">
        <v>2</v>
      </c>
      <c r="F69" s="137">
        <v>45551736</v>
      </c>
      <c r="G69" s="276">
        <f>IF(ISBLANK(F69),"-",(F69/$D$50*$D$47*$B$68)*($B$57/$D$68))</f>
        <v>513.13943499678157</v>
      </c>
      <c r="H69" s="186">
        <f t="shared" si="0"/>
        <v>1.0262788699935632</v>
      </c>
    </row>
    <row r="70" spans="1:8" ht="26.25" customHeight="1" x14ac:dyDescent="0.4">
      <c r="A70" s="327" t="s">
        <v>71</v>
      </c>
      <c r="B70" s="328"/>
      <c r="C70" s="315"/>
      <c r="D70" s="318"/>
      <c r="E70" s="185">
        <v>3</v>
      </c>
      <c r="F70" s="137">
        <v>45713061</v>
      </c>
      <c r="G70" s="276">
        <f>IF(ISBLANK(F70),"-",(F70/$D$50*$D$47*$B$68)*($B$57/$D$68))</f>
        <v>514.95675803691449</v>
      </c>
      <c r="H70" s="186">
        <f t="shared" si="0"/>
        <v>1.0299135160738291</v>
      </c>
    </row>
    <row r="71" spans="1:8" ht="27" customHeight="1" x14ac:dyDescent="0.4">
      <c r="A71" s="329"/>
      <c r="B71" s="330"/>
      <c r="C71" s="326"/>
      <c r="D71" s="319"/>
      <c r="E71" s="188">
        <v>4</v>
      </c>
      <c r="F71" s="189"/>
      <c r="G71" s="277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7"/>
      <c r="G72" s="198" t="s">
        <v>64</v>
      </c>
      <c r="H72" s="199">
        <f>AVERAGE(H60:H71)</f>
        <v>1.0248059385499573</v>
      </c>
    </row>
    <row r="73" spans="1:8" ht="26.25" customHeight="1" x14ac:dyDescent="0.4">
      <c r="C73" s="196"/>
      <c r="D73" s="196"/>
      <c r="E73" s="196"/>
      <c r="F73" s="197"/>
      <c r="G73" s="200" t="s">
        <v>77</v>
      </c>
      <c r="H73" s="278">
        <f>STDEV(H60:H71)/H72</f>
        <v>5.3959091369925726E-3</v>
      </c>
    </row>
    <row r="74" spans="1:8" ht="27" customHeight="1" x14ac:dyDescent="0.4">
      <c r="A74" s="196"/>
      <c r="B74" s="196"/>
      <c r="C74" s="197"/>
      <c r="D74" s="197"/>
      <c r="E74" s="201"/>
      <c r="F74" s="197"/>
      <c r="G74" s="202" t="s">
        <v>20</v>
      </c>
      <c r="H74" s="203">
        <f>COUNT(H60:H71)</f>
        <v>9</v>
      </c>
    </row>
    <row r="76" spans="1:8" ht="26.25" customHeight="1" x14ac:dyDescent="0.4">
      <c r="A76" s="108" t="s">
        <v>97</v>
      </c>
      <c r="B76" s="204" t="s">
        <v>98</v>
      </c>
      <c r="C76" s="322" t="str">
        <f>B20</f>
        <v>AZITHROMYCIN</v>
      </c>
      <c r="D76" s="322"/>
      <c r="E76" s="205" t="s">
        <v>99</v>
      </c>
      <c r="F76" s="205"/>
      <c r="G76" s="206">
        <f>H72</f>
        <v>1.0248059385499573</v>
      </c>
      <c r="H76" s="207"/>
    </row>
    <row r="77" spans="1:8" ht="18.75" x14ac:dyDescent="0.3">
      <c r="A77" s="107" t="s">
        <v>100</v>
      </c>
      <c r="B77" s="107" t="s">
        <v>101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08" t="str">
        <f>B26</f>
        <v xml:space="preserve">AZITHROMYCIN </v>
      </c>
      <c r="C79" s="308"/>
    </row>
    <row r="80" spans="1:8" ht="26.25" customHeight="1" x14ac:dyDescent="0.4">
      <c r="A80" s="109" t="s">
        <v>41</v>
      </c>
      <c r="B80" s="308" t="str">
        <f>B27</f>
        <v>NQCL/WRS/A4-3</v>
      </c>
      <c r="C80" s="308"/>
    </row>
    <row r="81" spans="1:12" ht="27" customHeight="1" x14ac:dyDescent="0.4">
      <c r="A81" s="109" t="s">
        <v>6</v>
      </c>
      <c r="B81" s="208">
        <f>B28</f>
        <v>96.21</v>
      </c>
    </row>
    <row r="82" spans="1:12" s="14" customFormat="1" ht="27" customHeight="1" x14ac:dyDescent="0.4">
      <c r="A82" s="109" t="s">
        <v>42</v>
      </c>
      <c r="B82" s="111">
        <v>0</v>
      </c>
      <c r="C82" s="299" t="s">
        <v>43</v>
      </c>
      <c r="D82" s="300"/>
      <c r="E82" s="300"/>
      <c r="F82" s="300"/>
      <c r="G82" s="301"/>
      <c r="I82" s="112"/>
      <c r="J82" s="112"/>
      <c r="K82" s="112"/>
      <c r="L82" s="112"/>
    </row>
    <row r="83" spans="1:12" s="14" customFormat="1" ht="19.5" customHeight="1" x14ac:dyDescent="0.3">
      <c r="A83" s="109" t="s">
        <v>44</v>
      </c>
      <c r="B83" s="113">
        <f>B81-B82</f>
        <v>96.21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45</v>
      </c>
      <c r="B84" s="116">
        <v>1</v>
      </c>
      <c r="C84" s="302" t="s">
        <v>102</v>
      </c>
      <c r="D84" s="303"/>
      <c r="E84" s="303"/>
      <c r="F84" s="303"/>
      <c r="G84" s="303"/>
      <c r="H84" s="304"/>
      <c r="I84" s="112"/>
      <c r="J84" s="112"/>
      <c r="K84" s="112"/>
      <c r="L84" s="112"/>
    </row>
    <row r="85" spans="1:12" s="14" customFormat="1" ht="27" customHeight="1" x14ac:dyDescent="0.4">
      <c r="A85" s="109" t="s">
        <v>47</v>
      </c>
      <c r="B85" s="116">
        <v>1</v>
      </c>
      <c r="C85" s="302" t="s">
        <v>103</v>
      </c>
      <c r="D85" s="303"/>
      <c r="E85" s="303"/>
      <c r="F85" s="303"/>
      <c r="G85" s="303"/>
      <c r="H85" s="30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49</v>
      </c>
      <c r="B87" s="121">
        <f>B84/B85</f>
        <v>1</v>
      </c>
      <c r="C87" s="99" t="s">
        <v>50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51</v>
      </c>
      <c r="B89" s="123">
        <v>25</v>
      </c>
      <c r="D89" s="209" t="s">
        <v>52</v>
      </c>
      <c r="E89" s="210"/>
      <c r="F89" s="305" t="s">
        <v>53</v>
      </c>
      <c r="G89" s="307"/>
    </row>
    <row r="90" spans="1:12" ht="27" customHeight="1" x14ac:dyDescent="0.4">
      <c r="A90" s="124" t="s">
        <v>54</v>
      </c>
      <c r="B90" s="125">
        <v>5</v>
      </c>
      <c r="C90" s="211" t="s">
        <v>55</v>
      </c>
      <c r="D90" s="127" t="s">
        <v>56</v>
      </c>
      <c r="E90" s="128" t="s">
        <v>57</v>
      </c>
      <c r="F90" s="127" t="s">
        <v>56</v>
      </c>
      <c r="G90" s="212" t="s">
        <v>57</v>
      </c>
      <c r="I90" s="130" t="s">
        <v>58</v>
      </c>
    </row>
    <row r="91" spans="1:12" ht="26.25" customHeight="1" x14ac:dyDescent="0.4">
      <c r="A91" s="124" t="s">
        <v>59</v>
      </c>
      <c r="B91" s="125">
        <v>20</v>
      </c>
      <c r="C91" s="213">
        <v>1</v>
      </c>
      <c r="D91" s="132">
        <v>1778388</v>
      </c>
      <c r="E91" s="133">
        <f>IF(ISBLANK(D91),"-",$D$101/$D$98*D91)</f>
        <v>1832138.0004829483</v>
      </c>
      <c r="F91" s="132">
        <v>1796287</v>
      </c>
      <c r="G91" s="134">
        <f>IF(ISBLANK(F91),"-",$D$101/$F$98*F91)</f>
        <v>1791448.9770635627</v>
      </c>
      <c r="I91" s="135"/>
    </row>
    <row r="92" spans="1:12" ht="26.25" customHeight="1" x14ac:dyDescent="0.4">
      <c r="A92" s="124" t="s">
        <v>60</v>
      </c>
      <c r="B92" s="125">
        <v>1</v>
      </c>
      <c r="C92" s="197">
        <v>2</v>
      </c>
      <c r="D92" s="137">
        <v>1786202</v>
      </c>
      <c r="E92" s="138">
        <f>IF(ISBLANK(D92),"-",$D$101/$D$98*D92)</f>
        <v>1840188.1708258509</v>
      </c>
      <c r="F92" s="137">
        <v>1795585</v>
      </c>
      <c r="G92" s="139">
        <f>IF(ISBLANK(F92),"-",$D$101/$F$98*F92)</f>
        <v>1790748.8677926618</v>
      </c>
      <c r="I92" s="309">
        <f>ABS((F96/D96*D95)-F95)/D95</f>
        <v>2.4177223102200551E-2</v>
      </c>
    </row>
    <row r="93" spans="1:12" ht="26.25" customHeight="1" x14ac:dyDescent="0.4">
      <c r="A93" s="124" t="s">
        <v>61</v>
      </c>
      <c r="B93" s="125">
        <v>1</v>
      </c>
      <c r="C93" s="197">
        <v>3</v>
      </c>
      <c r="D93" s="137">
        <v>1774701</v>
      </c>
      <c r="E93" s="138">
        <f>IF(ISBLANK(D93),"-",$D$101/$D$98*D93)</f>
        <v>1828339.5645916914</v>
      </c>
      <c r="F93" s="137">
        <v>1803397</v>
      </c>
      <c r="G93" s="139">
        <f>IF(ISBLANK(F93),"-",$D$101/$F$98*F93)</f>
        <v>1798539.8273714043</v>
      </c>
      <c r="I93" s="309"/>
    </row>
    <row r="94" spans="1:12" ht="27" customHeight="1" x14ac:dyDescent="0.4">
      <c r="A94" s="124" t="s">
        <v>62</v>
      </c>
      <c r="B94" s="125">
        <v>1</v>
      </c>
      <c r="C94" s="214">
        <v>4</v>
      </c>
      <c r="D94" s="142">
        <v>1805442</v>
      </c>
      <c r="E94" s="143">
        <f>IF(ISBLANK(D94),"-",$D$101/$D$98*D94)</f>
        <v>1860009.6806028467</v>
      </c>
      <c r="F94" s="215">
        <v>1812545</v>
      </c>
      <c r="G94" s="144">
        <f>IF(ISBLANK(F94),"-",$D$101/$F$98*F94)</f>
        <v>1807663.1886394965</v>
      </c>
      <c r="I94" s="145"/>
    </row>
    <row r="95" spans="1:12" ht="27" customHeight="1" x14ac:dyDescent="0.4">
      <c r="A95" s="124" t="s">
        <v>63</v>
      </c>
      <c r="B95" s="125">
        <v>1</v>
      </c>
      <c r="C95" s="216" t="s">
        <v>64</v>
      </c>
      <c r="D95" s="217">
        <f>AVERAGE(D91:D94)</f>
        <v>1786183.25</v>
      </c>
      <c r="E95" s="148">
        <f>AVERAGE(E91:E94)</f>
        <v>1840168.8541258343</v>
      </c>
      <c r="F95" s="218">
        <f>AVERAGE(F91:F94)</f>
        <v>1801953.5</v>
      </c>
      <c r="G95" s="219">
        <f>AVERAGE(G91:G94)</f>
        <v>1797100.2152167812</v>
      </c>
    </row>
    <row r="96" spans="1:12" ht="26.25" customHeight="1" x14ac:dyDescent="0.4">
      <c r="A96" s="124" t="s">
        <v>65</v>
      </c>
      <c r="B96" s="110">
        <v>1</v>
      </c>
      <c r="C96" s="220" t="s">
        <v>104</v>
      </c>
      <c r="D96" s="221">
        <v>22.42</v>
      </c>
      <c r="E96" s="140"/>
      <c r="F96" s="152">
        <v>23.16</v>
      </c>
    </row>
    <row r="97" spans="1:10" ht="26.25" customHeight="1" x14ac:dyDescent="0.4">
      <c r="A97" s="124" t="s">
        <v>67</v>
      </c>
      <c r="B97" s="110">
        <v>1</v>
      </c>
      <c r="C97" s="222" t="s">
        <v>105</v>
      </c>
      <c r="D97" s="223">
        <f>D96*$B$87</f>
        <v>22.42</v>
      </c>
      <c r="E97" s="155"/>
      <c r="F97" s="154">
        <f>F96*$B$87</f>
        <v>23.16</v>
      </c>
    </row>
    <row r="98" spans="1:10" ht="19.5" customHeight="1" x14ac:dyDescent="0.3">
      <c r="A98" s="124" t="s">
        <v>69</v>
      </c>
      <c r="B98" s="224">
        <f>(B97/B96)*(B95/B94)*(B93/B92)*(B91/B90)*B89</f>
        <v>100</v>
      </c>
      <c r="C98" s="222" t="s">
        <v>106</v>
      </c>
      <c r="D98" s="225">
        <f>D97*$B$83/100</f>
        <v>21.570282000000002</v>
      </c>
      <c r="E98" s="158"/>
      <c r="F98" s="157">
        <f>F97*$B$83/100</f>
        <v>22.282235999999997</v>
      </c>
    </row>
    <row r="99" spans="1:10" ht="19.5" customHeight="1" x14ac:dyDescent="0.3">
      <c r="A99" s="310" t="s">
        <v>71</v>
      </c>
      <c r="B99" s="324"/>
      <c r="C99" s="222" t="s">
        <v>107</v>
      </c>
      <c r="D99" s="226">
        <f>D98/$B$98</f>
        <v>0.21570282000000002</v>
      </c>
      <c r="E99" s="158"/>
      <c r="F99" s="161">
        <f>F98/$B$98</f>
        <v>0.22282235999999997</v>
      </c>
      <c r="G99" s="227"/>
      <c r="H99" s="150"/>
    </row>
    <row r="100" spans="1:10" ht="19.5" customHeight="1" x14ac:dyDescent="0.3">
      <c r="A100" s="312"/>
      <c r="B100" s="325"/>
      <c r="C100" s="222" t="s">
        <v>73</v>
      </c>
      <c r="D100" s="228">
        <f>$B$56/$B$116</f>
        <v>0.22222222222222221</v>
      </c>
      <c r="F100" s="166"/>
      <c r="G100" s="229"/>
      <c r="H100" s="150"/>
    </row>
    <row r="101" spans="1:10" ht="18.75" x14ac:dyDescent="0.3">
      <c r="C101" s="222" t="s">
        <v>74</v>
      </c>
      <c r="D101" s="223">
        <f>D100*$B$98</f>
        <v>22.222222222222221</v>
      </c>
      <c r="F101" s="166"/>
      <c r="G101" s="227"/>
      <c r="H101" s="150"/>
    </row>
    <row r="102" spans="1:10" ht="19.5" customHeight="1" x14ac:dyDescent="0.3">
      <c r="C102" s="230" t="s">
        <v>75</v>
      </c>
      <c r="D102" s="231">
        <f>D101/B34</f>
        <v>22.222222222222221</v>
      </c>
      <c r="F102" s="170"/>
      <c r="G102" s="227"/>
      <c r="H102" s="150"/>
      <c r="J102" s="232"/>
    </row>
    <row r="103" spans="1:10" ht="18.75" x14ac:dyDescent="0.3">
      <c r="C103" s="233" t="s">
        <v>108</v>
      </c>
      <c r="D103" s="234">
        <f>AVERAGE(E91:E94,G91:G94)</f>
        <v>1818634.5346713075</v>
      </c>
      <c r="F103" s="170"/>
      <c r="G103" s="235"/>
      <c r="H103" s="150"/>
      <c r="J103" s="236"/>
    </row>
    <row r="104" spans="1:10" ht="18.75" x14ac:dyDescent="0.3">
      <c r="C104" s="200" t="s">
        <v>77</v>
      </c>
      <c r="D104" s="237">
        <f>STDEV(E91:E94,G91:G94)/D103</f>
        <v>1.3932006293487696E-2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8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109</v>
      </c>
      <c r="B107" s="123">
        <v>900</v>
      </c>
      <c r="C107" s="239" t="s">
        <v>110</v>
      </c>
      <c r="D107" s="240" t="s">
        <v>56</v>
      </c>
      <c r="E107" s="241" t="s">
        <v>111</v>
      </c>
      <c r="F107" s="242" t="s">
        <v>112</v>
      </c>
    </row>
    <row r="108" spans="1:10" ht="26.25" customHeight="1" x14ac:dyDescent="0.4">
      <c r="A108" s="124" t="s">
        <v>113</v>
      </c>
      <c r="B108" s="125">
        <v>20</v>
      </c>
      <c r="C108" s="243">
        <v>1</v>
      </c>
      <c r="D108" s="244">
        <v>1807099</v>
      </c>
      <c r="E108" s="279">
        <f t="shared" ref="E108:E113" si="1">IF(ISBLANK(D108),"-",D108/$D$103*$D$100*$B$116)</f>
        <v>496.82851764568727</v>
      </c>
      <c r="F108" s="245">
        <f t="shared" ref="F108:F113" si="2">IF(ISBLANK(D108), "-", E108/$B$56)</f>
        <v>0.9936570352913745</v>
      </c>
    </row>
    <row r="109" spans="1:10" ht="26.25" customHeight="1" x14ac:dyDescent="0.4">
      <c r="A109" s="124" t="s">
        <v>86</v>
      </c>
      <c r="B109" s="125">
        <v>50</v>
      </c>
      <c r="C109" s="243">
        <v>2</v>
      </c>
      <c r="D109" s="244">
        <v>1799021</v>
      </c>
      <c r="E109" s="280">
        <f t="shared" si="1"/>
        <v>494.60762063587106</v>
      </c>
      <c r="F109" s="246">
        <f t="shared" si="2"/>
        <v>0.9892152412717421</v>
      </c>
    </row>
    <row r="110" spans="1:10" ht="26.25" customHeight="1" x14ac:dyDescent="0.4">
      <c r="A110" s="124" t="s">
        <v>87</v>
      </c>
      <c r="B110" s="125">
        <v>1</v>
      </c>
      <c r="C110" s="243">
        <v>3</v>
      </c>
      <c r="D110" s="244">
        <v>1821974</v>
      </c>
      <c r="E110" s="280">
        <f t="shared" si="1"/>
        <v>500.91812435787051</v>
      </c>
      <c r="F110" s="246">
        <f t="shared" si="2"/>
        <v>1.0018362487157411</v>
      </c>
    </row>
    <row r="111" spans="1:10" ht="26.25" customHeight="1" x14ac:dyDescent="0.4">
      <c r="A111" s="124" t="s">
        <v>88</v>
      </c>
      <c r="B111" s="125">
        <v>1</v>
      </c>
      <c r="C111" s="243">
        <v>4</v>
      </c>
      <c r="D111" s="244">
        <v>1825059</v>
      </c>
      <c r="E111" s="280">
        <f t="shared" si="1"/>
        <v>501.76628817011141</v>
      </c>
      <c r="F111" s="246">
        <f t="shared" si="2"/>
        <v>1.0035325763402227</v>
      </c>
    </row>
    <row r="112" spans="1:10" ht="26.25" customHeight="1" x14ac:dyDescent="0.4">
      <c r="A112" s="124" t="s">
        <v>89</v>
      </c>
      <c r="B112" s="125">
        <v>1</v>
      </c>
      <c r="C112" s="243">
        <v>5</v>
      </c>
      <c r="D112" s="244">
        <v>1767272</v>
      </c>
      <c r="E112" s="280">
        <f t="shared" si="1"/>
        <v>485.87881905569589</v>
      </c>
      <c r="F112" s="246">
        <f t="shared" si="2"/>
        <v>0.97175763811139182</v>
      </c>
    </row>
    <row r="113" spans="1:10" ht="26.25" customHeight="1" x14ac:dyDescent="0.4">
      <c r="A113" s="124" t="s">
        <v>91</v>
      </c>
      <c r="B113" s="125">
        <v>1</v>
      </c>
      <c r="C113" s="247">
        <v>6</v>
      </c>
      <c r="D113" s="248">
        <v>1885960</v>
      </c>
      <c r="E113" s="281">
        <f t="shared" si="1"/>
        <v>518.50989411153478</v>
      </c>
      <c r="F113" s="249">
        <f t="shared" si="2"/>
        <v>1.0370197882230696</v>
      </c>
    </row>
    <row r="114" spans="1:10" ht="26.25" customHeight="1" x14ac:dyDescent="0.4">
      <c r="A114" s="124" t="s">
        <v>92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93</v>
      </c>
      <c r="B115" s="125">
        <v>1</v>
      </c>
      <c r="C115" s="243"/>
      <c r="D115" s="251"/>
      <c r="E115" s="252" t="s">
        <v>64</v>
      </c>
      <c r="F115" s="253">
        <f>AVERAGE(F108:F113)</f>
        <v>0.99950308799225696</v>
      </c>
    </row>
    <row r="116" spans="1:10" ht="27" customHeight="1" x14ac:dyDescent="0.4">
      <c r="A116" s="124" t="s">
        <v>94</v>
      </c>
      <c r="B116" s="156">
        <f>(B115/B114)*(B113/B112)*(B111/B110)*(B109/B108)*B107</f>
        <v>2250</v>
      </c>
      <c r="C116" s="254"/>
      <c r="D116" s="255"/>
      <c r="E116" s="216" t="s">
        <v>77</v>
      </c>
      <c r="F116" s="256">
        <f>STDEV(F108:F113)/F115</f>
        <v>2.1639480679425744E-2</v>
      </c>
      <c r="I116" s="98"/>
    </row>
    <row r="117" spans="1:10" ht="27" customHeight="1" x14ac:dyDescent="0.4">
      <c r="A117" s="310" t="s">
        <v>71</v>
      </c>
      <c r="B117" s="311"/>
      <c r="C117" s="257"/>
      <c r="D117" s="258"/>
      <c r="E117" s="259" t="s">
        <v>20</v>
      </c>
      <c r="F117" s="260">
        <f>COUNT(F108:F113)</f>
        <v>6</v>
      </c>
      <c r="I117" s="98"/>
      <c r="J117" s="236"/>
    </row>
    <row r="118" spans="1:10" ht="19.5" customHeight="1" x14ac:dyDescent="0.3">
      <c r="A118" s="312"/>
      <c r="B118" s="313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9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97</v>
      </c>
      <c r="B120" s="204" t="s">
        <v>114</v>
      </c>
      <c r="C120" s="322" t="str">
        <f>B20</f>
        <v>AZITHROMYCIN</v>
      </c>
      <c r="D120" s="322"/>
      <c r="E120" s="205" t="s">
        <v>115</v>
      </c>
      <c r="F120" s="205"/>
      <c r="G120" s="206">
        <f>F115</f>
        <v>0.99950308799225696</v>
      </c>
      <c r="H120" s="98"/>
      <c r="I120" s="98"/>
    </row>
    <row r="121" spans="1:10" ht="19.5" customHeight="1" x14ac:dyDescent="0.3">
      <c r="A121" s="261"/>
      <c r="B121" s="261"/>
      <c r="C121" s="262"/>
      <c r="D121" s="262"/>
      <c r="E121" s="262"/>
      <c r="F121" s="262"/>
      <c r="G121" s="262"/>
      <c r="H121" s="262"/>
    </row>
    <row r="122" spans="1:10" ht="18.75" x14ac:dyDescent="0.3">
      <c r="B122" s="323" t="s">
        <v>26</v>
      </c>
      <c r="C122" s="323"/>
      <c r="E122" s="211" t="s">
        <v>27</v>
      </c>
      <c r="F122" s="263"/>
      <c r="G122" s="323" t="s">
        <v>28</v>
      </c>
      <c r="H122" s="323"/>
    </row>
    <row r="123" spans="1:10" ht="69.95" customHeight="1" x14ac:dyDescent="0.3">
      <c r="A123" s="264" t="s">
        <v>29</v>
      </c>
      <c r="B123" s="265" t="s">
        <v>132</v>
      </c>
      <c r="C123" s="265"/>
      <c r="E123" s="265" t="s">
        <v>133</v>
      </c>
      <c r="F123" s="98"/>
      <c r="G123" s="266"/>
      <c r="H123" s="266"/>
    </row>
    <row r="124" spans="1:10" ht="69.95" customHeight="1" x14ac:dyDescent="0.3">
      <c r="A124" s="264" t="s">
        <v>30</v>
      </c>
      <c r="B124" s="267"/>
      <c r="C124" s="267"/>
      <c r="E124" s="267"/>
      <c r="F124" s="98"/>
      <c r="G124" s="268"/>
      <c r="H124" s="268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D261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Azithromycin 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Eric</cp:lastModifiedBy>
  <dcterms:created xsi:type="dcterms:W3CDTF">2005-07-05T10:19:27Z</dcterms:created>
  <dcterms:modified xsi:type="dcterms:W3CDTF">2015-06-24T15:13:54Z</dcterms:modified>
  <cp:category/>
</cp:coreProperties>
</file>