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2"/>
  </bookViews>
  <sheets>
    <sheet name="SST" sheetId="1" r:id="rId1"/>
    <sheet name="Uniformity" sheetId="2" r:id="rId2"/>
    <sheet name=" indapimid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6" i="3" l="1"/>
  <c r="B30" i="3"/>
  <c r="B45" i="3" l="1"/>
  <c r="G71" i="3"/>
  <c r="G67" i="3"/>
  <c r="C120" i="3" l="1"/>
  <c r="B116" i="3"/>
  <c r="D100" i="3" s="1"/>
  <c r="D101" i="3" s="1"/>
  <c r="B98" i="3"/>
  <c r="F97" i="3"/>
  <c r="D97" i="3"/>
  <c r="F95" i="3"/>
  <c r="D95" i="3"/>
  <c r="B87" i="3"/>
  <c r="B81" i="3"/>
  <c r="B83" i="3" s="1"/>
  <c r="B80" i="3"/>
  <c r="B79" i="3"/>
  <c r="C76" i="3"/>
  <c r="B68" i="3"/>
  <c r="B57" i="3"/>
  <c r="C56" i="3"/>
  <c r="B55" i="3"/>
  <c r="D48" i="3"/>
  <c r="D44" i="3"/>
  <c r="F42" i="3"/>
  <c r="D42" i="3"/>
  <c r="B34" i="3"/>
  <c r="F44" i="3" s="1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40" i="1"/>
  <c r="E38" i="1"/>
  <c r="D38" i="1"/>
  <c r="C38" i="1"/>
  <c r="B38" i="1"/>
  <c r="B39" i="1" s="1"/>
  <c r="B19" i="1"/>
  <c r="E17" i="1"/>
  <c r="D17" i="1"/>
  <c r="C17" i="1"/>
  <c r="B17" i="1"/>
  <c r="B18" i="1" s="1"/>
  <c r="I92" i="3" l="1"/>
  <c r="F45" i="3"/>
  <c r="F46" i="3" s="1"/>
  <c r="B69" i="3"/>
  <c r="G38" i="3"/>
  <c r="I39" i="3"/>
  <c r="F98" i="3"/>
  <c r="F99" i="3" s="1"/>
  <c r="D45" i="3"/>
  <c r="D46" i="3" s="1"/>
  <c r="D98" i="3"/>
  <c r="D99" i="3" s="1"/>
  <c r="G40" i="3"/>
  <c r="G41" i="3"/>
  <c r="G39" i="3"/>
  <c r="D49" i="3"/>
  <c r="D102" i="3"/>
  <c r="E92" i="3"/>
  <c r="G91" i="3"/>
  <c r="E91" i="3"/>
  <c r="G93" i="3"/>
  <c r="G94" i="3" l="1"/>
  <c r="E38" i="3"/>
  <c r="E40" i="3"/>
  <c r="E94" i="3"/>
  <c r="E41" i="3"/>
  <c r="E39" i="3"/>
  <c r="G92" i="3"/>
  <c r="G95" i="3" s="1"/>
  <c r="E93" i="3"/>
  <c r="E95" i="3" s="1"/>
  <c r="G42" i="3"/>
  <c r="D50" i="3" l="1"/>
  <c r="G64" i="3" s="1"/>
  <c r="H64" i="3" s="1"/>
  <c r="D103" i="3"/>
  <c r="E113" i="3" s="1"/>
  <c r="F113" i="3" s="1"/>
  <c r="D52" i="3"/>
  <c r="E42" i="3"/>
  <c r="D105" i="3"/>
  <c r="E112" i="3"/>
  <c r="F112" i="3" s="1"/>
  <c r="E110" i="3"/>
  <c r="F110" i="3" s="1"/>
  <c r="G63" i="3"/>
  <c r="H63" i="3" s="1"/>
  <c r="G68" i="3"/>
  <c r="H68" i="3" s="1"/>
  <c r="G69" i="3"/>
  <c r="H69" i="3" s="1"/>
  <c r="G70" i="3"/>
  <c r="H70" i="3" s="1"/>
  <c r="D104" i="3" l="1"/>
  <c r="E109" i="3"/>
  <c r="F109" i="3" s="1"/>
  <c r="F115" i="3" s="1"/>
  <c r="E111" i="3"/>
  <c r="F111" i="3" s="1"/>
  <c r="E108" i="3"/>
  <c r="F108" i="3" s="1"/>
  <c r="D51" i="3"/>
  <c r="G60" i="3"/>
  <c r="H60" i="3" s="1"/>
  <c r="H67" i="3"/>
  <c r="G66" i="3"/>
  <c r="H66" i="3" s="1"/>
  <c r="G65" i="3"/>
  <c r="H65" i="3" s="1"/>
  <c r="G61" i="3"/>
  <c r="H61" i="3" s="1"/>
  <c r="G62" i="3"/>
  <c r="H62" i="3" s="1"/>
  <c r="H71" i="3"/>
  <c r="F117" i="3" l="1"/>
  <c r="H72" i="3"/>
  <c r="H73" i="3" s="1"/>
  <c r="H74" i="3"/>
  <c r="F116" i="3"/>
  <c r="G120" i="3"/>
  <c r="G76" i="3" l="1"/>
</calcChain>
</file>

<file path=xl/sharedStrings.xml><?xml version="1.0" encoding="utf-8"?>
<sst xmlns="http://schemas.openxmlformats.org/spreadsheetml/2006/main" count="234" uniqueCount="126">
  <si>
    <t>HPLC System Suitability Report</t>
  </si>
  <si>
    <t>Analysis Data</t>
  </si>
  <si>
    <t>Assay</t>
  </si>
  <si>
    <t>Sample(s)</t>
  </si>
  <si>
    <t>Reference Substance:</t>
  </si>
  <si>
    <t>Induric SR 1.5mg Tablets</t>
  </si>
  <si>
    <t>% age Purity:</t>
  </si>
  <si>
    <t>NDQD201505227</t>
  </si>
  <si>
    <t>Weight (mg):</t>
  </si>
  <si>
    <t>Indapamide</t>
  </si>
  <si>
    <t>Standard Conc (mg/mL):</t>
  </si>
  <si>
    <t>Each tablet contains Indapamide BP 1.5mg</t>
  </si>
  <si>
    <t>2015-05-08 06:52:18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</si>
  <si>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</si>
  <si>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</si>
  <si>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</si>
  <si>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</si>
  <si>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</si>
  <si>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</si>
  <si>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</si>
  <si>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</si>
  <si>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</si>
  <si>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</si>
  <si>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</si>
  <si>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</si>
  <si>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</si>
  <si>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</si>
  <si>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</si>
  <si>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</si>
  <si>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</si>
  <si>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</si>
  <si>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</si>
  <si>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</si>
  <si>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</si>
  <si>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</si>
  <si>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</si>
  <si>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</si>
  <si>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</si>
  <si>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</si>
  <si>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</si>
  <si>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</si>
  <si>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</si>
  <si>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</si>
  <si>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</si>
  <si>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</si>
  <si>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</si>
  <si>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</si>
  <si>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</si>
  <si>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</si>
  <si>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</si>
  <si>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</si>
  <si>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</si>
  <si>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</si>
  <si>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</si>
  <si>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</si>
  <si>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</si>
  <si>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</si>
  <si>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</si>
  <si>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</si>
  <si>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</si>
  <si>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</si>
  <si>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</si>
  <si>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</si>
  <si>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</si>
  <si>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</si>
  <si>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</si>
  <si>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</si>
  <si>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</si>
  <si>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</si>
  <si>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</si>
  <si>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</si>
  <si>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</si>
  <si>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</si>
  <si>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</si>
  <si>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</si>
  <si>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</si>
  <si>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</si>
  <si>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</si>
  <si>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</si>
  <si>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</si>
  <si>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</si>
  <si>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</si>
  <si>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</si>
  <si>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</si>
  <si>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</si>
  <si>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</si>
  <si>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</si>
  <si>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</si>
  <si>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</si>
  <si>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</si>
  <si>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</si>
  <si>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</si>
  <si>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</si>
  <si>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</si>
  <si>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</si>
  <si>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</si>
  <si>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</si>
  <si>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</si>
  <si>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</si>
  <si>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</si>
  <si>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</si>
  <si>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</si>
  <si>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</si>
  <si>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</si>
  <si>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</si>
  <si>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</si>
  <si>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</si>
  <si>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</si>
  <si>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</si>
  <si>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</si>
  <si>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</si>
  <si>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</si>
  <si>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</si>
  <si>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</si>
  <si>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</si>
  <si>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</si>
  <si>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</si>
  <si>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</si>
  <si>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</si>
  <si>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</si>
  <si>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</si>
  <si>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</si>
  <si>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</si>
  <si>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</si>
  <si>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</si>
  <si>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WRS/ IO4101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</si>
</sst>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8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0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3" workbookViewId="0">
      <selection activeCell="E17" sqref="E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 x14ac:dyDescent="0.3">
      <c r="A1" s="1"/>
      <c r="B1" s="2"/>
      <c r="C1" s="3"/>
      <c r="D1" s="2"/>
      <c r="F1" s="3"/>
    </row>
    <row r="2" spans="1:6" ht="18.75" customHeight="1" x14ac:dyDescent="0.3">
      <c r="A2" s="282" t="s">
        <v>0</v>
      </c>
      <c r="B2" s="282"/>
      <c r="C2" s="282"/>
      <c r="D2" s="282"/>
      <c r="E2" s="282"/>
    </row>
    <row r="3" spans="1:6" ht="16.5" customHeight="1" x14ac:dyDescent="0.3">
      <c r="A3" s="5" t="s">
        <v>1</v>
      </c>
      <c r="B3" s="6" t="s">
        <v>2</v>
      </c>
    </row>
    <row r="4" spans="1:6" ht="16.5" customHeight="1" x14ac:dyDescent="0.3">
      <c r="A4" s="7" t="s">
        <v>3</v>
      </c>
      <c r="B4" s="8"/>
      <c r="D4" s="9"/>
      <c r="E4" s="10"/>
    </row>
    <row r="5" spans="1:6" ht="16.5" customHeight="1" x14ac:dyDescent="0.3">
      <c r="A5" s="11" t="s">
        <v>4</v>
      </c>
      <c r="B5" s="8" t="s">
        <v>5</v>
      </c>
      <c r="C5" s="10"/>
      <c r="D5" s="10"/>
      <c r="E5" s="10"/>
    </row>
    <row r="6" spans="1:6" ht="16.5" customHeight="1" x14ac:dyDescent="0.3">
      <c r="A6" s="11" t="s">
        <v>6</v>
      </c>
      <c r="B6" s="12" t="s">
        <v>7</v>
      </c>
      <c r="C6" s="10"/>
      <c r="D6" s="10"/>
      <c r="E6" s="10"/>
    </row>
    <row r="7" spans="1:6" ht="16.5" customHeight="1" x14ac:dyDescent="0.3">
      <c r="A7" s="7" t="s">
        <v>8</v>
      </c>
      <c r="B7" s="12" t="s">
        <v>9</v>
      </c>
      <c r="C7" s="10"/>
      <c r="D7" s="10"/>
      <c r="E7" s="10"/>
    </row>
    <row r="8" spans="1:6" ht="16.5" customHeight="1" x14ac:dyDescent="0.3">
      <c r="A8" s="7" t="s">
        <v>10</v>
      </c>
      <c r="B8" s="13" t="s">
        <v>11</v>
      </c>
      <c r="C8" s="10"/>
      <c r="D8" s="10"/>
      <c r="E8" s="10"/>
    </row>
    <row r="9" spans="1:6" ht="15.75" customHeight="1" x14ac:dyDescent="0.25">
      <c r="A9" s="10"/>
      <c r="B9" s="10" t="s">
        <v>12</v>
      </c>
      <c r="C9" s="10"/>
      <c r="D9" s="10"/>
      <c r="E9" s="10"/>
    </row>
    <row r="10" spans="1:6" ht="16.5" customHeight="1" x14ac:dyDescent="0.3">
      <c r="A10" s="14" t="s">
        <v>13</v>
      </c>
      <c r="B10" s="15" t="s">
        <v>14</v>
      </c>
      <c r="C10" s="14" t="s">
        <v>15</v>
      </c>
      <c r="D10" s="14" t="s">
        <v>16</v>
      </c>
      <c r="E10" s="16" t="s">
        <v>17</v>
      </c>
    </row>
    <row r="11" spans="1:6" ht="16.5" customHeight="1" x14ac:dyDescent="0.3">
      <c r="A11" s="17">
        <v>1</v>
      </c>
      <c r="B11" s="18">
        <v>8807879</v>
      </c>
      <c r="C11" s="18">
        <v>8543.5</v>
      </c>
      <c r="D11" s="19">
        <v>1.2</v>
      </c>
      <c r="E11" s="20">
        <v>4.8</v>
      </c>
    </row>
    <row r="12" spans="1:6" ht="16.5" customHeight="1" x14ac:dyDescent="0.3">
      <c r="A12" s="17">
        <v>2</v>
      </c>
      <c r="B12" s="18">
        <v>8814996</v>
      </c>
      <c r="C12" s="18">
        <v>8516.9</v>
      </c>
      <c r="D12" s="19">
        <v>1.2</v>
      </c>
      <c r="E12" s="19">
        <v>4.8</v>
      </c>
    </row>
    <row r="13" spans="1:6" ht="16.5" customHeight="1" x14ac:dyDescent="0.3">
      <c r="A13" s="17">
        <v>3</v>
      </c>
      <c r="B13" s="18">
        <v>8813980</v>
      </c>
      <c r="C13" s="18">
        <v>8525.6</v>
      </c>
      <c r="D13" s="19">
        <v>1.2</v>
      </c>
      <c r="E13" s="19">
        <v>4.8</v>
      </c>
    </row>
    <row r="14" spans="1:6" ht="16.5" customHeight="1" x14ac:dyDescent="0.3">
      <c r="A14" s="17">
        <v>4</v>
      </c>
      <c r="B14" s="18">
        <v>8816642</v>
      </c>
      <c r="C14" s="18">
        <v>8527.5</v>
      </c>
      <c r="D14" s="19">
        <v>1.2</v>
      </c>
      <c r="E14" s="19">
        <v>4.8</v>
      </c>
    </row>
    <row r="15" spans="1:6" ht="16.5" customHeight="1" x14ac:dyDescent="0.3">
      <c r="A15" s="17">
        <v>5</v>
      </c>
      <c r="B15" s="18">
        <v>8819145</v>
      </c>
      <c r="C15" s="18">
        <v>8550</v>
      </c>
      <c r="D15" s="19">
        <v>1.2</v>
      </c>
      <c r="E15" s="19">
        <v>4.8</v>
      </c>
    </row>
    <row r="16" spans="1:6" ht="16.5" customHeight="1" x14ac:dyDescent="0.3">
      <c r="A16" s="17">
        <v>6</v>
      </c>
      <c r="B16" s="21">
        <v>8823886</v>
      </c>
      <c r="C16" s="21">
        <v>8540</v>
      </c>
      <c r="D16" s="22">
        <v>1.2</v>
      </c>
      <c r="E16" s="22">
        <v>4.8</v>
      </c>
    </row>
    <row r="17" spans="1:6" ht="16.5" customHeight="1" x14ac:dyDescent="0.3">
      <c r="A17" s="23" t="s">
        <v>18</v>
      </c>
      <c r="B17" s="24">
        <f>AVERAGE(B11:B16)</f>
        <v>8816088</v>
      </c>
      <c r="C17" s="25">
        <f>AVERAGE(C11:C16)</f>
        <v>8533.9166666666661</v>
      </c>
      <c r="D17" s="26">
        <f>AVERAGE(D11:D16)</f>
        <v>1.2</v>
      </c>
      <c r="E17" s="26">
        <f>AVERAGE(E11:E16)</f>
        <v>4.8</v>
      </c>
    </row>
    <row r="18" spans="1:6" ht="16.5" customHeight="1" x14ac:dyDescent="0.3">
      <c r="A18" s="27" t="s">
        <v>19</v>
      </c>
      <c r="B18" s="28">
        <f>(STDEV(B11:B16)/B17)</f>
        <v>6.0763390155671503E-4</v>
      </c>
      <c r="C18" s="29"/>
      <c r="D18" s="29"/>
      <c r="E18" s="30"/>
      <c r="F18" s="2"/>
    </row>
    <row r="19" spans="1:6" s="2" customFormat="1" ht="16.5" customHeight="1" x14ac:dyDescent="0.3">
      <c r="A19" s="31" t="s">
        <v>20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25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21</v>
      </c>
      <c r="B21" s="37" t="s">
        <v>22</v>
      </c>
      <c r="C21" s="38"/>
      <c r="D21" s="38"/>
      <c r="E21" s="39"/>
    </row>
    <row r="22" spans="1:6" ht="16.5" customHeight="1" x14ac:dyDescent="0.3">
      <c r="A22" s="11"/>
      <c r="B22" s="37" t="s">
        <v>23</v>
      </c>
      <c r="C22" s="38"/>
      <c r="D22" s="38"/>
      <c r="E22" s="39"/>
      <c r="F22" s="2"/>
    </row>
    <row r="23" spans="1:6" ht="16.5" customHeight="1" x14ac:dyDescent="0.3">
      <c r="A23" s="11"/>
      <c r="B23" s="40" t="s">
        <v>24</v>
      </c>
      <c r="C23" s="38"/>
      <c r="D23" s="38"/>
      <c r="E23" s="38"/>
    </row>
    <row r="24" spans="1:6" ht="15.75" customHeight="1" x14ac:dyDescent="0.25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25</v>
      </c>
    </row>
    <row r="26" spans="1:6" ht="16.5" customHeight="1" x14ac:dyDescent="0.3">
      <c r="A26" s="11" t="s">
        <v>4</v>
      </c>
      <c r="B26" s="8"/>
      <c r="C26" s="10"/>
      <c r="D26" s="10"/>
      <c r="E26" s="10"/>
    </row>
    <row r="27" spans="1:6" ht="16.5" customHeight="1" x14ac:dyDescent="0.3">
      <c r="A27" s="11" t="s">
        <v>6</v>
      </c>
      <c r="B27" s="12"/>
      <c r="C27" s="10"/>
      <c r="D27" s="10"/>
      <c r="E27" s="10"/>
    </row>
    <row r="28" spans="1:6" ht="16.5" customHeight="1" x14ac:dyDescent="0.3">
      <c r="A28" s="7" t="s">
        <v>8</v>
      </c>
      <c r="B28" s="12"/>
      <c r="C28" s="10"/>
      <c r="D28" s="10"/>
      <c r="E28" s="10"/>
    </row>
    <row r="29" spans="1:6" ht="16.5" customHeight="1" x14ac:dyDescent="0.3">
      <c r="A29" s="7" t="s">
        <v>10</v>
      </c>
      <c r="B29" s="13"/>
      <c r="C29" s="10"/>
      <c r="D29" s="10"/>
      <c r="E29" s="10"/>
    </row>
    <row r="30" spans="1:6" ht="15.75" customHeight="1" x14ac:dyDescent="0.25">
      <c r="A30" s="10"/>
      <c r="B30" s="10"/>
      <c r="C30" s="10"/>
      <c r="D30" s="10"/>
      <c r="E30" s="10"/>
    </row>
    <row r="31" spans="1:6" ht="16.5" customHeight="1" x14ac:dyDescent="0.3">
      <c r="A31" s="14" t="s">
        <v>13</v>
      </c>
      <c r="B31" s="15" t="s">
        <v>14</v>
      </c>
      <c r="C31" s="14" t="s">
        <v>15</v>
      </c>
      <c r="D31" s="14" t="s">
        <v>16</v>
      </c>
      <c r="E31" s="16" t="s">
        <v>17</v>
      </c>
    </row>
    <row r="32" spans="1:6" ht="16.5" customHeight="1" x14ac:dyDescent="0.3">
      <c r="A32" s="17">
        <v>1</v>
      </c>
      <c r="B32" s="18"/>
      <c r="C32" s="18"/>
      <c r="D32" s="19"/>
      <c r="E32" s="20"/>
    </row>
    <row r="33" spans="1:7" ht="16.5" customHeight="1" x14ac:dyDescent="0.3">
      <c r="A33" s="17">
        <v>2</v>
      </c>
      <c r="B33" s="18"/>
      <c r="C33" s="18"/>
      <c r="D33" s="19"/>
      <c r="E33" s="19"/>
    </row>
    <row r="34" spans="1:7" ht="16.5" customHeight="1" x14ac:dyDescent="0.3">
      <c r="A34" s="17">
        <v>3</v>
      </c>
      <c r="B34" s="18"/>
      <c r="C34" s="18"/>
      <c r="D34" s="19"/>
      <c r="E34" s="19"/>
    </row>
    <row r="35" spans="1:7" ht="16.5" customHeight="1" x14ac:dyDescent="0.3">
      <c r="A35" s="17">
        <v>4</v>
      </c>
      <c r="B35" s="18"/>
      <c r="C35" s="18"/>
      <c r="D35" s="19"/>
      <c r="E35" s="19"/>
    </row>
    <row r="36" spans="1:7" ht="16.5" customHeight="1" x14ac:dyDescent="0.3">
      <c r="A36" s="17">
        <v>5</v>
      </c>
      <c r="B36" s="18"/>
      <c r="C36" s="18"/>
      <c r="D36" s="19"/>
      <c r="E36" s="19"/>
    </row>
    <row r="37" spans="1:7" ht="16.5" customHeight="1" x14ac:dyDescent="0.3">
      <c r="A37" s="17">
        <v>6</v>
      </c>
      <c r="B37" s="21"/>
      <c r="C37" s="21"/>
      <c r="D37" s="22"/>
      <c r="E37" s="22"/>
    </row>
    <row r="38" spans="1:7" ht="16.5" customHeight="1" x14ac:dyDescent="0.3">
      <c r="A38" s="23" t="s">
        <v>18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ht="16.5" customHeight="1" x14ac:dyDescent="0.3">
      <c r="A39" s="27" t="s">
        <v>19</v>
      </c>
      <c r="B39" s="28" t="e">
        <f>(STDEV(B32:B37)/B38)</f>
        <v>#DIV/0!</v>
      </c>
      <c r="C39" s="29"/>
      <c r="D39" s="29"/>
      <c r="E39" s="30"/>
      <c r="F39" s="2"/>
    </row>
    <row r="40" spans="1:7" s="2" customFormat="1" ht="16.5" customHeight="1" x14ac:dyDescent="0.3">
      <c r="A40" s="31" t="s">
        <v>20</v>
      </c>
      <c r="B40" s="32">
        <f>COUNT(B32:B37)</f>
        <v>0</v>
      </c>
      <c r="C40" s="33"/>
      <c r="D40" s="34"/>
      <c r="E40" s="35"/>
    </row>
    <row r="41" spans="1:7" s="2" customFormat="1" ht="15.75" customHeight="1" x14ac:dyDescent="0.25">
      <c r="A41" s="10"/>
      <c r="B41" s="10"/>
      <c r="C41" s="10"/>
      <c r="D41" s="10"/>
      <c r="E41" s="36"/>
    </row>
    <row r="42" spans="1:7" s="2" customFormat="1" ht="16.5" customHeight="1" x14ac:dyDescent="0.3">
      <c r="A42" s="11" t="s">
        <v>21</v>
      </c>
      <c r="B42" s="37" t="s">
        <v>22</v>
      </c>
      <c r="C42" s="38"/>
      <c r="D42" s="38"/>
      <c r="E42" s="39"/>
    </row>
    <row r="43" spans="1:7" ht="16.5" customHeight="1" x14ac:dyDescent="0.3">
      <c r="A43" s="11"/>
      <c r="B43" s="37" t="s">
        <v>23</v>
      </c>
      <c r="C43" s="38"/>
      <c r="D43" s="38"/>
      <c r="E43" s="39"/>
      <c r="F43" s="2"/>
    </row>
    <row r="44" spans="1:7" ht="16.5" customHeight="1" x14ac:dyDescent="0.3">
      <c r="A44" s="11"/>
      <c r="B44" s="40" t="s">
        <v>24</v>
      </c>
      <c r="C44" s="38"/>
      <c r="D44" s="39"/>
      <c r="E44" s="38"/>
    </row>
    <row r="45" spans="1:7" ht="14.25" customHeight="1" x14ac:dyDescent="0.25">
      <c r="A45" s="41"/>
      <c r="B45" s="42"/>
      <c r="D45" s="43"/>
      <c r="F45" s="44"/>
      <c r="G45" s="44"/>
    </row>
    <row r="46" spans="1:7" ht="15" customHeight="1" x14ac:dyDescent="0.3">
      <c r="B46" s="283" t="s">
        <v>26</v>
      </c>
      <c r="C46" s="283"/>
      <c r="E46" s="45" t="s">
        <v>27</v>
      </c>
      <c r="F46" s="46"/>
      <c r="G46" s="45" t="s">
        <v>28</v>
      </c>
    </row>
    <row r="47" spans="1:7" ht="15" customHeight="1" x14ac:dyDescent="0.3">
      <c r="A47" s="47" t="s">
        <v>29</v>
      </c>
      <c r="B47" s="48"/>
      <c r="C47" s="48"/>
      <c r="E47" s="48"/>
      <c r="F47" s="2"/>
      <c r="G47" s="49"/>
    </row>
    <row r="48" spans="1:7" ht="15" customHeight="1" x14ac:dyDescent="0.3">
      <c r="A48" s="47" t="s">
        <v>30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197.83</v>
      </c>
      <c r="D24" s="87">
        <f t="shared" ref="D24:D43" si="0">(C24-$C$46)/$C$46</f>
        <v>9.7669160075850043E-3</v>
      </c>
      <c r="E24" s="53"/>
    </row>
    <row r="25" spans="1:5" ht="15.75" customHeight="1" x14ac:dyDescent="0.3">
      <c r="C25" s="95">
        <v>193.2</v>
      </c>
      <c r="D25" s="88">
        <f t="shared" si="0"/>
        <v>-1.3865600906508622E-2</v>
      </c>
      <c r="E25" s="53"/>
    </row>
    <row r="26" spans="1:5" ht="15.75" customHeight="1" x14ac:dyDescent="0.3">
      <c r="C26" s="95">
        <v>197.8</v>
      </c>
      <c r="D26" s="88">
        <f t="shared" si="0"/>
        <v>9.6137895480984323E-3</v>
      </c>
      <c r="E26" s="53"/>
    </row>
    <row r="27" spans="1:5" ht="15.75" customHeight="1" x14ac:dyDescent="0.3">
      <c r="C27" s="95">
        <v>199.66</v>
      </c>
      <c r="D27" s="88">
        <f t="shared" si="0"/>
        <v>1.9107630036265512E-2</v>
      </c>
      <c r="E27" s="53"/>
    </row>
    <row r="28" spans="1:5" ht="15.75" customHeight="1" x14ac:dyDescent="0.3">
      <c r="C28" s="95">
        <v>194.79</v>
      </c>
      <c r="D28" s="88">
        <f t="shared" si="0"/>
        <v>-5.7498985537205545E-3</v>
      </c>
      <c r="E28" s="53"/>
    </row>
    <row r="29" spans="1:5" ht="15.75" customHeight="1" x14ac:dyDescent="0.3">
      <c r="C29" s="95">
        <v>197.05</v>
      </c>
      <c r="D29" s="88">
        <f t="shared" si="0"/>
        <v>5.7856280609342578E-3</v>
      </c>
      <c r="E29" s="53"/>
    </row>
    <row r="30" spans="1:5" ht="15.75" customHeight="1" x14ac:dyDescent="0.3">
      <c r="C30" s="95">
        <v>195.51</v>
      </c>
      <c r="D30" s="88">
        <f t="shared" si="0"/>
        <v>-2.0748635260429524E-3</v>
      </c>
      <c r="E30" s="53"/>
    </row>
    <row r="31" spans="1:5" ht="15.75" customHeight="1" x14ac:dyDescent="0.3">
      <c r="C31" s="95">
        <v>195.67</v>
      </c>
      <c r="D31" s="88">
        <f t="shared" si="0"/>
        <v>-1.2581890754479461E-3</v>
      </c>
      <c r="E31" s="53"/>
    </row>
    <row r="32" spans="1:5" ht="15.75" customHeight="1" x14ac:dyDescent="0.3">
      <c r="C32" s="95">
        <v>199.96</v>
      </c>
      <c r="D32" s="88">
        <f t="shared" si="0"/>
        <v>2.0638894631131239E-2</v>
      </c>
      <c r="E32" s="53"/>
    </row>
    <row r="33" spans="1:7" ht="15.75" customHeight="1" x14ac:dyDescent="0.3">
      <c r="C33" s="95">
        <v>193.79</v>
      </c>
      <c r="D33" s="88">
        <f t="shared" si="0"/>
        <v>-1.0854113869939454E-2</v>
      </c>
      <c r="E33" s="53"/>
    </row>
    <row r="34" spans="1:7" ht="15.75" customHeight="1" x14ac:dyDescent="0.3">
      <c r="C34" s="95">
        <v>195.12</v>
      </c>
      <c r="D34" s="88">
        <f t="shared" si="0"/>
        <v>-4.0655074993682537E-3</v>
      </c>
      <c r="E34" s="53"/>
    </row>
    <row r="35" spans="1:7" ht="15.75" customHeight="1" x14ac:dyDescent="0.3">
      <c r="C35" s="95">
        <v>194.68</v>
      </c>
      <c r="D35" s="88">
        <f t="shared" si="0"/>
        <v>-6.3113622385045582E-3</v>
      </c>
      <c r="E35" s="53"/>
    </row>
    <row r="36" spans="1:7" ht="15.75" customHeight="1" x14ac:dyDescent="0.3">
      <c r="C36" s="95">
        <v>203.04</v>
      </c>
      <c r="D36" s="88">
        <f t="shared" si="0"/>
        <v>3.6359877805085365E-2</v>
      </c>
      <c r="E36" s="53"/>
    </row>
    <row r="37" spans="1:7" ht="15.75" customHeight="1" x14ac:dyDescent="0.3">
      <c r="C37" s="95">
        <v>193.86</v>
      </c>
      <c r="D37" s="88">
        <f t="shared" si="0"/>
        <v>-1.0496818797804021E-2</v>
      </c>
      <c r="E37" s="53"/>
    </row>
    <row r="38" spans="1:7" ht="15.75" customHeight="1" x14ac:dyDescent="0.3">
      <c r="C38" s="95">
        <v>197.02</v>
      </c>
      <c r="D38" s="88">
        <f t="shared" si="0"/>
        <v>5.6325016014476849E-3</v>
      </c>
      <c r="E38" s="53"/>
    </row>
    <row r="39" spans="1:7" ht="15.75" customHeight="1" x14ac:dyDescent="0.3">
      <c r="C39" s="95">
        <v>193.77</v>
      </c>
      <c r="D39" s="88">
        <f t="shared" si="0"/>
        <v>-1.095619817626374E-2</v>
      </c>
      <c r="E39" s="53"/>
    </row>
    <row r="40" spans="1:7" ht="15.75" customHeight="1" x14ac:dyDescent="0.3">
      <c r="C40" s="95">
        <v>190.75</v>
      </c>
      <c r="D40" s="88">
        <f t="shared" si="0"/>
        <v>-2.6370928431244868E-2</v>
      </c>
      <c r="E40" s="53"/>
    </row>
    <row r="41" spans="1:7" ht="15.75" customHeight="1" x14ac:dyDescent="0.3">
      <c r="C41" s="95">
        <v>190.76</v>
      </c>
      <c r="D41" s="88">
        <f t="shared" si="0"/>
        <v>-2.6319886278082728E-2</v>
      </c>
      <c r="E41" s="53"/>
    </row>
    <row r="42" spans="1:7" ht="15.75" customHeight="1" x14ac:dyDescent="0.3">
      <c r="C42" s="95">
        <v>197.18</v>
      </c>
      <c r="D42" s="88">
        <f t="shared" si="0"/>
        <v>6.4491760520426914E-3</v>
      </c>
      <c r="E42" s="53"/>
    </row>
    <row r="43" spans="1:7" ht="16.5" customHeight="1" x14ac:dyDescent="0.3">
      <c r="C43" s="96">
        <v>196.89</v>
      </c>
      <c r="D43" s="89">
        <f t="shared" si="0"/>
        <v>4.9689536103391056E-3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3918.33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195.91649999999998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195.91649999999998</v>
      </c>
      <c r="C49" s="93">
        <f>-IF(C46&lt;=80,10%,IF(C46&lt;250,7.5%,5%))</f>
        <v>-7.4999999999999997E-2</v>
      </c>
      <c r="D49" s="81">
        <f>IF(C46&lt;=80,C46*0.9,IF(C46&lt;250,C46*0.925,C46*0.95))</f>
        <v>181.22276249999999</v>
      </c>
    </row>
    <row r="50" spans="1:6" ht="17.25" customHeight="1" x14ac:dyDescent="0.3">
      <c r="B50" s="285"/>
      <c r="C50" s="94">
        <f>IF(C46&lt;=80, 10%, IF(C46&lt;250, 7.5%, 5%))</f>
        <v>7.4999999999999997E-2</v>
      </c>
      <c r="D50" s="81">
        <f>IF(C46&lt;=80, C46*1.1, IF(C46&lt;250, C46*1.075, C46*1.05))</f>
        <v>210.61023749999998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0" zoomScale="55" zoomScaleNormal="40" zoomScalePageLayoutView="55" workbookViewId="0">
      <selection activeCell="B27" sqref="B27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tr">
        <f>B20</f>
        <v>Indapamide</v>
      </c>
      <c r="C26" s="292"/>
    </row>
    <row r="27" spans="1:14" ht="26.25" customHeight="1" x14ac:dyDescent="0.4">
      <c r="A27" s="109" t="s">
        <v>48</v>
      </c>
      <c r="B27" s="298" t="s">
        <v>125</v>
      </c>
      <c r="C27" s="298"/>
    </row>
    <row r="28" spans="1:14" ht="27" customHeight="1" x14ac:dyDescent="0.4">
      <c r="A28" s="109" t="s">
        <v>6</v>
      </c>
      <c r="B28" s="110">
        <v>98.2</v>
      </c>
    </row>
    <row r="29" spans="1:14" s="15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5" customFormat="1" ht="19.5" customHeight="1" x14ac:dyDescent="0.3">
      <c r="A30" s="109" t="s">
        <v>51</v>
      </c>
      <c r="B30" s="113">
        <f>B28-B29</f>
        <v>98.2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5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5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5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5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5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5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5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5" customFormat="1" ht="26.25" customHeight="1" x14ac:dyDescent="0.4">
      <c r="A38" s="124" t="s">
        <v>66</v>
      </c>
      <c r="B38" s="125">
        <v>100</v>
      </c>
      <c r="C38" s="131">
        <v>1</v>
      </c>
      <c r="D38" s="132">
        <v>8829344</v>
      </c>
      <c r="E38" s="133">
        <f>IF(ISBLANK(D38),"-",$D$48/$D$45*D38)</f>
        <v>7815024.1947404416</v>
      </c>
      <c r="F38" s="132">
        <v>7948626</v>
      </c>
      <c r="G38" s="134">
        <f>IF(ISBLANK(F38),"-",$D$48/$F$45*F38)</f>
        <v>7816826.488576117</v>
      </c>
      <c r="I38" s="135"/>
      <c r="J38" s="112"/>
      <c r="K38" s="112"/>
      <c r="L38" s="117"/>
      <c r="M38" s="117"/>
      <c r="N38" s="118"/>
    </row>
    <row r="39" spans="1:14" s="15" customFormat="1" ht="26.25" customHeight="1" x14ac:dyDescent="0.4">
      <c r="A39" s="124" t="s">
        <v>67</v>
      </c>
      <c r="B39" s="125">
        <v>1</v>
      </c>
      <c r="C39" s="136">
        <v>2</v>
      </c>
      <c r="D39" s="137">
        <v>8830647</v>
      </c>
      <c r="E39" s="138">
        <f>IF(ISBLANK(D39),"-",$D$48/$D$45*D39)</f>
        <v>7816177.5053970153</v>
      </c>
      <c r="F39" s="137">
        <v>7956716</v>
      </c>
      <c r="G39" s="139">
        <f>IF(ISBLANK(F39),"-",$D$48/$F$45*F39)</f>
        <v>7824782.3448829278</v>
      </c>
      <c r="I39" s="309">
        <f>ABS((F43/D43*D42)-F42)/D42</f>
        <v>3.8410077686358286E-4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8837100</v>
      </c>
      <c r="E40" s="138">
        <f>IF(ISBLANK(D40),"-",$D$48/$D$45*D40)</f>
        <v>7821889.1812733496</v>
      </c>
      <c r="F40" s="137">
        <v>7953369</v>
      </c>
      <c r="G40" s="139">
        <f>IF(ISBLANK(F40),"-",$D$48/$F$45*F40)</f>
        <v>7821490.8428978976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8832363.666666666</v>
      </c>
      <c r="E42" s="148">
        <f>AVERAGE(E38:E41)</f>
        <v>7817696.9604702694</v>
      </c>
      <c r="F42" s="147">
        <f>AVERAGE(F38:F41)</f>
        <v>7952903.666666667</v>
      </c>
      <c r="G42" s="149">
        <f>AVERAGE(G38:G41)</f>
        <v>7821033.2254523141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23.01</v>
      </c>
      <c r="E43" s="140"/>
      <c r="F43" s="152">
        <v>20.71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23.01</v>
      </c>
      <c r="E44" s="155"/>
      <c r="F44" s="154">
        <f>F43*$B$34</f>
        <v>20.71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2000</v>
      </c>
      <c r="C45" s="153" t="s">
        <v>77</v>
      </c>
      <c r="D45" s="157">
        <f>D44*$B$30/100</f>
        <v>22.595820000000003</v>
      </c>
      <c r="E45" s="158"/>
      <c r="F45" s="157">
        <f>F44*$B$30/100</f>
        <v>20.337220000000002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1.1297910000000001E-2</v>
      </c>
      <c r="E46" s="160"/>
      <c r="F46" s="161">
        <f>F45/$B$45</f>
        <v>1.0168610000000002E-2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7819365.0929612927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4.975636388932775E-4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Indapamide BP 1.5mg</v>
      </c>
    </row>
    <row r="56" spans="1:12" ht="26.25" customHeight="1" x14ac:dyDescent="0.4">
      <c r="A56" s="177" t="s">
        <v>87</v>
      </c>
      <c r="B56" s="178">
        <v>1.5</v>
      </c>
      <c r="C56" s="99" t="str">
        <f>B20</f>
        <v>Indapamide</v>
      </c>
      <c r="H56" s="179"/>
    </row>
    <row r="57" spans="1:12" ht="18.75" x14ac:dyDescent="0.3">
      <c r="A57" s="176" t="s">
        <v>88</v>
      </c>
      <c r="B57" s="271">
        <f>Uniformity!C46</f>
        <v>195.91649999999998</v>
      </c>
      <c r="H57" s="179"/>
    </row>
    <row r="58" spans="1:12" ht="19.5" customHeight="1" x14ac:dyDescent="0.3">
      <c r="H58" s="179"/>
    </row>
    <row r="59" spans="1:12" s="15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5" customFormat="1" ht="26.25" customHeight="1" x14ac:dyDescent="0.4">
      <c r="A60" s="124" t="s">
        <v>93</v>
      </c>
      <c r="B60" s="125">
        <v>10</v>
      </c>
      <c r="C60" s="314" t="s">
        <v>94</v>
      </c>
      <c r="D60" s="317">
        <v>320.16000000000003</v>
      </c>
      <c r="E60" s="182">
        <v>1</v>
      </c>
      <c r="F60" s="183">
        <v>7547849</v>
      </c>
      <c r="G60" s="273">
        <f>IF(ISBLANK(F60),"-",(F60/$D$50*$D$47*$B$68)*($B$57/$D$60))</f>
        <v>1.4767115205127217</v>
      </c>
      <c r="H60" s="184">
        <f>IF(ISBLANK(F60),"-",G60/$B$56)</f>
        <v>0.98447434700848113</v>
      </c>
      <c r="L60" s="112"/>
    </row>
    <row r="61" spans="1:12" s="15" customFormat="1" ht="26.25" customHeight="1" x14ac:dyDescent="0.4">
      <c r="A61" s="124" t="s">
        <v>95</v>
      </c>
      <c r="B61" s="125">
        <v>50</v>
      </c>
      <c r="C61" s="315"/>
      <c r="D61" s="318"/>
      <c r="E61" s="185">
        <v>2</v>
      </c>
      <c r="F61" s="137">
        <v>7536467</v>
      </c>
      <c r="G61" s="274">
        <f>IF(ISBLANK(F61),"-",(F61/$D$50*$D$47*$B$68)*($B$57/$D$60))</f>
        <v>1.474484670117798</v>
      </c>
      <c r="H61" s="186">
        <f t="shared" ref="H61:H71" si="0">IF(ISBLANK(F61),"-",G61/$B$56)</f>
        <v>0.98298978007853199</v>
      </c>
      <c r="L61" s="112"/>
    </row>
    <row r="62" spans="1:12" s="15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7556202</v>
      </c>
      <c r="G62" s="274">
        <f>IF(ISBLANK(F62),"-",(F62/$D$50*$D$47*$B$68)*($B$57/$D$60))</f>
        <v>1.4783457571450183</v>
      </c>
      <c r="H62" s="186">
        <f t="shared" si="0"/>
        <v>0.9855638380966788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324.97000000000003</v>
      </c>
      <c r="E64" s="182">
        <v>1</v>
      </c>
      <c r="F64" s="183">
        <v>7457102</v>
      </c>
      <c r="G64" s="275">
        <f>IF(ISBLANK(F64),"-",(F64/$D$50*$D$47*$B$68)*($B$57/$D$64))</f>
        <v>1.4373626126821464</v>
      </c>
      <c r="H64" s="190">
        <f>IF(ISBLANK(F64),"-",G64/$B$56)</f>
        <v>0.95824174178809762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7468636</v>
      </c>
      <c r="G65" s="276">
        <f>IF(ISBLANK(F65),"-",(F65/$D$50*$D$47*$B$68)*($B$57/$D$64))</f>
        <v>1.4395858007751448</v>
      </c>
      <c r="H65" s="191">
        <f t="shared" si="0"/>
        <v>0.95972386718342984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7467428</v>
      </c>
      <c r="G66" s="276">
        <f>IF(ISBLANK(F66),"-",(F66/$D$50*$D$47*$B$68)*($B$57/$D$64))</f>
        <v>1.4393529577704334</v>
      </c>
      <c r="H66" s="191">
        <f t="shared" si="0"/>
        <v>0.95956863851362229</v>
      </c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250</v>
      </c>
      <c r="C68" s="314" t="s">
        <v>104</v>
      </c>
      <c r="D68" s="317">
        <v>330.53</v>
      </c>
      <c r="E68" s="182">
        <v>1</v>
      </c>
      <c r="F68" s="183">
        <v>7593314</v>
      </c>
      <c r="G68" s="275">
        <f>IF(ISBLANK(F68),"-",(F68/$D$50*$D$47*$B$68)*($B$57/$D$68))</f>
        <v>1.4389973917288235</v>
      </c>
      <c r="H68" s="186">
        <f>IF(ISBLANK(F68),"-",G68/$B$56)</f>
        <v>0.95933159448588234</v>
      </c>
    </row>
    <row r="69" spans="1:8" ht="27" customHeight="1" x14ac:dyDescent="0.4">
      <c r="A69" s="172" t="s">
        <v>105</v>
      </c>
      <c r="B69" s="194">
        <f>(D47*B68)/B56*B57</f>
        <v>326.52749999999997</v>
      </c>
      <c r="C69" s="315"/>
      <c r="D69" s="318"/>
      <c r="E69" s="185">
        <v>2</v>
      </c>
      <c r="F69" s="137">
        <v>7607871</v>
      </c>
      <c r="G69" s="276">
        <f>IF(ISBLANK(F69),"-",(F69/$D$50*$D$47*$B$68)*($B$57/$D$68))</f>
        <v>1.4417560666672493</v>
      </c>
      <c r="H69" s="186">
        <f t="shared" si="0"/>
        <v>0.96117071111149954</v>
      </c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7616104</v>
      </c>
      <c r="G70" s="276">
        <f>IF(ISBLANK(F70),"-",(F70/$D$50*$D$47*$B$68)*($B$57/$D$68))</f>
        <v>1.4433162899802983</v>
      </c>
      <c r="H70" s="186">
        <f t="shared" si="0"/>
        <v>0.96221085998686551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0.96814170869478788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1.2621477315913265E-2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>Indapamide</v>
      </c>
      <c r="D76" s="322"/>
      <c r="E76" s="205" t="s">
        <v>108</v>
      </c>
      <c r="F76" s="205"/>
      <c r="G76" s="206">
        <f>H72</f>
        <v>0.96814170869478788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Indapamide</v>
      </c>
      <c r="C79" s="308"/>
    </row>
    <row r="80" spans="1:8" ht="26.25" customHeight="1" x14ac:dyDescent="0.4">
      <c r="A80" s="109" t="s">
        <v>48</v>
      </c>
      <c r="B80" s="308" t="str">
        <f>B27</f>
        <v>WRS/ IO4101</v>
      </c>
      <c r="C80" s="308"/>
    </row>
    <row r="81" spans="1:12" ht="27" customHeight="1" x14ac:dyDescent="0.4">
      <c r="A81" s="109" t="s">
        <v>6</v>
      </c>
      <c r="B81" s="208">
        <f>B28</f>
        <v>98.2</v>
      </c>
    </row>
    <row r="82" spans="1:12" s="15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5" customFormat="1" ht="19.5" customHeight="1" x14ac:dyDescent="0.3">
      <c r="A83" s="109" t="s">
        <v>51</v>
      </c>
      <c r="B83" s="113">
        <f>B81-B82</f>
        <v>98.2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5" customFormat="1" ht="27" customHeight="1" x14ac:dyDescent="0.4">
      <c r="A84" s="109" t="s">
        <v>52</v>
      </c>
      <c r="B84" s="116">
        <v>154.46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5" customFormat="1" ht="27" customHeight="1" x14ac:dyDescent="0.4">
      <c r="A85" s="109" t="s">
        <v>54</v>
      </c>
      <c r="B85" s="116">
        <v>165.23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5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5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09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23.059944116685834</v>
      </c>
      <c r="E98" s="158"/>
      <c r="F98" s="157">
        <f>F97*$B$83/100</f>
        <v>23.665818444592386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1.8447955293348667E-2</v>
      </c>
      <c r="E99" s="158"/>
      <c r="F99" s="161">
        <f>F98/$B$98</f>
        <v>1.8932654755673909E-2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f>$B$56/$B$116</f>
        <v>1.6666666666666666E-4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0.20833333333333331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0.20833333333333331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/>
      <c r="E108" s="279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/>
      <c r="E109" s="280" t="str">
        <f t="shared" si="1"/>
        <v>-</v>
      </c>
      <c r="F109" s="246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/>
      <c r="E110" s="280" t="str">
        <f t="shared" si="1"/>
        <v>-</v>
      </c>
      <c r="F110" s="246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/>
      <c r="E111" s="280" t="str">
        <f t="shared" si="1"/>
        <v>-</v>
      </c>
      <c r="F111" s="246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/>
      <c r="E112" s="280" t="str">
        <f t="shared" si="1"/>
        <v>-</v>
      </c>
      <c r="F112" s="246" t="str">
        <f t="shared" si="2"/>
        <v>-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81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4"/>
      <c r="D116" s="255"/>
      <c r="E116" s="216" t="s">
        <v>84</v>
      </c>
      <c r="F116" s="256" t="e">
        <f>STDEV(F108:F113)/F115</f>
        <v>#DIV/0!</v>
      </c>
      <c r="I116" s="98"/>
    </row>
    <row r="117" spans="1:10" ht="27" customHeight="1" x14ac:dyDescent="0.4">
      <c r="A117" s="310" t="s">
        <v>78</v>
      </c>
      <c r="B117" s="311"/>
      <c r="C117" s="257"/>
      <c r="D117" s="258"/>
      <c r="E117" s="259" t="s">
        <v>20</v>
      </c>
      <c r="F117" s="260">
        <f>COUNT(F108:F113)</f>
        <v>0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>Indapamide</v>
      </c>
      <c r="D120" s="322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23" t="s">
        <v>26</v>
      </c>
      <c r="C122" s="323"/>
      <c r="E122" s="211" t="s">
        <v>27</v>
      </c>
      <c r="F122" s="263"/>
      <c r="G122" s="323" t="s">
        <v>28</v>
      </c>
      <c r="H122" s="323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 indapimide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2015-06-29T11:06:47Z</dcterms:modified>
  <cp:category/>
</cp:coreProperties>
</file>