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Worksheet" sheetId="1" r:id="rId1"/>
    <sheet name="Sulbactam1" sheetId="2" r:id="rId2"/>
    <sheet name="Cefoprazone" sheetId="3" r:id="rId3"/>
    <sheet name="SST" sheetId="6" r:id="rId4"/>
  </sheets>
  <definedNames>
    <definedName name="_xlnm.Print_Area" localSheetId="2">Cefoprazone!$A$1:$H$95</definedName>
    <definedName name="_xlnm.Print_Area" localSheetId="3">SST!$A$1:$G$73</definedName>
    <definedName name="_xlnm.Print_Area" localSheetId="1">Sulbactam1!$A$1:$H$91</definedName>
  </definedNames>
  <calcPr calcId="145621"/>
</workbook>
</file>

<file path=xl/calcChain.xml><?xml version="1.0" encoding="utf-8"?>
<calcChain xmlns="http://schemas.openxmlformats.org/spreadsheetml/2006/main">
  <c r="D50" i="3" l="1"/>
  <c r="G60" i="2"/>
  <c r="H60" i="2"/>
  <c r="H68" i="2"/>
  <c r="H64" i="2"/>
  <c r="B68" i="3"/>
  <c r="B37" i="6" l="1"/>
  <c r="B21" i="6"/>
  <c r="B48" i="6"/>
  <c r="E46" i="6"/>
  <c r="D46" i="6"/>
  <c r="C46" i="6"/>
  <c r="B46" i="6"/>
  <c r="B47" i="6" s="1"/>
  <c r="B32" i="6"/>
  <c r="E30" i="6"/>
  <c r="D30" i="6"/>
  <c r="C30" i="6"/>
  <c r="B30" i="6"/>
  <c r="B31" i="6" s="1"/>
  <c r="B30" i="3"/>
  <c r="B34" i="3"/>
  <c r="F44" i="3" l="1"/>
  <c r="H56" i="3"/>
  <c r="B69" i="3"/>
  <c r="E38" i="2"/>
  <c r="B30" i="2"/>
  <c r="C76" i="3"/>
  <c r="H71" i="3"/>
  <c r="G71" i="3"/>
  <c r="H67" i="3"/>
  <c r="G67" i="3"/>
  <c r="H63" i="3"/>
  <c r="G63" i="3"/>
  <c r="C56" i="3"/>
  <c r="B55" i="3"/>
  <c r="B45" i="3"/>
  <c r="D48" i="3" s="1"/>
  <c r="F42" i="3"/>
  <c r="D42" i="3"/>
  <c r="G41" i="3"/>
  <c r="E41" i="3"/>
  <c r="C76" i="2"/>
  <c r="H71" i="2"/>
  <c r="G71" i="2"/>
  <c r="B68" i="2"/>
  <c r="B69" i="2" s="1"/>
  <c r="H67" i="2"/>
  <c r="G67" i="2"/>
  <c r="H63" i="2"/>
  <c r="G63" i="2"/>
  <c r="C56" i="2"/>
  <c r="B55" i="2"/>
  <c r="B45" i="2"/>
  <c r="D48" i="2" s="1"/>
  <c r="D49" i="2" s="1"/>
  <c r="F42" i="2"/>
  <c r="D42" i="2"/>
  <c r="G41" i="2"/>
  <c r="E41" i="2"/>
  <c r="G40" i="2"/>
  <c r="E40" i="2"/>
  <c r="G39" i="2"/>
  <c r="E39" i="2"/>
  <c r="G38" i="2"/>
  <c r="B34" i="2"/>
  <c r="F44" i="2" s="1"/>
  <c r="F45" i="2" s="1"/>
  <c r="G62" i="2" l="1"/>
  <c r="H62" i="2" s="1"/>
  <c r="H72" i="2"/>
  <c r="H73" i="2" s="1"/>
  <c r="G66" i="2"/>
  <c r="H66" i="2" s="1"/>
  <c r="G61" i="2"/>
  <c r="H61" i="2" s="1"/>
  <c r="G69" i="2"/>
  <c r="H69" i="2" s="1"/>
  <c r="G65" i="2"/>
  <c r="H65" i="2" s="1"/>
  <c r="G64" i="2"/>
  <c r="G70" i="2"/>
  <c r="H70" i="2" s="1"/>
  <c r="G68" i="2"/>
  <c r="F45" i="3"/>
  <c r="G38" i="3" s="1"/>
  <c r="F46" i="2"/>
  <c r="D52" i="2"/>
  <c r="G42" i="2"/>
  <c r="D50" i="2"/>
  <c r="D51" i="2" s="1"/>
  <c r="D44" i="3"/>
  <c r="D45" i="3" s="1"/>
  <c r="E38" i="3" s="1"/>
  <c r="D49" i="3"/>
  <c r="D44" i="2"/>
  <c r="D45" i="2" s="1"/>
  <c r="D46" i="2" s="1"/>
  <c r="E42" i="2"/>
  <c r="H74" i="2" l="1"/>
  <c r="G40" i="3"/>
  <c r="G39" i="3"/>
  <c r="G42" i="3" s="1"/>
  <c r="F46" i="3"/>
  <c r="D46" i="3"/>
  <c r="E40" i="3"/>
  <c r="E39" i="3"/>
  <c r="G76" i="2"/>
  <c r="E42" i="3" l="1"/>
  <c r="G60" i="3"/>
  <c r="H60" i="3" s="1"/>
  <c r="D52" i="3"/>
  <c r="G70" i="3" l="1"/>
  <c r="H70" i="3" s="1"/>
  <c r="G65" i="3"/>
  <c r="H65" i="3" s="1"/>
  <c r="G62" i="3"/>
  <c r="H62" i="3" s="1"/>
  <c r="G64" i="3"/>
  <c r="H64" i="3" s="1"/>
  <c r="G66" i="3"/>
  <c r="H66" i="3" s="1"/>
  <c r="G69" i="3"/>
  <c r="H69" i="3" s="1"/>
  <c r="G61" i="3"/>
  <c r="H61" i="3" s="1"/>
  <c r="G68" i="3"/>
  <c r="H68" i="3" s="1"/>
  <c r="D51" i="3"/>
  <c r="H74" i="3" l="1"/>
  <c r="H72" i="3"/>
  <c r="G76" i="3" s="1"/>
  <c r="H73" i="3" l="1"/>
</calcChain>
</file>

<file path=xl/sharedStrings.xml><?xml version="1.0" encoding="utf-8"?>
<sst xmlns="http://schemas.openxmlformats.org/spreadsheetml/2006/main" count="229" uniqueCount="105">
  <si>
    <t>Please enter the required information in the cells highlighted in green</t>
  </si>
  <si>
    <t>Analysis Report</t>
  </si>
  <si>
    <t>Sample Name:</t>
  </si>
  <si>
    <t>VAXCEL Injection</t>
  </si>
  <si>
    <t>Laboratory Ref No:</t>
  </si>
  <si>
    <t>NDQD201505228</t>
  </si>
  <si>
    <t>Active Ingredient:</t>
  </si>
  <si>
    <t>Cefoperazone, Sulbactm</t>
  </si>
  <si>
    <t>Label Claim:</t>
  </si>
  <si>
    <t>Each vial contains: Cefoperazone Sodium / Sulbactam Sodium equivalent to Cefoperazone 500 mg, Sulbatam 500 mg</t>
  </si>
  <si>
    <t>Date Analysis Started:</t>
  </si>
  <si>
    <t>2015-05-07 14:39:40</t>
  </si>
  <si>
    <t>Date Analysis Completed:</t>
  </si>
  <si>
    <t>Analysis Data</t>
  </si>
  <si>
    <t>Reference Substance:</t>
  </si>
  <si>
    <t>Sulbactam Sodium</t>
  </si>
  <si>
    <t>Code:</t>
  </si>
  <si>
    <t>NQCL-WRS-S6-1</t>
  </si>
  <si>
    <t>% age Purity: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</si>
  <si>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</si>
  <si>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</si>
  <si>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</si>
  <si>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</si>
  <si>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</si>
  <si>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</si>
  <si>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</si>
  <si>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</si>
  <si>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</si>
  <si>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</si>
  <si>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</si>
  <si>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</si>
  <si>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</si>
  <si>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</si>
  <si>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</si>
  <si>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</si>
  <si>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</si>
  <si>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</si>
  <si>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</si>
  <si>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</si>
  <si>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</si>
  <si>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</si>
  <si>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</si>
  <si>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</si>
  <si>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</si>
  <si>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</si>
  <si>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</si>
  <si>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</si>
  <si>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</si>
  <si>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</si>
  <si>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</si>
  <si>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</si>
  <si>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</si>
  <si>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</si>
  <si>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</si>
  <si>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</si>
  <si>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</si>
  <si>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</si>
  <si>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</si>
  <si>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</si>
  <si>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</si>
  <si>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</si>
  <si>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</si>
  <si>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</si>
  <si>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</si>
  <si>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</si>
  <si>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</si>
  <si>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</si>
  <si>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</si>
  <si>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</si>
  <si>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</si>
  <si>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</si>
  <si>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</si>
  <si>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</si>
  <si>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</si>
  <si>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</si>
  <si>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</si>
  <si>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</si>
  <si>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</si>
  <si>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</si>
  <si>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Name</t>
  </si>
  <si>
    <t>Date</t>
  </si>
  <si>
    <t>Signature</t>
  </si>
  <si>
    <t>Analysed by:</t>
  </si>
  <si>
    <t>Reviewed By:</t>
  </si>
  <si>
    <t>CEFOBACTAM</t>
  </si>
  <si>
    <t>Cefoperazone Sodium</t>
  </si>
  <si>
    <t>USP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</si>
  <si>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</si>
  <si>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</si>
  <si>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</si>
  <si>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</si>
  <si>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</si>
  <si>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</si>
  <si>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</si>
  <si>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</si>
  <si>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</si>
  <si>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</si>
  <si>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</si>
  <si>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</si>
  <si>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</si>
  <si>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</si>
  <si>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</si>
  <si>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</si>
  <si>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Jane</t>
  </si>
  <si>
    <t>8th  May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</si>
</sst>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\-mmm\-yy"/>
    <numFmt numFmtId="165" formatCode="0.0000\ &quot;mg&quot;"/>
    <numFmt numFmtId="166" formatCode="0.000"/>
    <numFmt numFmtId="167" formatCode="0\ &quot;mg&quot;"/>
    <numFmt numFmtId="168" formatCode="0.0000"/>
    <numFmt numFmtId="169" formatCode="0.0%"/>
    <numFmt numFmtId="170" formatCode="0.0"/>
  </numFmts>
  <fonts count="21" x14ac:knownFonts="1">
    <font>
      <sz val="10"/>
      <color rgb="FF000000"/>
      <name val="Arial"/>
    </font>
    <font>
      <sz val="14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sz val="10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2"/>
      <color rgb="FF000000"/>
      <name val="Book Antiqua"/>
      <family val="1"/>
    </font>
    <font>
      <sz val="11"/>
      <color rgb="FF000000"/>
      <name val="Book Antiqua"/>
    </font>
    <font>
      <sz val="11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2" borderId="0"/>
  </cellStyleXfs>
  <cellXfs count="3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 applyProtection="1">
      <alignment horizontal="left"/>
      <protection locked="0"/>
    </xf>
    <xf numFmtId="164" fontId="4" fillId="3" borderId="0" xfId="0" applyNumberFormat="1" applyFont="1" applyFill="1" applyAlignment="1" applyProtection="1">
      <alignment horizontal="left"/>
      <protection locked="0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2" fontId="5" fillId="3" borderId="0" xfId="0" applyNumberFormat="1" applyFont="1" applyFill="1" applyAlignment="1" applyProtection="1">
      <alignment horizontal="center"/>
      <protection locked="0"/>
    </xf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1" fillId="2" borderId="1" xfId="0" applyFont="1" applyFill="1" applyBorder="1" applyAlignment="1">
      <alignment horizontal="right"/>
    </xf>
    <xf numFmtId="0" fontId="5" fillId="3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right"/>
    </xf>
    <xf numFmtId="0" fontId="5" fillId="3" borderId="4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3" borderId="9" xfId="0" applyFont="1" applyFill="1" applyBorder="1" applyAlignment="1" applyProtection="1">
      <alignment horizontal="center"/>
      <protection locked="0"/>
    </xf>
    <xf numFmtId="166" fontId="1" fillId="2" borderId="6" xfId="0" applyNumberFormat="1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3" borderId="3" xfId="0" applyFont="1" applyFill="1" applyBorder="1" applyAlignment="1" applyProtection="1">
      <alignment horizontal="center"/>
      <protection locked="0"/>
    </xf>
    <xf numFmtId="166" fontId="1" fillId="2" borderId="10" xfId="0" applyNumberFormat="1" applyFont="1" applyFill="1" applyBorder="1" applyAlignment="1">
      <alignment horizontal="center"/>
    </xf>
    <xf numFmtId="166" fontId="1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3" borderId="13" xfId="0" applyFont="1" applyFill="1" applyBorder="1" applyAlignment="1" applyProtection="1">
      <alignment horizontal="center"/>
      <protection locked="0"/>
    </xf>
    <xf numFmtId="166" fontId="1" fillId="2" borderId="14" xfId="0" applyNumberFormat="1" applyFont="1" applyFill="1" applyBorder="1" applyAlignment="1">
      <alignment horizontal="center"/>
    </xf>
    <xf numFmtId="166" fontId="1" fillId="2" borderId="1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1" fontId="3" fillId="4" borderId="16" xfId="0" applyNumberFormat="1" applyFont="1" applyFill="1" applyBorder="1" applyAlignment="1">
      <alignment horizontal="center"/>
    </xf>
    <xf numFmtId="166" fontId="3" fillId="4" borderId="17" xfId="0" applyNumberFormat="1" applyFont="1" applyFill="1" applyBorder="1" applyAlignment="1">
      <alignment horizontal="center"/>
    </xf>
    <xf numFmtId="166" fontId="3" fillId="4" borderId="1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right"/>
    </xf>
    <xf numFmtId="0" fontId="5" fillId="3" borderId="20" xfId="0" applyFont="1" applyFill="1" applyBorder="1" applyAlignment="1" applyProtection="1">
      <alignment horizontal="center"/>
      <protection locked="0"/>
    </xf>
    <xf numFmtId="0" fontId="1" fillId="2" borderId="0" xfId="0" applyFont="1" applyFill="1"/>
    <xf numFmtId="0" fontId="1" fillId="2" borderId="21" xfId="0" applyFont="1" applyFill="1" applyBorder="1" applyAlignment="1">
      <alignment horizontal="right"/>
    </xf>
    <xf numFmtId="2" fontId="1" fillId="4" borderId="2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right"/>
    </xf>
    <xf numFmtId="0" fontId="5" fillId="3" borderId="22" xfId="0" applyFont="1" applyFill="1" applyBorder="1" applyAlignment="1" applyProtection="1">
      <alignment horizontal="center"/>
      <protection locked="0"/>
    </xf>
    <xf numFmtId="1" fontId="1" fillId="2" borderId="0" xfId="0" applyNumberFormat="1" applyFont="1" applyFill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2" fontId="1" fillId="4" borderId="25" xfId="0" applyNumberFormat="1" applyFont="1" applyFill="1" applyBorder="1" applyAlignment="1">
      <alignment horizontal="center"/>
    </xf>
    <xf numFmtId="166" fontId="3" fillId="5" borderId="2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10" fontId="1" fillId="4" borderId="22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right"/>
    </xf>
    <xf numFmtId="0" fontId="1" fillId="5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7" fontId="5" fillId="3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168" fontId="3" fillId="2" borderId="0" xfId="0" applyNumberFormat="1" applyFont="1" applyFill="1" applyAlignment="1">
      <alignment horizontal="center"/>
    </xf>
    <xf numFmtId="2" fontId="3" fillId="2" borderId="26" xfId="0" applyNumberFormat="1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2" fontId="1" fillId="2" borderId="1" xfId="0" applyNumberFormat="1" applyFont="1" applyFill="1" applyBorder="1" applyAlignment="1">
      <alignment horizontal="center"/>
    </xf>
    <xf numFmtId="10" fontId="1" fillId="2" borderId="26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0" fontId="1" fillId="2" borderId="28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/>
    </xf>
    <xf numFmtId="0" fontId="5" fillId="3" borderId="27" xfId="0" applyFont="1" applyFill="1" applyBorder="1" applyAlignment="1" applyProtection="1">
      <alignment horizontal="center"/>
      <protection locked="0"/>
    </xf>
    <xf numFmtId="2" fontId="1" fillId="2" borderId="26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 vertical="center"/>
    </xf>
    <xf numFmtId="2" fontId="1" fillId="2" borderId="28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 vertical="center"/>
    </xf>
    <xf numFmtId="2" fontId="1" fillId="2" borderId="25" xfId="0" applyNumberFormat="1" applyFont="1" applyFill="1" applyBorder="1" applyAlignment="1">
      <alignment horizontal="center"/>
    </xf>
    <xf numFmtId="10" fontId="1" fillId="2" borderId="29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10" fontId="1" fillId="2" borderId="25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0" xfId="0" applyFont="1" applyFill="1" applyBorder="1" applyAlignment="1">
      <alignment horizontal="right"/>
    </xf>
    <xf numFmtId="10" fontId="5" fillId="5" borderId="1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right"/>
    </xf>
    <xf numFmtId="10" fontId="5" fillId="4" borderId="3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23" xfId="0" applyFont="1" applyFill="1" applyBorder="1" applyAlignment="1">
      <alignment horizontal="right"/>
    </xf>
    <xf numFmtId="0" fontId="5" fillId="5" borderId="3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169" fontId="5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left" vertical="center" wrapText="1"/>
    </xf>
    <xf numFmtId="0" fontId="1" fillId="2" borderId="33" xfId="0" applyFont="1" applyFill="1" applyBorder="1"/>
    <xf numFmtId="0" fontId="3" fillId="2" borderId="34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1" fillId="2" borderId="35" xfId="0" applyFont="1" applyFill="1" applyBorder="1" applyProtection="1">
      <protection locked="0"/>
    </xf>
    <xf numFmtId="0" fontId="1" fillId="2" borderId="35" xfId="0" applyFont="1" applyFill="1" applyBorder="1"/>
    <xf numFmtId="0" fontId="1" fillId="2" borderId="0" xfId="0" applyFont="1" applyFill="1"/>
    <xf numFmtId="0" fontId="1" fillId="2" borderId="35" xfId="0" applyFont="1" applyFill="1" applyBorder="1"/>
    <xf numFmtId="0" fontId="3" fillId="2" borderId="21" xfId="0" applyFont="1" applyFill="1" applyBorder="1" applyProtection="1">
      <protection locked="0"/>
    </xf>
    <xf numFmtId="0" fontId="3" fillId="2" borderId="21" xfId="0" applyFont="1" applyFill="1" applyBorder="1"/>
    <xf numFmtId="0" fontId="1" fillId="2" borderId="21" xfId="0" applyFont="1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 applyProtection="1">
      <alignment horizontal="left"/>
      <protection locked="0"/>
    </xf>
    <xf numFmtId="164" fontId="4" fillId="3" borderId="0" xfId="0" applyNumberFormat="1" applyFont="1" applyFill="1" applyAlignment="1" applyProtection="1">
      <alignment horizontal="left"/>
      <protection locked="0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2" fontId="5" fillId="3" borderId="0" xfId="0" applyNumberFormat="1" applyFont="1" applyFill="1" applyAlignment="1" applyProtection="1">
      <alignment horizontal="center"/>
      <protection locked="0"/>
    </xf>
    <xf numFmtId="2" fontId="3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1" fillId="2" borderId="1" xfId="0" applyFont="1" applyFill="1" applyBorder="1" applyAlignment="1">
      <alignment horizontal="right"/>
    </xf>
    <xf numFmtId="0" fontId="5" fillId="3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>
      <alignment horizontal="right"/>
    </xf>
    <xf numFmtId="0" fontId="5" fillId="3" borderId="4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3" borderId="9" xfId="0" applyFont="1" applyFill="1" applyBorder="1" applyAlignment="1" applyProtection="1">
      <alignment horizontal="center"/>
      <protection locked="0"/>
    </xf>
    <xf numFmtId="166" fontId="1" fillId="2" borderId="6" xfId="0" applyNumberFormat="1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3" borderId="3" xfId="0" applyFont="1" applyFill="1" applyBorder="1" applyAlignment="1" applyProtection="1">
      <alignment horizontal="center"/>
      <protection locked="0"/>
    </xf>
    <xf numFmtId="166" fontId="1" fillId="2" borderId="10" xfId="0" applyNumberFormat="1" applyFont="1" applyFill="1" applyBorder="1" applyAlignment="1">
      <alignment horizontal="center"/>
    </xf>
    <xf numFmtId="166" fontId="1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3" borderId="13" xfId="0" applyFont="1" applyFill="1" applyBorder="1" applyAlignment="1" applyProtection="1">
      <alignment horizontal="center"/>
      <protection locked="0"/>
    </xf>
    <xf numFmtId="166" fontId="1" fillId="2" borderId="14" xfId="0" applyNumberFormat="1" applyFont="1" applyFill="1" applyBorder="1" applyAlignment="1">
      <alignment horizontal="center"/>
    </xf>
    <xf numFmtId="166" fontId="1" fillId="2" borderId="15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1" fontId="3" fillId="4" borderId="16" xfId="0" applyNumberFormat="1" applyFont="1" applyFill="1" applyBorder="1" applyAlignment="1">
      <alignment horizontal="center"/>
    </xf>
    <xf numFmtId="166" fontId="3" fillId="4" borderId="17" xfId="0" applyNumberFormat="1" applyFont="1" applyFill="1" applyBorder="1" applyAlignment="1">
      <alignment horizontal="center"/>
    </xf>
    <xf numFmtId="166" fontId="3" fillId="4" borderId="18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right"/>
    </xf>
    <xf numFmtId="0" fontId="5" fillId="3" borderId="20" xfId="0" applyFont="1" applyFill="1" applyBorder="1" applyAlignment="1" applyProtection="1">
      <alignment horizontal="center"/>
      <protection locked="0"/>
    </xf>
    <xf numFmtId="0" fontId="1" fillId="2" borderId="0" xfId="0" applyFont="1" applyFill="1"/>
    <xf numFmtId="0" fontId="1" fillId="2" borderId="21" xfId="0" applyFont="1" applyFill="1" applyBorder="1" applyAlignment="1">
      <alignment horizontal="right"/>
    </xf>
    <xf numFmtId="2" fontId="1" fillId="4" borderId="2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22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4" borderId="23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right"/>
    </xf>
    <xf numFmtId="0" fontId="5" fillId="3" borderId="22" xfId="0" applyFont="1" applyFill="1" applyBorder="1" applyAlignment="1" applyProtection="1">
      <alignment horizontal="center"/>
      <protection locked="0"/>
    </xf>
    <xf numFmtId="1" fontId="1" fillId="2" borderId="0" xfId="0" applyNumberFormat="1" applyFont="1" applyFill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2" fontId="1" fillId="4" borderId="25" xfId="0" applyNumberFormat="1" applyFont="1" applyFill="1" applyBorder="1" applyAlignment="1">
      <alignment horizontal="center"/>
    </xf>
    <xf numFmtId="166" fontId="3" fillId="5" borderId="2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10" fontId="1" fillId="4" borderId="22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right"/>
    </xf>
    <xf numFmtId="0" fontId="1" fillId="5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7" fontId="5" fillId="3" borderId="0" xfId="0" applyNumberFormat="1" applyFont="1" applyFill="1" applyAlignment="1" applyProtection="1">
      <alignment horizontal="center"/>
      <protection locked="0"/>
    </xf>
    <xf numFmtId="0" fontId="1" fillId="2" borderId="0" xfId="0" applyFont="1" applyFill="1" applyAlignment="1">
      <alignment horizontal="center"/>
    </xf>
    <xf numFmtId="168" fontId="3" fillId="2" borderId="0" xfId="0" applyNumberFormat="1" applyFont="1" applyFill="1" applyAlignment="1">
      <alignment horizontal="center"/>
    </xf>
    <xf numFmtId="2" fontId="3" fillId="2" borderId="26" xfId="0" applyNumberFormat="1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2" fontId="1" fillId="2" borderId="1" xfId="0" applyNumberFormat="1" applyFont="1" applyFill="1" applyBorder="1" applyAlignment="1">
      <alignment horizontal="center"/>
    </xf>
    <xf numFmtId="10" fontId="1" fillId="2" borderId="26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0" fontId="1" fillId="2" borderId="28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/>
    </xf>
    <xf numFmtId="0" fontId="5" fillId="3" borderId="27" xfId="0" applyFont="1" applyFill="1" applyBorder="1" applyAlignment="1" applyProtection="1">
      <alignment horizontal="center"/>
      <protection locked="0"/>
    </xf>
    <xf numFmtId="2" fontId="1" fillId="2" borderId="26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 vertical="center"/>
    </xf>
    <xf numFmtId="2" fontId="1" fillId="2" borderId="28" xfId="0" applyNumberFormat="1" applyFont="1" applyFill="1" applyBorder="1" applyAlignment="1">
      <alignment horizontal="center"/>
    </xf>
    <xf numFmtId="10" fontId="1" fillId="2" borderId="4" xfId="0" applyNumberFormat="1" applyFont="1" applyFill="1" applyBorder="1" applyAlignment="1">
      <alignment horizontal="center" vertical="center"/>
    </xf>
    <xf numFmtId="2" fontId="1" fillId="2" borderId="25" xfId="0" applyNumberFormat="1" applyFont="1" applyFill="1" applyBorder="1" applyAlignment="1">
      <alignment horizontal="center"/>
    </xf>
    <xf numFmtId="10" fontId="1" fillId="2" borderId="29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10" fontId="1" fillId="2" borderId="25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0" xfId="0" applyFont="1" applyFill="1" applyBorder="1" applyAlignment="1">
      <alignment horizontal="right"/>
    </xf>
    <xf numFmtId="10" fontId="5" fillId="5" borderId="12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right"/>
    </xf>
    <xf numFmtId="10" fontId="5" fillId="4" borderId="31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23" xfId="0" applyFont="1" applyFill="1" applyBorder="1" applyAlignment="1">
      <alignment horizontal="right"/>
    </xf>
    <xf numFmtId="0" fontId="5" fillId="5" borderId="3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169" fontId="5" fillId="2" borderId="0" xfId="0" applyNumberFormat="1" applyFont="1" applyFill="1" applyAlignment="1">
      <alignment horizontal="center"/>
    </xf>
    <xf numFmtId="0" fontId="8" fillId="2" borderId="33" xfId="0" applyFont="1" applyFill="1" applyBorder="1" applyAlignment="1">
      <alignment horizontal="left" vertical="center" wrapText="1"/>
    </xf>
    <xf numFmtId="0" fontId="1" fillId="2" borderId="33" xfId="0" applyFont="1" applyFill="1" applyBorder="1"/>
    <xf numFmtId="0" fontId="3" fillId="2" borderId="34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1" fillId="2" borderId="35" xfId="0" applyFont="1" applyFill="1" applyBorder="1" applyProtection="1">
      <protection locked="0"/>
    </xf>
    <xf numFmtId="0" fontId="1" fillId="2" borderId="35" xfId="0" applyFont="1" applyFill="1" applyBorder="1"/>
    <xf numFmtId="0" fontId="1" fillId="2" borderId="0" xfId="0" applyFont="1" applyFill="1"/>
    <xf numFmtId="0" fontId="1" fillId="2" borderId="35" xfId="0" applyFont="1" applyFill="1" applyBorder="1"/>
    <xf numFmtId="0" fontId="3" fillId="2" borderId="21" xfId="0" applyFont="1" applyFill="1" applyBorder="1" applyProtection="1">
      <protection locked="0"/>
    </xf>
    <xf numFmtId="0" fontId="3" fillId="2" borderId="21" xfId="0" applyFont="1" applyFill="1" applyBorder="1"/>
    <xf numFmtId="0" fontId="1" fillId="2" borderId="21" xfId="0" applyFont="1" applyFill="1" applyBorder="1"/>
    <xf numFmtId="0" fontId="10" fillId="2" borderId="0" xfId="1" applyFont="1" applyFill="1"/>
    <xf numFmtId="0" fontId="13" fillId="2" borderId="0" xfId="1" applyFont="1" applyFill="1"/>
    <xf numFmtId="0" fontId="10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4" fillId="2" borderId="0" xfId="1" applyFont="1" applyFill="1"/>
    <xf numFmtId="0" fontId="15" fillId="2" borderId="0" xfId="1" applyFont="1" applyFill="1" applyAlignment="1">
      <alignment horizontal="left"/>
    </xf>
    <xf numFmtId="2" fontId="15" fillId="2" borderId="0" xfId="1" applyNumberFormat="1" applyFont="1" applyFill="1" applyAlignment="1">
      <alignment horizontal="center"/>
    </xf>
    <xf numFmtId="0" fontId="15" fillId="2" borderId="0" xfId="1" applyFont="1" applyFill="1" applyAlignment="1">
      <alignment horizontal="center"/>
    </xf>
    <xf numFmtId="0" fontId="16" fillId="2" borderId="0" xfId="1" applyFont="1" applyFill="1"/>
    <xf numFmtId="0" fontId="15" fillId="2" borderId="0" xfId="1" applyFont="1" applyFill="1"/>
    <xf numFmtId="0" fontId="17" fillId="2" borderId="0" xfId="1" applyFont="1" applyFill="1" applyAlignment="1">
      <alignment horizontal="center"/>
    </xf>
    <xf numFmtId="2" fontId="17" fillId="2" borderId="0" xfId="1" applyNumberFormat="1" applyFont="1" applyFill="1" applyAlignment="1">
      <alignment horizontal="center"/>
    </xf>
    <xf numFmtId="0" fontId="15" fillId="2" borderId="41" xfId="1" applyFont="1" applyFill="1" applyBorder="1" applyAlignment="1">
      <alignment horizontal="center"/>
    </xf>
    <xf numFmtId="0" fontId="15" fillId="2" borderId="42" xfId="1" applyFont="1" applyFill="1" applyBorder="1" applyAlignment="1">
      <alignment horizontal="center"/>
    </xf>
    <xf numFmtId="0" fontId="16" fillId="2" borderId="43" xfId="1" applyFont="1" applyFill="1" applyBorder="1" applyAlignment="1">
      <alignment horizontal="center"/>
    </xf>
    <xf numFmtId="0" fontId="18" fillId="3" borderId="43" xfId="1" applyFont="1" applyFill="1" applyBorder="1" applyAlignment="1" applyProtection="1">
      <alignment horizontal="center"/>
      <protection locked="0"/>
    </xf>
    <xf numFmtId="2" fontId="18" fillId="3" borderId="43" xfId="1" applyNumberFormat="1" applyFont="1" applyFill="1" applyBorder="1" applyAlignment="1" applyProtection="1">
      <alignment horizontal="center"/>
      <protection locked="0"/>
    </xf>
    <xf numFmtId="2" fontId="18" fillId="3" borderId="44" xfId="1" applyNumberFormat="1" applyFont="1" applyFill="1" applyBorder="1" applyAlignment="1" applyProtection="1">
      <alignment horizontal="center"/>
      <protection locked="0"/>
    </xf>
    <xf numFmtId="0" fontId="19" fillId="3" borderId="43" xfId="1" applyFont="1" applyFill="1" applyBorder="1" applyAlignment="1" applyProtection="1">
      <alignment horizontal="center"/>
      <protection locked="0"/>
    </xf>
    <xf numFmtId="170" fontId="18" fillId="3" borderId="43" xfId="1" applyNumberFormat="1" applyFont="1" applyFill="1" applyBorder="1" applyAlignment="1" applyProtection="1">
      <alignment horizontal="center"/>
      <protection locked="0"/>
    </xf>
    <xf numFmtId="0" fontId="18" fillId="3" borderId="45" xfId="1" applyFont="1" applyFill="1" applyBorder="1" applyAlignment="1" applyProtection="1">
      <alignment horizontal="center"/>
      <protection locked="0"/>
    </xf>
    <xf numFmtId="2" fontId="18" fillId="3" borderId="45" xfId="1" applyNumberFormat="1" applyFont="1" applyFill="1" applyBorder="1" applyAlignment="1" applyProtection="1">
      <alignment horizontal="center"/>
      <protection locked="0"/>
    </xf>
    <xf numFmtId="0" fontId="16" fillId="2" borderId="44" xfId="1" applyFont="1" applyFill="1" applyBorder="1"/>
    <xf numFmtId="1" fontId="15" fillId="6" borderId="42" xfId="1" applyNumberFormat="1" applyFont="1" applyFill="1" applyBorder="1" applyAlignment="1">
      <alignment horizontal="center"/>
    </xf>
    <xf numFmtId="1" fontId="15" fillId="6" borderId="41" xfId="1" applyNumberFormat="1" applyFont="1" applyFill="1" applyBorder="1" applyAlignment="1">
      <alignment horizontal="center"/>
    </xf>
    <xf numFmtId="2" fontId="15" fillId="6" borderId="41" xfId="1" applyNumberFormat="1" applyFont="1" applyFill="1" applyBorder="1" applyAlignment="1">
      <alignment horizontal="center"/>
    </xf>
    <xf numFmtId="0" fontId="16" fillId="2" borderId="43" xfId="1" applyFont="1" applyFill="1" applyBorder="1"/>
    <xf numFmtId="10" fontId="15" fillId="7" borderId="41" xfId="1" applyNumberFormat="1" applyFont="1" applyFill="1" applyBorder="1" applyAlignment="1">
      <alignment horizontal="center"/>
    </xf>
    <xf numFmtId="169" fontId="15" fillId="2" borderId="0" xfId="1" applyNumberFormat="1" applyFont="1" applyFill="1" applyAlignment="1">
      <alignment horizontal="center"/>
    </xf>
    <xf numFmtId="0" fontId="16" fillId="2" borderId="46" xfId="1" applyFont="1" applyFill="1" applyBorder="1"/>
    <xf numFmtId="0" fontId="16" fillId="2" borderId="45" xfId="1" applyFont="1" applyFill="1" applyBorder="1"/>
    <xf numFmtId="0" fontId="15" fillId="6" borderId="41" xfId="1" applyFont="1" applyFill="1" applyBorder="1" applyAlignment="1">
      <alignment horizontal="center"/>
    </xf>
    <xf numFmtId="0" fontId="15" fillId="2" borderId="35" xfId="1" applyFont="1" applyFill="1" applyBorder="1" applyAlignment="1">
      <alignment horizontal="center"/>
    </xf>
    <xf numFmtId="0" fontId="16" fillId="2" borderId="35" xfId="1" applyFont="1" applyFill="1" applyBorder="1"/>
    <xf numFmtId="0" fontId="16" fillId="2" borderId="47" xfId="1" applyFont="1" applyFill="1" applyBorder="1"/>
    <xf numFmtId="0" fontId="16" fillId="2" borderId="0" xfId="1" applyFont="1" applyFill="1" applyAlignment="1" applyProtection="1">
      <alignment horizontal="left"/>
      <protection locked="0"/>
    </xf>
    <xf numFmtId="0" fontId="16" fillId="2" borderId="0" xfId="1" applyFont="1" applyFill="1" applyProtection="1">
      <protection locked="0"/>
    </xf>
    <xf numFmtId="0" fontId="13" fillId="2" borderId="34" xfId="1" applyFont="1" applyFill="1" applyBorder="1" applyAlignment="1">
      <alignment horizontal="center"/>
    </xf>
    <xf numFmtId="0" fontId="10" fillId="2" borderId="34" xfId="1" applyFont="1" applyFill="1" applyBorder="1" applyAlignment="1">
      <alignment horizontal="center"/>
    </xf>
    <xf numFmtId="0" fontId="13" fillId="2" borderId="0" xfId="1" applyFont="1" applyFill="1" applyAlignment="1">
      <alignment horizontal="right"/>
    </xf>
    <xf numFmtId="0" fontId="20" fillId="2" borderId="35" xfId="1" applyFont="1" applyFill="1" applyBorder="1"/>
    <xf numFmtId="0" fontId="10" fillId="2" borderId="35" xfId="1" applyFont="1" applyFill="1" applyBorder="1"/>
    <xf numFmtId="0" fontId="13" fillId="2" borderId="21" xfId="1" applyFont="1" applyFill="1" applyBorder="1"/>
    <xf numFmtId="0" fontId="10" fillId="2" borderId="21" xfId="1" applyFont="1" applyFill="1" applyBorder="1"/>
    <xf numFmtId="0" fontId="12" fillId="2" borderId="0" xfId="1" applyFill="1"/>
    <xf numFmtId="0" fontId="3" fillId="2" borderId="34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2" fontId="5" fillId="3" borderId="26" xfId="0" applyNumberFormat="1" applyFont="1" applyFill="1" applyBorder="1" applyAlignment="1" applyProtection="1">
      <alignment horizontal="center" vertical="center"/>
      <protection locked="0"/>
    </xf>
    <xf numFmtId="2" fontId="5" fillId="3" borderId="28" xfId="0" applyNumberFormat="1" applyFont="1" applyFill="1" applyBorder="1" applyAlignment="1" applyProtection="1">
      <alignment horizontal="center" vertical="center"/>
      <protection locked="0"/>
    </xf>
    <xf numFmtId="2" fontId="5" fillId="3" borderId="25" xfId="0" applyNumberFormat="1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5" fillId="3" borderId="0" xfId="0" applyFont="1" applyFill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8" fillId="2" borderId="36" xfId="0" applyFont="1" applyFill="1" applyBorder="1" applyAlignment="1">
      <alignment horizontal="justify" vertical="center" wrapText="1"/>
    </xf>
    <xf numFmtId="0" fontId="8" fillId="2" borderId="37" xfId="0" applyFont="1" applyFill="1" applyBorder="1" applyAlignment="1">
      <alignment horizontal="justify" vertical="center" wrapText="1"/>
    </xf>
    <xf numFmtId="0" fontId="8" fillId="2" borderId="38" xfId="0" applyFont="1" applyFill="1" applyBorder="1" applyAlignment="1">
      <alignment horizontal="justify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3" fillId="2" borderId="34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zoomScale="60" zoomScaleNormal="55" workbookViewId="0">
      <selection activeCell="G61" sqref="G61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ht="18.75" customHeight="1" x14ac:dyDescent="0.3">
      <c r="A1" s="1"/>
      <c r="B1" s="1"/>
      <c r="C1" s="1"/>
      <c r="D1" s="1"/>
      <c r="E1" s="1"/>
      <c r="F1" s="1"/>
      <c r="G1" s="1"/>
      <c r="H1" s="1"/>
    </row>
    <row r="2" spans="1:8" ht="18.75" customHeight="1" x14ac:dyDescent="0.3">
      <c r="A2" s="1"/>
      <c r="B2" s="1"/>
      <c r="C2" s="1"/>
      <c r="D2" s="1"/>
      <c r="E2" s="1"/>
      <c r="F2" s="1"/>
      <c r="G2" s="1"/>
      <c r="H2" s="1"/>
    </row>
    <row r="3" spans="1:8" ht="18.75" customHeight="1" x14ac:dyDescent="0.3">
      <c r="A3" s="1"/>
      <c r="B3" s="1"/>
      <c r="C3" s="1"/>
      <c r="D3" s="1"/>
      <c r="E3" s="1"/>
      <c r="F3" s="1"/>
      <c r="G3" s="1"/>
      <c r="H3" s="1"/>
    </row>
    <row r="4" spans="1:8" ht="18.75" customHeight="1" x14ac:dyDescent="0.3">
      <c r="A4" s="1"/>
      <c r="B4" s="1"/>
      <c r="C4" s="1"/>
      <c r="D4" s="1"/>
      <c r="E4" s="1"/>
      <c r="F4" s="1"/>
      <c r="G4" s="1"/>
      <c r="H4" s="1"/>
    </row>
    <row r="5" spans="1:8" ht="18.75" customHeight="1" x14ac:dyDescent="0.3">
      <c r="A5" s="1"/>
      <c r="B5" s="1"/>
      <c r="C5" s="1"/>
      <c r="D5" s="1"/>
      <c r="E5" s="1"/>
      <c r="F5" s="1"/>
      <c r="G5" s="1"/>
      <c r="H5" s="1"/>
    </row>
    <row r="6" spans="1:8" ht="18.75" customHeight="1" x14ac:dyDescent="0.3">
      <c r="A6" s="1"/>
      <c r="B6" s="1"/>
      <c r="C6" s="1"/>
      <c r="D6" s="1"/>
      <c r="E6" s="1"/>
      <c r="F6" s="1"/>
      <c r="G6" s="1"/>
      <c r="H6" s="1"/>
    </row>
    <row r="7" spans="1:8" ht="18.75" customHeight="1" x14ac:dyDescent="0.3">
      <c r="A7" s="1"/>
      <c r="B7" s="1"/>
      <c r="C7" s="1"/>
      <c r="D7" s="1"/>
      <c r="E7" s="1"/>
      <c r="F7" s="1"/>
      <c r="G7" s="1"/>
      <c r="H7" s="1"/>
    </row>
    <row r="8" spans="1:8" ht="18.75" customHeight="1" x14ac:dyDescent="0.3">
      <c r="A8" s="1"/>
      <c r="B8" s="1"/>
      <c r="C8" s="1"/>
      <c r="D8" s="1"/>
      <c r="E8" s="1"/>
      <c r="F8" s="1"/>
      <c r="G8" s="1"/>
      <c r="H8" s="1"/>
    </row>
    <row r="9" spans="1:8" ht="18.75" customHeight="1" x14ac:dyDescent="0.3">
      <c r="A9" s="1"/>
      <c r="B9" s="1"/>
      <c r="C9" s="1"/>
      <c r="D9" s="1"/>
      <c r="E9" s="1"/>
      <c r="F9" s="1"/>
      <c r="G9" s="1"/>
      <c r="H9" s="1"/>
    </row>
    <row r="10" spans="1:8" ht="18.75" customHeight="1" x14ac:dyDescent="0.3">
      <c r="A10" s="1"/>
      <c r="B10" s="1"/>
      <c r="C10" s="1"/>
      <c r="D10" s="1"/>
      <c r="E10" s="1"/>
      <c r="F10" s="1"/>
      <c r="G10" s="1"/>
      <c r="H10" s="1"/>
    </row>
    <row r="11" spans="1:8" ht="18.75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18.75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18.75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18.7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19.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9.5" customHeight="1" x14ac:dyDescent="0.3">
      <c r="A16" s="295" t="s">
        <v>0</v>
      </c>
      <c r="B16" s="296"/>
      <c r="C16" s="296"/>
      <c r="D16" s="296"/>
      <c r="E16" s="296"/>
      <c r="F16" s="296"/>
      <c r="G16" s="296"/>
      <c r="H16" s="297"/>
    </row>
    <row r="17" spans="1:8" ht="18.75" customHeight="1" x14ac:dyDescent="0.3">
      <c r="A17" s="2" t="s">
        <v>1</v>
      </c>
      <c r="B17" s="2"/>
      <c r="C17" s="1"/>
      <c r="D17" s="1"/>
      <c r="E17" s="1"/>
      <c r="F17" s="1"/>
      <c r="G17" s="1"/>
      <c r="H17" s="1"/>
    </row>
    <row r="18" spans="1:8" ht="26.25" customHeight="1" x14ac:dyDescent="0.4">
      <c r="A18" s="3" t="s">
        <v>2</v>
      </c>
      <c r="B18" s="298" t="s">
        <v>3</v>
      </c>
      <c r="C18" s="298"/>
      <c r="D18" s="298"/>
      <c r="E18" s="298"/>
      <c r="F18" s="1"/>
      <c r="G18" s="1"/>
      <c r="H18" s="1"/>
    </row>
    <row r="19" spans="1:8" ht="26.25" customHeight="1" x14ac:dyDescent="0.4">
      <c r="A19" s="3" t="s">
        <v>4</v>
      </c>
      <c r="B19" s="4" t="s">
        <v>5</v>
      </c>
      <c r="C19" s="1">
        <v>8</v>
      </c>
      <c r="D19" s="1"/>
      <c r="E19" s="1"/>
      <c r="F19" s="1"/>
      <c r="G19" s="1"/>
      <c r="H19" s="1"/>
    </row>
    <row r="20" spans="1:8" ht="26.25" customHeight="1" x14ac:dyDescent="0.4">
      <c r="A20" s="3" t="s">
        <v>6</v>
      </c>
      <c r="B20" s="4" t="s">
        <v>7</v>
      </c>
      <c r="C20" s="1"/>
      <c r="D20" s="1"/>
      <c r="E20" s="1"/>
      <c r="F20" s="1"/>
      <c r="G20" s="1"/>
      <c r="H20" s="1"/>
    </row>
    <row r="21" spans="1:8" ht="26.25" customHeight="1" x14ac:dyDescent="0.4">
      <c r="A21" s="3" t="s">
        <v>8</v>
      </c>
      <c r="B21" s="299" t="s">
        <v>9</v>
      </c>
      <c r="C21" s="299"/>
      <c r="D21" s="299"/>
      <c r="E21" s="299"/>
      <c r="F21" s="299"/>
      <c r="G21" s="299"/>
      <c r="H21" s="299"/>
    </row>
    <row r="22" spans="1:8" ht="26.25" customHeight="1" x14ac:dyDescent="0.4">
      <c r="A22" s="3" t="s">
        <v>10</v>
      </c>
      <c r="B22" s="5" t="s">
        <v>11</v>
      </c>
      <c r="C22" s="1"/>
      <c r="D22" s="1"/>
      <c r="E22" s="1"/>
      <c r="F22" s="1"/>
      <c r="G22" s="1"/>
      <c r="H22" s="1"/>
    </row>
    <row r="23" spans="1:8" ht="26.25" customHeight="1" x14ac:dyDescent="0.4">
      <c r="A23" s="3" t="s">
        <v>12</v>
      </c>
      <c r="B23" s="5"/>
      <c r="C23" s="1"/>
      <c r="D23" s="1"/>
      <c r="E23" s="1"/>
      <c r="F23" s="1"/>
      <c r="G23" s="1"/>
      <c r="H23" s="1"/>
    </row>
    <row r="24" spans="1:8" ht="18.75" customHeight="1" x14ac:dyDescent="0.3">
      <c r="A24" s="3"/>
      <c r="B24" s="6"/>
      <c r="C24" s="1"/>
      <c r="D24" s="1"/>
      <c r="E24" s="1"/>
      <c r="F24" s="1"/>
      <c r="G24" s="1"/>
      <c r="H24" s="1"/>
    </row>
    <row r="25" spans="1:8" ht="18.75" customHeight="1" x14ac:dyDescent="0.3">
      <c r="A25" s="7" t="s">
        <v>13</v>
      </c>
      <c r="B25" s="6"/>
      <c r="C25" s="1"/>
      <c r="D25" s="1"/>
      <c r="E25" s="1"/>
      <c r="F25" s="1"/>
      <c r="G25" s="1"/>
      <c r="H25" s="1"/>
    </row>
    <row r="26" spans="1:8" ht="26.25" customHeight="1" x14ac:dyDescent="0.4">
      <c r="A26" s="8" t="s">
        <v>14</v>
      </c>
      <c r="B26" s="298" t="s">
        <v>15</v>
      </c>
      <c r="C26" s="298"/>
      <c r="D26" s="1"/>
      <c r="E26" s="1"/>
      <c r="F26" s="1"/>
      <c r="G26" s="1"/>
      <c r="H26" s="1"/>
    </row>
    <row r="27" spans="1:8" ht="26.25" customHeight="1" x14ac:dyDescent="0.4">
      <c r="A27" s="9" t="s">
        <v>16</v>
      </c>
      <c r="B27" s="299" t="s">
        <v>17</v>
      </c>
      <c r="C27" s="299"/>
      <c r="D27" s="1"/>
      <c r="E27" s="1"/>
      <c r="F27" s="1"/>
      <c r="G27" s="1"/>
      <c r="H27" s="1"/>
    </row>
    <row r="28" spans="1:8" ht="27" customHeight="1" x14ac:dyDescent="0.4">
      <c r="A28" s="9" t="s">
        <v>18</v>
      </c>
      <c r="B28" s="10">
        <v>89.36</v>
      </c>
      <c r="C28" s="1"/>
      <c r="D28" s="1"/>
      <c r="E28" s="1"/>
      <c r="F28" s="1"/>
      <c r="G28" s="1"/>
      <c r="H28" s="1"/>
    </row>
    <row r="29" spans="1:8" ht="27" customHeight="1" x14ac:dyDescent="0.4">
      <c r="A29" s="9" t="s">
        <v>19</v>
      </c>
      <c r="B29" s="11">
        <v>0</v>
      </c>
      <c r="C29" s="300" t="s">
        <v>20</v>
      </c>
      <c r="D29" s="301"/>
      <c r="E29" s="301"/>
      <c r="F29" s="301"/>
      <c r="G29" s="301"/>
      <c r="H29" s="302"/>
    </row>
    <row r="30" spans="1:8" ht="19.5" customHeight="1" x14ac:dyDescent="0.3">
      <c r="A30" s="9" t="s">
        <v>21</v>
      </c>
      <c r="B30" s="12">
        <f>B28-B29</f>
        <v>89.36</v>
      </c>
      <c r="C30" s="13"/>
      <c r="D30" s="13"/>
      <c r="E30" s="13"/>
      <c r="F30" s="13"/>
      <c r="G30" s="13"/>
      <c r="H30" s="14"/>
    </row>
    <row r="31" spans="1:8" ht="27" customHeight="1" x14ac:dyDescent="0.4">
      <c r="A31" s="9" t="s">
        <v>22</v>
      </c>
      <c r="B31" s="15">
        <v>1</v>
      </c>
      <c r="C31" s="303" t="s">
        <v>23</v>
      </c>
      <c r="D31" s="304"/>
      <c r="E31" s="304"/>
      <c r="F31" s="304"/>
      <c r="G31" s="304"/>
      <c r="H31" s="305"/>
    </row>
    <row r="32" spans="1:8" ht="27" customHeight="1" x14ac:dyDescent="0.4">
      <c r="A32" s="9" t="s">
        <v>24</v>
      </c>
      <c r="B32" s="15">
        <v>1</v>
      </c>
      <c r="C32" s="303" t="s">
        <v>25</v>
      </c>
      <c r="D32" s="304"/>
      <c r="E32" s="304"/>
      <c r="F32" s="304"/>
      <c r="G32" s="304"/>
      <c r="H32" s="305"/>
    </row>
    <row r="33" spans="1:8" ht="18.75" customHeight="1" x14ac:dyDescent="0.3">
      <c r="A33" s="9"/>
      <c r="B33" s="16"/>
      <c r="C33" s="17"/>
      <c r="D33" s="17"/>
      <c r="E33" s="17"/>
      <c r="F33" s="17"/>
      <c r="G33" s="17"/>
      <c r="H33" s="17"/>
    </row>
    <row r="34" spans="1:8" ht="18.75" customHeight="1" x14ac:dyDescent="0.3">
      <c r="A34" s="9" t="s">
        <v>26</v>
      </c>
      <c r="B34" s="18">
        <f>B31/B32</f>
        <v>1</v>
      </c>
      <c r="C34" s="1" t="s">
        <v>27</v>
      </c>
      <c r="D34" s="1"/>
      <c r="E34" s="1"/>
      <c r="F34" s="1"/>
      <c r="G34" s="1"/>
      <c r="H34" s="19"/>
    </row>
    <row r="35" spans="1:8" ht="19.5" customHeight="1" x14ac:dyDescent="0.3">
      <c r="A35" s="9"/>
      <c r="B35" s="12"/>
      <c r="C35" s="19"/>
      <c r="D35" s="19"/>
      <c r="E35" s="19"/>
      <c r="F35" s="19"/>
      <c r="G35" s="1"/>
      <c r="H35" s="19"/>
    </row>
    <row r="36" spans="1:8" ht="27" customHeight="1" x14ac:dyDescent="0.4">
      <c r="A36" s="20" t="s">
        <v>28</v>
      </c>
      <c r="B36" s="21">
        <v>50</v>
      </c>
      <c r="C36" s="1"/>
      <c r="D36" s="306" t="s">
        <v>29</v>
      </c>
      <c r="E36" s="307"/>
      <c r="F36" s="306" t="s">
        <v>30</v>
      </c>
      <c r="G36" s="308"/>
      <c r="H36" s="19"/>
    </row>
    <row r="37" spans="1:8" ht="26.25" customHeight="1" x14ac:dyDescent="0.4">
      <c r="A37" s="22" t="s">
        <v>31</v>
      </c>
      <c r="B37" s="23">
        <v>1</v>
      </c>
      <c r="C37" s="24" t="s">
        <v>32</v>
      </c>
      <c r="D37" s="25" t="s">
        <v>33</v>
      </c>
      <c r="E37" s="26" t="s">
        <v>34</v>
      </c>
      <c r="F37" s="25" t="s">
        <v>33</v>
      </c>
      <c r="G37" s="27" t="s">
        <v>34</v>
      </c>
      <c r="H37" s="19"/>
    </row>
    <row r="38" spans="1:8" ht="26.25" customHeight="1" x14ac:dyDescent="0.4">
      <c r="A38" s="22" t="s">
        <v>35</v>
      </c>
      <c r="B38" s="23">
        <v>1</v>
      </c>
      <c r="C38" s="28">
        <v>1</v>
      </c>
      <c r="D38" s="29">
        <v>52583303</v>
      </c>
      <c r="E38" s="30">
        <f>IF(ISBLANK(D38),"-",$D$48/$D$45*D38)</f>
        <v>62600362.625954777</v>
      </c>
      <c r="F38" s="29">
        <v>59065709</v>
      </c>
      <c r="G38" s="31">
        <f>IF(ISBLANK(F38),"-",$D$48/$F$45*F38)</f>
        <v>62380709.744019218</v>
      </c>
      <c r="H38" s="19"/>
    </row>
    <row r="39" spans="1:8" ht="26.25" customHeight="1" x14ac:dyDescent="0.4">
      <c r="A39" s="22" t="s">
        <v>36</v>
      </c>
      <c r="B39" s="23">
        <v>1</v>
      </c>
      <c r="C39" s="32">
        <v>2</v>
      </c>
      <c r="D39" s="33">
        <v>52564997</v>
      </c>
      <c r="E39" s="34">
        <f>IF(ISBLANK(D39),"-",$D$48/$D$45*D39)</f>
        <v>62578569.353701971</v>
      </c>
      <c r="F39" s="33">
        <v>59294478</v>
      </c>
      <c r="G39" s="35">
        <f>IF(ISBLANK(F39),"-",$D$48/$F$45*F39)</f>
        <v>62622318.163337938</v>
      </c>
      <c r="H39" s="19"/>
    </row>
    <row r="40" spans="1:8" ht="26.25" customHeight="1" x14ac:dyDescent="0.4">
      <c r="A40" s="22" t="s">
        <v>37</v>
      </c>
      <c r="B40" s="23">
        <v>1</v>
      </c>
      <c r="C40" s="32">
        <v>3</v>
      </c>
      <c r="D40" s="33">
        <v>52486054</v>
      </c>
      <c r="E40" s="34">
        <f>IF(ISBLANK(D40),"-",$D$48/$D$45*D40)</f>
        <v>62484587.801672406</v>
      </c>
      <c r="F40" s="33">
        <v>59523010</v>
      </c>
      <c r="G40" s="35">
        <f>IF(ISBLANK(F40),"-",$D$48/$F$45*F40)</f>
        <v>62863676.281281129</v>
      </c>
      <c r="H40" s="1"/>
    </row>
    <row r="41" spans="1:8" ht="26.25" customHeight="1" x14ac:dyDescent="0.4">
      <c r="A41" s="22" t="s">
        <v>38</v>
      </c>
      <c r="B41" s="23">
        <v>1</v>
      </c>
      <c r="C41" s="36">
        <v>4</v>
      </c>
      <c r="D41" s="37"/>
      <c r="E41" s="38" t="str">
        <f>IF(ISBLANK(D41),"-",$D$48/$D$45*D41)</f>
        <v>-</v>
      </c>
      <c r="F41" s="37"/>
      <c r="G41" s="39" t="str">
        <f>IF(ISBLANK(F41),"-",$D$48/$F$45*F41)</f>
        <v>-</v>
      </c>
      <c r="H41" s="1"/>
    </row>
    <row r="42" spans="1:8" ht="27" customHeight="1" x14ac:dyDescent="0.4">
      <c r="A42" s="22" t="s">
        <v>39</v>
      </c>
      <c r="B42" s="23">
        <v>1</v>
      </c>
      <c r="C42" s="40" t="s">
        <v>40</v>
      </c>
      <c r="D42" s="41">
        <f>AVERAGE(D38:D41)</f>
        <v>52544784.666666664</v>
      </c>
      <c r="E42" s="42">
        <f>AVERAGE(E38:E41)</f>
        <v>62554506.593776383</v>
      </c>
      <c r="F42" s="41">
        <f>AVERAGE(F38:F41)</f>
        <v>59294399</v>
      </c>
      <c r="G42" s="43">
        <f>AVERAGE(G38:G41)</f>
        <v>62622234.729546092</v>
      </c>
      <c r="H42" s="44"/>
    </row>
    <row r="43" spans="1:8" ht="26.25" customHeight="1" x14ac:dyDescent="0.4">
      <c r="A43" s="22" t="s">
        <v>41</v>
      </c>
      <c r="B43" s="23">
        <v>1</v>
      </c>
      <c r="C43" s="45" t="s">
        <v>42</v>
      </c>
      <c r="D43" s="46">
        <v>23.5</v>
      </c>
      <c r="E43" s="47"/>
      <c r="F43" s="46">
        <v>26.49</v>
      </c>
      <c r="G43" s="1"/>
      <c r="H43" s="44"/>
    </row>
    <row r="44" spans="1:8" ht="26.25" customHeight="1" x14ac:dyDescent="0.4">
      <c r="A44" s="22" t="s">
        <v>43</v>
      </c>
      <c r="B44" s="23">
        <v>1</v>
      </c>
      <c r="C44" s="48" t="s">
        <v>44</v>
      </c>
      <c r="D44" s="49">
        <f>D43*$B$34</f>
        <v>23.5</v>
      </c>
      <c r="E44" s="50"/>
      <c r="F44" s="49">
        <f>F43*$B$34</f>
        <v>26.49</v>
      </c>
      <c r="G44" s="1"/>
      <c r="H44" s="44"/>
    </row>
    <row r="45" spans="1:8" ht="19.5" customHeight="1" x14ac:dyDescent="0.3">
      <c r="A45" s="22" t="s">
        <v>45</v>
      </c>
      <c r="B45" s="51">
        <f>(B44/B43)*(B42/B41)*(B40/B39)*(B38/B37)*B36</f>
        <v>50</v>
      </c>
      <c r="C45" s="48" t="s">
        <v>46</v>
      </c>
      <c r="D45" s="52">
        <f>D44*$B$30/100</f>
        <v>20.999600000000001</v>
      </c>
      <c r="E45" s="53"/>
      <c r="F45" s="52">
        <f>F44*$B$30/100</f>
        <v>23.671463999999997</v>
      </c>
      <c r="G45" s="1"/>
      <c r="H45" s="44"/>
    </row>
    <row r="46" spans="1:8" ht="19.5" customHeight="1" x14ac:dyDescent="0.3">
      <c r="A46" s="290" t="s">
        <v>47</v>
      </c>
      <c r="B46" s="291"/>
      <c r="C46" s="48" t="s">
        <v>48</v>
      </c>
      <c r="D46" s="49">
        <f>D45/$B$45</f>
        <v>0.41999200000000003</v>
      </c>
      <c r="E46" s="53"/>
      <c r="F46" s="54">
        <f>F45/$B$45</f>
        <v>0.47342927999999995</v>
      </c>
      <c r="G46" s="1"/>
      <c r="H46" s="44"/>
    </row>
    <row r="47" spans="1:8" ht="27" customHeight="1" x14ac:dyDescent="0.4">
      <c r="A47" s="292"/>
      <c r="B47" s="293"/>
      <c r="C47" s="55" t="s">
        <v>49</v>
      </c>
      <c r="D47" s="56">
        <v>0.5</v>
      </c>
      <c r="E47" s="1"/>
      <c r="F47" s="57"/>
      <c r="G47" s="1"/>
      <c r="H47" s="44"/>
    </row>
    <row r="48" spans="1:8" ht="18.75" customHeight="1" x14ac:dyDescent="0.3">
      <c r="A48" s="1"/>
      <c r="B48" s="1"/>
      <c r="C48" s="58" t="s">
        <v>50</v>
      </c>
      <c r="D48" s="49">
        <f>D47*$B$45</f>
        <v>25</v>
      </c>
      <c r="E48" s="1"/>
      <c r="F48" s="57"/>
      <c r="G48" s="1"/>
      <c r="H48" s="44"/>
    </row>
    <row r="49" spans="1:8" ht="19.5" customHeight="1" x14ac:dyDescent="0.3">
      <c r="A49" s="1"/>
      <c r="B49" s="1"/>
      <c r="C49" s="59" t="s">
        <v>51</v>
      </c>
      <c r="D49" s="60">
        <f>D48/B34</f>
        <v>25</v>
      </c>
      <c r="E49" s="1"/>
      <c r="F49" s="57"/>
      <c r="G49" s="1"/>
      <c r="H49" s="44"/>
    </row>
    <row r="50" spans="1:8" ht="18.75" customHeight="1" x14ac:dyDescent="0.3">
      <c r="A50" s="1"/>
      <c r="B50" s="1"/>
      <c r="C50" s="20" t="s">
        <v>52</v>
      </c>
      <c r="D50" s="61">
        <f>AVERAGE(E38:E41,G38:G41)</f>
        <v>62588370.661661237</v>
      </c>
      <c r="E50" s="1"/>
      <c r="F50" s="62"/>
      <c r="G50" s="1"/>
      <c r="H50" s="44"/>
    </row>
    <row r="51" spans="1:8" ht="18.75" customHeight="1" x14ac:dyDescent="0.3">
      <c r="A51" s="1"/>
      <c r="B51" s="1"/>
      <c r="C51" s="55" t="s">
        <v>53</v>
      </c>
      <c r="D51" s="63">
        <f>STDEV(E38:E41,G38:G41)/D50</f>
        <v>2.5869534963194846E-3</v>
      </c>
      <c r="E51" s="1"/>
      <c r="F51" s="62"/>
      <c r="G51" s="1"/>
      <c r="H51" s="44"/>
    </row>
    <row r="52" spans="1:8" ht="19.5" customHeight="1" x14ac:dyDescent="0.3">
      <c r="A52" s="1"/>
      <c r="B52" s="1"/>
      <c r="C52" s="64" t="s">
        <v>54</v>
      </c>
      <c r="D52" s="65">
        <f>COUNT(E38:E41,G38:G41)</f>
        <v>6</v>
      </c>
      <c r="E52" s="1"/>
      <c r="F52" s="62"/>
      <c r="G52" s="1"/>
      <c r="H52" s="1"/>
    </row>
    <row r="53" spans="1:8" ht="18.75" customHeight="1" x14ac:dyDescent="0.3">
      <c r="A53" s="1"/>
      <c r="B53" s="1"/>
      <c r="C53" s="1"/>
      <c r="D53" s="1"/>
      <c r="E53" s="1"/>
      <c r="F53" s="1"/>
      <c r="G53" s="1"/>
      <c r="H53" s="1"/>
    </row>
    <row r="54" spans="1:8" ht="18.75" customHeight="1" x14ac:dyDescent="0.3">
      <c r="A54" s="2" t="s">
        <v>13</v>
      </c>
      <c r="B54" s="66" t="s">
        <v>55</v>
      </c>
      <c r="C54" s="1"/>
      <c r="D54" s="1"/>
      <c r="E54" s="1"/>
      <c r="F54" s="1"/>
      <c r="G54" s="1"/>
      <c r="H54" s="1"/>
    </row>
    <row r="55" spans="1:8" ht="18.75" customHeight="1" x14ac:dyDescent="0.3">
      <c r="A55" s="1" t="s">
        <v>56</v>
      </c>
      <c r="B55" s="67" t="str">
        <f>B21</f>
        <v>Each vial contains: Cefoperazone Sodium / Sulbactam Sodium equivalent to Cefoperazone 500 mg, Sulbatam 500 mg</v>
      </c>
      <c r="C55" s="1"/>
      <c r="D55" s="1"/>
      <c r="E55" s="1"/>
      <c r="F55" s="1"/>
      <c r="G55" s="1"/>
      <c r="H55" s="1"/>
    </row>
    <row r="56" spans="1:8" ht="26.25" customHeight="1" x14ac:dyDescent="0.4">
      <c r="A56" s="68" t="s">
        <v>57</v>
      </c>
      <c r="B56" s="69">
        <v>500</v>
      </c>
      <c r="C56" s="1" t="str">
        <f>B20</f>
        <v>Cefoperazone, Sulbactm</v>
      </c>
      <c r="D56" s="1"/>
      <c r="E56" s="1"/>
      <c r="F56" s="1"/>
      <c r="G56" s="1"/>
      <c r="H56" s="70"/>
    </row>
    <row r="57" spans="1:8" ht="18.75" customHeight="1" x14ac:dyDescent="0.3">
      <c r="A57" s="67" t="s">
        <v>58</v>
      </c>
      <c r="B57" s="71">
        <v>1128.7829999999999</v>
      </c>
      <c r="C57" s="1"/>
      <c r="D57" s="1"/>
      <c r="E57" s="1"/>
      <c r="F57" s="1"/>
      <c r="G57" s="1"/>
      <c r="H57" s="70"/>
    </row>
    <row r="58" spans="1:8" ht="19.5" customHeight="1" x14ac:dyDescent="0.3">
      <c r="A58" s="1"/>
      <c r="B58" s="1"/>
      <c r="C58" s="1"/>
      <c r="D58" s="1"/>
      <c r="E58" s="1"/>
      <c r="F58" s="1"/>
      <c r="G58" s="1"/>
      <c r="H58" s="70"/>
    </row>
    <row r="59" spans="1:8" ht="27" customHeight="1" x14ac:dyDescent="0.4">
      <c r="A59" s="20" t="s">
        <v>59</v>
      </c>
      <c r="B59" s="21">
        <v>100</v>
      </c>
      <c r="C59" s="1"/>
      <c r="D59" s="72" t="s">
        <v>60</v>
      </c>
      <c r="E59" s="73" t="s">
        <v>32</v>
      </c>
      <c r="F59" s="73" t="s">
        <v>33</v>
      </c>
      <c r="G59" s="73" t="s">
        <v>61</v>
      </c>
      <c r="H59" s="24" t="s">
        <v>62</v>
      </c>
    </row>
    <row r="60" spans="1:8" ht="26.25" customHeight="1" x14ac:dyDescent="0.4">
      <c r="A60" s="22" t="s">
        <v>63</v>
      </c>
      <c r="B60" s="23">
        <v>10</v>
      </c>
      <c r="C60" s="283" t="s">
        <v>64</v>
      </c>
      <c r="D60" s="286">
        <v>214.24</v>
      </c>
      <c r="E60" s="74">
        <v>1</v>
      </c>
      <c r="F60" s="75">
        <v>61309160</v>
      </c>
      <c r="G60" s="76">
        <f>IF(ISBLANK(F60),"-",(F60/$D$50*$D$47*$B$68)*($B$57/$D$60))</f>
        <v>516.10922341943638</v>
      </c>
      <c r="H60" s="77">
        <f>IF(ISBLANK(F60),"-",G60/$B$56)</f>
        <v>1.0322184468388726</v>
      </c>
    </row>
    <row r="61" spans="1:8" ht="26.25" customHeight="1" x14ac:dyDescent="0.4">
      <c r="A61" s="22" t="s">
        <v>65</v>
      </c>
      <c r="B61" s="23">
        <v>20</v>
      </c>
      <c r="C61" s="284"/>
      <c r="D61" s="287"/>
      <c r="E61" s="78">
        <v>2</v>
      </c>
      <c r="F61" s="33">
        <v>61366088</v>
      </c>
      <c r="G61" s="79">
        <f>IF(ISBLANK(F61),"-",(F61/$D$50*$D$47*$B$68)*($B$57/$D$60))</f>
        <v>516.58845141523375</v>
      </c>
      <c r="H61" s="80">
        <f t="shared" ref="H60:H71" si="0">IF(ISBLANK(F61),"-",G61/$B$56)</f>
        <v>1.0331769028304676</v>
      </c>
    </row>
    <row r="62" spans="1:8" ht="26.25" customHeight="1" x14ac:dyDescent="0.4">
      <c r="A62" s="22" t="s">
        <v>66</v>
      </c>
      <c r="B62" s="23">
        <v>1</v>
      </c>
      <c r="C62" s="284"/>
      <c r="D62" s="287"/>
      <c r="E62" s="78">
        <v>3</v>
      </c>
      <c r="F62" s="33">
        <v>61489781</v>
      </c>
      <c r="G62" s="79">
        <f>IF(ISBLANK(F62),"-",(F62/$D$50*$D$47*$B$68)*($B$57/$D$60))</f>
        <v>517.62971667106865</v>
      </c>
      <c r="H62" s="80">
        <f t="shared" si="0"/>
        <v>1.0352594333421372</v>
      </c>
    </row>
    <row r="63" spans="1:8" ht="27" customHeight="1" x14ac:dyDescent="0.4">
      <c r="A63" s="22" t="s">
        <v>67</v>
      </c>
      <c r="B63" s="23">
        <v>1</v>
      </c>
      <c r="C63" s="285"/>
      <c r="D63" s="288"/>
      <c r="E63" s="81">
        <v>4</v>
      </c>
      <c r="F63" s="82"/>
      <c r="G63" s="79" t="str">
        <f>IF(ISBLANK(F63),"-",(F63/$D$50*$D$47*$B$68)*($B$57/$D$60))</f>
        <v>-</v>
      </c>
      <c r="H63" s="80" t="str">
        <f t="shared" si="0"/>
        <v>-</v>
      </c>
    </row>
    <row r="64" spans="1:8" ht="26.25" customHeight="1" x14ac:dyDescent="0.4">
      <c r="A64" s="22" t="s">
        <v>68</v>
      </c>
      <c r="B64" s="23">
        <v>1</v>
      </c>
      <c r="C64" s="283" t="s">
        <v>69</v>
      </c>
      <c r="D64" s="286">
        <v>225.39</v>
      </c>
      <c r="E64" s="74">
        <v>1</v>
      </c>
      <c r="F64" s="75">
        <v>65100571</v>
      </c>
      <c r="G64" s="83">
        <f>IF(ISBLANK(F64),"-",(F64/$D$50*$D$47*$B$68)*($B$57/$D$64))</f>
        <v>520.9151261133361</v>
      </c>
      <c r="H64" s="84">
        <f>IF(ISBLANK(F64),"-",G64/$B$56)</f>
        <v>1.0418302522266722</v>
      </c>
    </row>
    <row r="65" spans="1:8" ht="26.25" customHeight="1" x14ac:dyDescent="0.4">
      <c r="A65" s="22" t="s">
        <v>70</v>
      </c>
      <c r="B65" s="23">
        <v>1</v>
      </c>
      <c r="C65" s="284"/>
      <c r="D65" s="287"/>
      <c r="E65" s="78">
        <v>2</v>
      </c>
      <c r="F65" s="33">
        <v>65360935</v>
      </c>
      <c r="G65" s="85">
        <f>IF(ISBLANK(F65),"-",(F65/$D$50*$D$47*$B$68)*($B$57/$D$64))</f>
        <v>522.99848028077304</v>
      </c>
      <c r="H65" s="86">
        <f t="shared" si="0"/>
        <v>1.045996960561546</v>
      </c>
    </row>
    <row r="66" spans="1:8" ht="26.25" customHeight="1" x14ac:dyDescent="0.4">
      <c r="A66" s="22" t="s">
        <v>71</v>
      </c>
      <c r="B66" s="23">
        <v>1</v>
      </c>
      <c r="C66" s="284"/>
      <c r="D66" s="287"/>
      <c r="E66" s="78">
        <v>3</v>
      </c>
      <c r="F66" s="33">
        <v>65441763</v>
      </c>
      <c r="G66" s="85">
        <f>IF(ISBLANK(F66),"-",(F66/$D$50*$D$47*$B$68)*($B$57/$D$64))</f>
        <v>523.64524154825085</v>
      </c>
      <c r="H66" s="86">
        <f t="shared" si="0"/>
        <v>1.0472904830965017</v>
      </c>
    </row>
    <row r="67" spans="1:8" ht="27" customHeight="1" x14ac:dyDescent="0.4">
      <c r="A67" s="22" t="s">
        <v>72</v>
      </c>
      <c r="B67" s="23">
        <v>1</v>
      </c>
      <c r="C67" s="285"/>
      <c r="D67" s="288"/>
      <c r="E67" s="81">
        <v>4</v>
      </c>
      <c r="F67" s="82"/>
      <c r="G67" s="87" t="str">
        <f>IF(ISBLANK(F67),"-",(F67/$D$50*$D$47*$B$68)*($B$57/$D$64))</f>
        <v>-</v>
      </c>
      <c r="H67" s="88" t="str">
        <f t="shared" si="0"/>
        <v>-</v>
      </c>
    </row>
    <row r="68" spans="1:8" ht="26.25" customHeight="1" x14ac:dyDescent="0.4">
      <c r="A68" s="22" t="s">
        <v>73</v>
      </c>
      <c r="B68" s="89">
        <f>(B67/B66)*(B65/B64)*(B63/B62)*(B61/B60)*B59</f>
        <v>200</v>
      </c>
      <c r="C68" s="283" t="s">
        <v>74</v>
      </c>
      <c r="D68" s="286">
        <v>227.81</v>
      </c>
      <c r="E68" s="74">
        <v>1</v>
      </c>
      <c r="F68" s="75">
        <v>64989009</v>
      </c>
      <c r="G68" s="83">
        <f>IF(ISBLANK(F68),"-",(F68/$D$50*$D$47*$B$68)*($B$57/$D$68))</f>
        <v>514.49830076996238</v>
      </c>
      <c r="H68" s="80">
        <f>IF(ISBLANK(F68),"-",G68/$B$56)</f>
        <v>1.0289966015399248</v>
      </c>
    </row>
    <row r="69" spans="1:8" ht="27" customHeight="1" x14ac:dyDescent="0.4">
      <c r="A69" s="64" t="s">
        <v>75</v>
      </c>
      <c r="B69" s="90">
        <f>(D47*B68)/B56*B57</f>
        <v>225.75659999999999</v>
      </c>
      <c r="C69" s="284"/>
      <c r="D69" s="287"/>
      <c r="E69" s="78">
        <v>2</v>
      </c>
      <c r="F69" s="33">
        <v>65491024</v>
      </c>
      <c r="G69" s="85">
        <f>IF(ISBLANK(F69),"-",(F69/$D$50*$D$47*$B$68)*($B$57/$D$68))</f>
        <v>518.47260147765644</v>
      </c>
      <c r="H69" s="80">
        <f t="shared" si="0"/>
        <v>1.0369452029553128</v>
      </c>
    </row>
    <row r="70" spans="1:8" ht="26.25" customHeight="1" x14ac:dyDescent="0.4">
      <c r="A70" s="290" t="s">
        <v>47</v>
      </c>
      <c r="B70" s="291"/>
      <c r="C70" s="284"/>
      <c r="D70" s="287"/>
      <c r="E70" s="78">
        <v>3</v>
      </c>
      <c r="F70" s="33">
        <v>65525481</v>
      </c>
      <c r="G70" s="85">
        <f>IF(ISBLANK(F70),"-",(F70/$D$50*$D$47*$B$68)*($B$57/$D$68))</f>
        <v>518.74538711052594</v>
      </c>
      <c r="H70" s="80">
        <f t="shared" si="0"/>
        <v>1.037490774221052</v>
      </c>
    </row>
    <row r="71" spans="1:8" ht="27" customHeight="1" x14ac:dyDescent="0.4">
      <c r="A71" s="292"/>
      <c r="B71" s="293"/>
      <c r="C71" s="289"/>
      <c r="D71" s="288"/>
      <c r="E71" s="81">
        <v>4</v>
      </c>
      <c r="F71" s="82"/>
      <c r="G71" s="87" t="str">
        <f>IF(ISBLANK(F71),"-",(F71/$D$50*$D$47*$B$68)*($B$57/$D$68))</f>
        <v>-</v>
      </c>
      <c r="H71" s="91" t="str">
        <f t="shared" si="0"/>
        <v>-</v>
      </c>
    </row>
    <row r="72" spans="1:8" ht="26.25" customHeight="1" x14ac:dyDescent="0.4">
      <c r="A72" s="92"/>
      <c r="B72" s="92"/>
      <c r="C72" s="92"/>
      <c r="D72" s="92"/>
      <c r="E72" s="92"/>
      <c r="F72" s="93"/>
      <c r="G72" s="94" t="s">
        <v>40</v>
      </c>
      <c r="H72" s="95">
        <f>AVERAGE(H60:H71)</f>
        <v>1.0376894508458319</v>
      </c>
    </row>
    <row r="73" spans="1:8" ht="26.25" customHeight="1" x14ac:dyDescent="0.4">
      <c r="A73" s="1"/>
      <c r="B73" s="1"/>
      <c r="C73" s="92"/>
      <c r="D73" s="92"/>
      <c r="E73" s="92"/>
      <c r="F73" s="93"/>
      <c r="G73" s="96" t="s">
        <v>53</v>
      </c>
      <c r="H73" s="97">
        <f>STDEV(H60:H71)/H72</f>
        <v>6.0056227724080962E-3</v>
      </c>
    </row>
    <row r="74" spans="1:8" ht="27" customHeight="1" x14ac:dyDescent="0.4">
      <c r="A74" s="92"/>
      <c r="B74" s="92"/>
      <c r="C74" s="93"/>
      <c r="D74" s="93"/>
      <c r="E74" s="98"/>
      <c r="F74" s="93"/>
      <c r="G74" s="99" t="s">
        <v>54</v>
      </c>
      <c r="H74" s="100">
        <f>COUNT(H60:H71)</f>
        <v>9</v>
      </c>
    </row>
    <row r="75" spans="1:8" ht="18.75" customHeight="1" x14ac:dyDescent="0.3">
      <c r="A75" s="101"/>
      <c r="B75" s="101"/>
      <c r="C75" s="50"/>
      <c r="D75" s="50"/>
      <c r="E75" s="53"/>
      <c r="F75" s="50"/>
      <c r="G75" s="102"/>
      <c r="H75" s="103"/>
    </row>
    <row r="76" spans="1:8" ht="26.25" customHeight="1" x14ac:dyDescent="0.4">
      <c r="A76" s="8" t="s">
        <v>76</v>
      </c>
      <c r="B76" s="104" t="s">
        <v>77</v>
      </c>
      <c r="C76" s="294" t="str">
        <f>B20</f>
        <v>Cefoperazone, Sulbactm</v>
      </c>
      <c r="D76" s="294"/>
      <c r="E76" s="105" t="s">
        <v>78</v>
      </c>
      <c r="F76" s="105"/>
      <c r="G76" s="106">
        <f>H72</f>
        <v>1.0376894508458319</v>
      </c>
      <c r="H76" s="103"/>
    </row>
    <row r="77" spans="1:8" ht="19.5" customHeight="1" x14ac:dyDescent="0.3">
      <c r="A77" s="107"/>
      <c r="B77" s="107"/>
      <c r="C77" s="108"/>
      <c r="D77" s="108"/>
      <c r="E77" s="108"/>
      <c r="F77" s="108"/>
      <c r="G77" s="108"/>
      <c r="H77" s="108"/>
    </row>
    <row r="78" spans="1:8" ht="18.75" customHeight="1" x14ac:dyDescent="0.3">
      <c r="A78" s="1"/>
      <c r="B78" s="282" t="s">
        <v>79</v>
      </c>
      <c r="C78" s="282"/>
      <c r="D78" s="1"/>
      <c r="E78" s="109" t="s">
        <v>80</v>
      </c>
      <c r="F78" s="110"/>
      <c r="G78" s="282" t="s">
        <v>81</v>
      </c>
      <c r="H78" s="282"/>
    </row>
    <row r="79" spans="1:8" ht="18.75" customHeight="1" x14ac:dyDescent="0.3">
      <c r="A79" s="111" t="s">
        <v>82</v>
      </c>
      <c r="B79" s="112"/>
      <c r="C79" s="112"/>
      <c r="D79" s="1"/>
      <c r="E79" s="113"/>
      <c r="F79" s="114"/>
      <c r="G79" s="115"/>
      <c r="H79" s="115"/>
    </row>
    <row r="80" spans="1:8" ht="18.75" customHeight="1" x14ac:dyDescent="0.3">
      <c r="A80" s="111" t="s">
        <v>83</v>
      </c>
      <c r="B80" s="116"/>
      <c r="C80" s="116"/>
      <c r="D80" s="1"/>
      <c r="E80" s="117"/>
      <c r="F80" s="114"/>
      <c r="G80" s="118"/>
      <c r="H80" s="118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3" priority="1" operator="greaterThan">
      <formula>0.02</formula>
    </cfRule>
  </conditionalFormatting>
  <conditionalFormatting sqref="H73">
    <cfRule type="cellIs" dxfId="2" priority="2" operator="greaterThan">
      <formula>0.02</formula>
    </cfRule>
  </conditionalFormatting>
  <pageMargins left="0.7" right="0.7" top="0.75" bottom="0.75" header="0.3" footer="0.3"/>
  <pageSetup scale="3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zoomScale="60" zoomScaleNormal="55" workbookViewId="0">
      <selection activeCell="D50" sqref="D50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7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ht="18.75" customHeight="1" x14ac:dyDescent="0.3">
      <c r="A1" s="119"/>
      <c r="B1" s="119"/>
      <c r="C1" s="119"/>
      <c r="D1" s="119"/>
      <c r="E1" s="119"/>
      <c r="F1" s="119"/>
      <c r="G1" s="119"/>
      <c r="H1" s="119"/>
    </row>
    <row r="2" spans="1:8" ht="18.75" customHeight="1" x14ac:dyDescent="0.3">
      <c r="A2" s="119"/>
      <c r="B2" s="119"/>
      <c r="C2" s="119"/>
      <c r="D2" s="119"/>
      <c r="E2" s="119"/>
      <c r="F2" s="119"/>
      <c r="G2" s="119"/>
      <c r="H2" s="119"/>
    </row>
    <row r="3" spans="1:8" ht="18.75" customHeight="1" x14ac:dyDescent="0.3">
      <c r="A3" s="119"/>
      <c r="B3" s="119"/>
      <c r="C3" s="119"/>
      <c r="D3" s="119"/>
      <c r="E3" s="119"/>
      <c r="F3" s="119"/>
      <c r="G3" s="119"/>
      <c r="H3" s="119"/>
    </row>
    <row r="4" spans="1:8" ht="18.75" customHeight="1" x14ac:dyDescent="0.3">
      <c r="A4" s="119"/>
      <c r="B4" s="119"/>
      <c r="C4" s="119"/>
      <c r="D4" s="119"/>
      <c r="E4" s="119"/>
      <c r="F4" s="119"/>
      <c r="G4" s="119"/>
      <c r="H4" s="119"/>
    </row>
    <row r="5" spans="1:8" ht="18.75" customHeight="1" x14ac:dyDescent="0.3">
      <c r="A5" s="119"/>
      <c r="B5" s="119"/>
      <c r="C5" s="119"/>
      <c r="D5" s="119"/>
      <c r="E5" s="119"/>
      <c r="F5" s="119"/>
      <c r="G5" s="119"/>
      <c r="H5" s="119"/>
    </row>
    <row r="6" spans="1:8" ht="18.75" customHeight="1" x14ac:dyDescent="0.3">
      <c r="A6" s="119"/>
      <c r="B6" s="119"/>
      <c r="C6" s="119"/>
      <c r="D6" s="119"/>
      <c r="E6" s="119"/>
      <c r="F6" s="119"/>
      <c r="G6" s="119"/>
      <c r="H6" s="119"/>
    </row>
    <row r="7" spans="1:8" ht="18.75" customHeight="1" x14ac:dyDescent="0.3">
      <c r="A7" s="119"/>
      <c r="B7" s="119"/>
      <c r="C7" s="119"/>
      <c r="D7" s="119"/>
      <c r="E7" s="119"/>
      <c r="F7" s="119"/>
      <c r="G7" s="119"/>
      <c r="H7" s="119"/>
    </row>
    <row r="8" spans="1:8" ht="18.75" customHeight="1" x14ac:dyDescent="0.3">
      <c r="A8" s="119"/>
      <c r="B8" s="119"/>
      <c r="C8" s="119"/>
      <c r="D8" s="119"/>
      <c r="E8" s="119"/>
      <c r="F8" s="119"/>
      <c r="G8" s="119"/>
      <c r="H8" s="119"/>
    </row>
    <row r="9" spans="1:8" ht="18.75" customHeight="1" x14ac:dyDescent="0.3">
      <c r="A9" s="119"/>
      <c r="B9" s="119"/>
      <c r="C9" s="119"/>
      <c r="D9" s="119"/>
      <c r="E9" s="119"/>
      <c r="F9" s="119"/>
      <c r="G9" s="119"/>
      <c r="H9" s="119"/>
    </row>
    <row r="10" spans="1:8" ht="18.75" customHeight="1" x14ac:dyDescent="0.3">
      <c r="A10" s="119"/>
      <c r="B10" s="119"/>
      <c r="C10" s="119"/>
      <c r="D10" s="119"/>
      <c r="E10" s="119"/>
      <c r="F10" s="119"/>
      <c r="G10" s="119"/>
      <c r="H10" s="119"/>
    </row>
    <row r="11" spans="1:8" ht="18.75" customHeight="1" x14ac:dyDescent="0.3">
      <c r="A11" s="119"/>
      <c r="B11" s="119"/>
      <c r="C11" s="119"/>
      <c r="D11" s="119"/>
      <c r="E11" s="119"/>
      <c r="F11" s="119"/>
      <c r="G11" s="119"/>
      <c r="H11" s="119"/>
    </row>
    <row r="12" spans="1:8" ht="18.75" customHeight="1" x14ac:dyDescent="0.3">
      <c r="A12" s="119"/>
      <c r="B12" s="119"/>
      <c r="C12" s="119"/>
      <c r="D12" s="119"/>
      <c r="E12" s="119"/>
      <c r="F12" s="119"/>
      <c r="G12" s="119"/>
      <c r="H12" s="119"/>
    </row>
    <row r="13" spans="1:8" ht="18.75" customHeight="1" x14ac:dyDescent="0.3">
      <c r="A13" s="119"/>
      <c r="B13" s="119"/>
      <c r="C13" s="119"/>
      <c r="D13" s="119"/>
      <c r="E13" s="119"/>
      <c r="F13" s="119"/>
      <c r="G13" s="119"/>
      <c r="H13" s="119"/>
    </row>
    <row r="14" spans="1:8" ht="18.75" customHeight="1" x14ac:dyDescent="0.3">
      <c r="A14" s="119"/>
      <c r="B14" s="119"/>
      <c r="C14" s="119"/>
      <c r="D14" s="119"/>
      <c r="E14" s="119"/>
      <c r="F14" s="119"/>
      <c r="G14" s="119"/>
      <c r="H14" s="119"/>
    </row>
    <row r="15" spans="1:8" ht="19.5" customHeight="1" x14ac:dyDescent="0.3">
      <c r="A15" s="119"/>
      <c r="B15" s="119"/>
      <c r="C15" s="119"/>
      <c r="D15" s="119"/>
      <c r="E15" s="119"/>
      <c r="F15" s="119"/>
      <c r="G15" s="119"/>
      <c r="H15" s="119"/>
    </row>
    <row r="16" spans="1:8" ht="19.5" customHeight="1" x14ac:dyDescent="0.3">
      <c r="A16" s="295" t="s">
        <v>0</v>
      </c>
      <c r="B16" s="296"/>
      <c r="C16" s="296"/>
      <c r="D16" s="296"/>
      <c r="E16" s="296"/>
      <c r="F16" s="296"/>
      <c r="G16" s="296"/>
      <c r="H16" s="297"/>
    </row>
    <row r="17" spans="1:8" ht="18.75" customHeight="1" x14ac:dyDescent="0.3">
      <c r="A17" s="120" t="s">
        <v>1</v>
      </c>
      <c r="B17" s="120"/>
      <c r="C17" s="119"/>
      <c r="D17" s="119"/>
      <c r="E17" s="119"/>
      <c r="F17" s="119"/>
      <c r="G17" s="119"/>
      <c r="H17" s="119"/>
    </row>
    <row r="18" spans="1:8" ht="26.25" customHeight="1" x14ac:dyDescent="0.4">
      <c r="A18" s="121" t="s">
        <v>2</v>
      </c>
      <c r="B18" s="298" t="s">
        <v>3</v>
      </c>
      <c r="C18" s="298"/>
      <c r="D18" s="298"/>
      <c r="E18" s="298"/>
      <c r="F18" s="119"/>
      <c r="G18" s="119"/>
      <c r="H18" s="119"/>
    </row>
    <row r="19" spans="1:8" ht="26.25" customHeight="1" x14ac:dyDescent="0.4">
      <c r="A19" s="121" t="s">
        <v>4</v>
      </c>
      <c r="B19" s="122" t="s">
        <v>5</v>
      </c>
      <c r="C19" s="119">
        <v>8</v>
      </c>
      <c r="D19" s="119"/>
      <c r="E19" s="119"/>
      <c r="F19" s="119"/>
      <c r="G19" s="119"/>
      <c r="H19" s="119"/>
    </row>
    <row r="20" spans="1:8" ht="26.25" customHeight="1" x14ac:dyDescent="0.4">
      <c r="A20" s="121" t="s">
        <v>6</v>
      </c>
      <c r="B20" s="122" t="s">
        <v>7</v>
      </c>
      <c r="C20" s="119"/>
      <c r="D20" s="119"/>
      <c r="E20" s="119"/>
      <c r="F20" s="119"/>
      <c r="G20" s="119"/>
      <c r="H20" s="119"/>
    </row>
    <row r="21" spans="1:8" ht="26.25" customHeight="1" x14ac:dyDescent="0.4">
      <c r="A21" s="121" t="s">
        <v>8</v>
      </c>
      <c r="B21" s="299" t="s">
        <v>9</v>
      </c>
      <c r="C21" s="299"/>
      <c r="D21" s="299"/>
      <c r="E21" s="299"/>
      <c r="F21" s="299"/>
      <c r="G21" s="299"/>
      <c r="H21" s="299"/>
    </row>
    <row r="22" spans="1:8" ht="26.25" customHeight="1" x14ac:dyDescent="0.4">
      <c r="A22" s="121" t="s">
        <v>10</v>
      </c>
      <c r="B22" s="123" t="s">
        <v>11</v>
      </c>
      <c r="C22" s="119"/>
      <c r="D22" s="119"/>
      <c r="E22" s="119"/>
      <c r="F22" s="119"/>
      <c r="G22" s="119"/>
      <c r="H22" s="119"/>
    </row>
    <row r="23" spans="1:8" ht="26.25" customHeight="1" x14ac:dyDescent="0.4">
      <c r="A23" s="121" t="s">
        <v>12</v>
      </c>
      <c r="B23" s="123"/>
      <c r="C23" s="119"/>
      <c r="D23" s="119"/>
      <c r="E23" s="119"/>
      <c r="F23" s="119"/>
      <c r="G23" s="119"/>
      <c r="H23" s="119"/>
    </row>
    <row r="24" spans="1:8" ht="18.75" customHeight="1" x14ac:dyDescent="0.3">
      <c r="A24" s="121"/>
      <c r="B24" s="124"/>
      <c r="C24" s="119"/>
      <c r="D24" s="119"/>
      <c r="E24" s="119"/>
      <c r="F24" s="119"/>
      <c r="G24" s="119"/>
      <c r="H24" s="119"/>
    </row>
    <row r="25" spans="1:8" ht="18.75" customHeight="1" x14ac:dyDescent="0.3">
      <c r="A25" s="125" t="s">
        <v>13</v>
      </c>
      <c r="B25" s="124"/>
      <c r="C25" s="119"/>
      <c r="D25" s="119"/>
      <c r="E25" s="119"/>
      <c r="F25" s="119"/>
      <c r="G25" s="119"/>
      <c r="H25" s="119"/>
    </row>
    <row r="26" spans="1:8" ht="26.25" customHeight="1" x14ac:dyDescent="0.4">
      <c r="A26" s="126" t="s">
        <v>14</v>
      </c>
      <c r="B26" s="298" t="s">
        <v>85</v>
      </c>
      <c r="C26" s="298"/>
      <c r="D26" s="119"/>
      <c r="E26" s="119"/>
      <c r="F26" s="119"/>
      <c r="G26" s="119"/>
      <c r="H26" s="119"/>
    </row>
    <row r="27" spans="1:8" ht="26.25" customHeight="1" x14ac:dyDescent="0.4">
      <c r="A27" s="127" t="s">
        <v>16</v>
      </c>
      <c r="B27" s="299" t="s">
        <v>86</v>
      </c>
      <c r="C27" s="299"/>
      <c r="D27" s="119"/>
      <c r="E27" s="119"/>
      <c r="F27" s="119"/>
      <c r="G27" s="119"/>
      <c r="H27" s="119"/>
    </row>
    <row r="28" spans="1:8" ht="27" customHeight="1" x14ac:dyDescent="0.4">
      <c r="A28" s="127" t="s">
        <v>18</v>
      </c>
      <c r="B28" s="128">
        <v>93.052999999999997</v>
      </c>
      <c r="C28" s="119"/>
      <c r="D28" s="119"/>
      <c r="E28" s="119"/>
      <c r="F28" s="119"/>
      <c r="G28" s="119"/>
      <c r="H28" s="119"/>
    </row>
    <row r="29" spans="1:8" ht="27" customHeight="1" x14ac:dyDescent="0.4">
      <c r="A29" s="127" t="s">
        <v>19</v>
      </c>
      <c r="B29" s="129">
        <v>0</v>
      </c>
      <c r="C29" s="300" t="s">
        <v>20</v>
      </c>
      <c r="D29" s="301"/>
      <c r="E29" s="301"/>
      <c r="F29" s="301"/>
      <c r="G29" s="301"/>
      <c r="H29" s="302"/>
    </row>
    <row r="30" spans="1:8" ht="19.5" customHeight="1" x14ac:dyDescent="0.3">
      <c r="A30" s="127" t="s">
        <v>21</v>
      </c>
      <c r="B30" s="130">
        <f>B28-B29</f>
        <v>93.052999999999997</v>
      </c>
      <c r="C30" s="131"/>
      <c r="D30" s="131"/>
      <c r="E30" s="131"/>
      <c r="F30" s="131"/>
      <c r="G30" s="131"/>
      <c r="H30" s="132"/>
    </row>
    <row r="31" spans="1:8" ht="27" customHeight="1" x14ac:dyDescent="0.4">
      <c r="A31" s="127" t="s">
        <v>22</v>
      </c>
      <c r="B31" s="133">
        <v>645.65</v>
      </c>
      <c r="C31" s="303" t="s">
        <v>23</v>
      </c>
      <c r="D31" s="304"/>
      <c r="E31" s="304"/>
      <c r="F31" s="304"/>
      <c r="G31" s="304"/>
      <c r="H31" s="305"/>
    </row>
    <row r="32" spans="1:8" ht="27" customHeight="1" x14ac:dyDescent="0.4">
      <c r="A32" s="127" t="s">
        <v>24</v>
      </c>
      <c r="B32" s="133">
        <v>667.65</v>
      </c>
      <c r="C32" s="303" t="s">
        <v>25</v>
      </c>
      <c r="D32" s="304"/>
      <c r="E32" s="304"/>
      <c r="F32" s="304"/>
      <c r="G32" s="304"/>
      <c r="H32" s="305"/>
    </row>
    <row r="33" spans="1:8" ht="18.75" customHeight="1" x14ac:dyDescent="0.3">
      <c r="A33" s="127"/>
      <c r="B33" s="134"/>
      <c r="C33" s="135"/>
      <c r="D33" s="135"/>
      <c r="E33" s="135"/>
      <c r="F33" s="135"/>
      <c r="G33" s="135"/>
      <c r="H33" s="135"/>
    </row>
    <row r="34" spans="1:8" ht="18.75" customHeight="1" x14ac:dyDescent="0.3">
      <c r="A34" s="127" t="s">
        <v>26</v>
      </c>
      <c r="B34" s="136">
        <f>B31/B32</f>
        <v>0.96704860331011755</v>
      </c>
      <c r="C34" s="119" t="s">
        <v>27</v>
      </c>
      <c r="D34" s="119"/>
      <c r="E34" s="119"/>
      <c r="F34" s="119"/>
      <c r="G34" s="119"/>
      <c r="H34" s="137"/>
    </row>
    <row r="35" spans="1:8" ht="19.5" customHeight="1" x14ac:dyDescent="0.3">
      <c r="A35" s="127"/>
      <c r="B35" s="130"/>
      <c r="C35" s="137"/>
      <c r="D35" s="137"/>
      <c r="E35" s="137"/>
      <c r="F35" s="137"/>
      <c r="G35" s="119"/>
      <c r="H35" s="137"/>
    </row>
    <row r="36" spans="1:8" ht="27" customHeight="1" x14ac:dyDescent="0.4">
      <c r="A36" s="138" t="s">
        <v>28</v>
      </c>
      <c r="B36" s="139">
        <v>50</v>
      </c>
      <c r="C36" s="119"/>
      <c r="D36" s="306" t="s">
        <v>29</v>
      </c>
      <c r="E36" s="307"/>
      <c r="F36" s="306" t="s">
        <v>30</v>
      </c>
      <c r="G36" s="308"/>
      <c r="H36" s="137"/>
    </row>
    <row r="37" spans="1:8" ht="26.25" customHeight="1" x14ac:dyDescent="0.4">
      <c r="A37" s="140" t="s">
        <v>31</v>
      </c>
      <c r="B37" s="141">
        <v>1</v>
      </c>
      <c r="C37" s="142" t="s">
        <v>32</v>
      </c>
      <c r="D37" s="143" t="s">
        <v>33</v>
      </c>
      <c r="E37" s="144" t="s">
        <v>34</v>
      </c>
      <c r="F37" s="143" t="s">
        <v>33</v>
      </c>
      <c r="G37" s="145" t="s">
        <v>34</v>
      </c>
      <c r="H37" s="137"/>
    </row>
    <row r="38" spans="1:8" ht="26.25" customHeight="1" x14ac:dyDescent="0.4">
      <c r="A38" s="140" t="s">
        <v>35</v>
      </c>
      <c r="B38" s="141">
        <v>1</v>
      </c>
      <c r="C38" s="146">
        <v>1</v>
      </c>
      <c r="D38" s="147">
        <v>221551778</v>
      </c>
      <c r="E38" s="148">
        <f>IF(ISBLANK(D38),"-",$D$48/$D$45*D38)</f>
        <v>290884716.746108</v>
      </c>
      <c r="F38" s="147">
        <v>232819266</v>
      </c>
      <c r="G38" s="149">
        <f>IF(ISBLANK(F38),"-",$D$48/$F$45*F38)</f>
        <v>286581851.43927246</v>
      </c>
      <c r="H38" s="137"/>
    </row>
    <row r="39" spans="1:8" ht="26.25" customHeight="1" x14ac:dyDescent="0.4">
      <c r="A39" s="140" t="s">
        <v>36</v>
      </c>
      <c r="B39" s="141">
        <v>1</v>
      </c>
      <c r="C39" s="150">
        <v>2</v>
      </c>
      <c r="D39" s="151">
        <v>220594232</v>
      </c>
      <c r="E39" s="152">
        <f>IF(ISBLANK(D39),"-",$D$48/$D$45*D39)</f>
        <v>289627514.03035557</v>
      </c>
      <c r="F39" s="151">
        <v>233190806</v>
      </c>
      <c r="G39" s="153">
        <f>IF(ISBLANK(F39),"-",$D$48/$F$45*F39)</f>
        <v>287039187.39309227</v>
      </c>
      <c r="H39" s="137"/>
    </row>
    <row r="40" spans="1:8" ht="26.25" customHeight="1" x14ac:dyDescent="0.4">
      <c r="A40" s="140" t="s">
        <v>37</v>
      </c>
      <c r="B40" s="141">
        <v>1</v>
      </c>
      <c r="C40" s="150">
        <v>3</v>
      </c>
      <c r="D40" s="151">
        <v>220071853</v>
      </c>
      <c r="E40" s="152">
        <f>IF(ISBLANK(D40),"-",$D$48/$D$45*D40)</f>
        <v>288941660.50744182</v>
      </c>
      <c r="F40" s="151">
        <v>233985771</v>
      </c>
      <c r="G40" s="153">
        <f>IF(ISBLANK(F40),"-",$D$48/$F$45*F40)</f>
        <v>288017725.57613689</v>
      </c>
      <c r="H40" s="119"/>
    </row>
    <row r="41" spans="1:8" ht="26.25" customHeight="1" x14ac:dyDescent="0.4">
      <c r="A41" s="140" t="s">
        <v>38</v>
      </c>
      <c r="B41" s="141">
        <v>1</v>
      </c>
      <c r="C41" s="154">
        <v>4</v>
      </c>
      <c r="D41" s="155"/>
      <c r="E41" s="156" t="str">
        <f>IF(ISBLANK(D41),"-",$D$48/$D$45*D41)</f>
        <v>-</v>
      </c>
      <c r="F41" s="155"/>
      <c r="G41" s="157" t="str">
        <f>IF(ISBLANK(F41),"-",$D$48/$F$45*F41)</f>
        <v>-</v>
      </c>
      <c r="H41" s="119"/>
    </row>
    <row r="42" spans="1:8" ht="27" customHeight="1" x14ac:dyDescent="0.4">
      <c r="A42" s="140" t="s">
        <v>39</v>
      </c>
      <c r="B42" s="141">
        <v>1</v>
      </c>
      <c r="C42" s="158" t="s">
        <v>40</v>
      </c>
      <c r="D42" s="159">
        <f>AVERAGE(D38:D41)</f>
        <v>220739287.66666666</v>
      </c>
      <c r="E42" s="160">
        <f>AVERAGE(E38:E41)</f>
        <v>289817963.76130176</v>
      </c>
      <c r="F42" s="159">
        <f>AVERAGE(F38:F41)</f>
        <v>233331947.66666666</v>
      </c>
      <c r="G42" s="161">
        <f>AVERAGE(G38:G41)</f>
        <v>287212921.46950054</v>
      </c>
      <c r="H42" s="162"/>
    </row>
    <row r="43" spans="1:8" ht="26.25" customHeight="1" x14ac:dyDescent="0.4">
      <c r="A43" s="140" t="s">
        <v>41</v>
      </c>
      <c r="B43" s="141">
        <v>1</v>
      </c>
      <c r="C43" s="163" t="s">
        <v>42</v>
      </c>
      <c r="D43" s="164">
        <v>21.16</v>
      </c>
      <c r="E43" s="165"/>
      <c r="F43" s="164">
        <v>22.57</v>
      </c>
      <c r="G43" s="119"/>
      <c r="H43" s="162"/>
    </row>
    <row r="44" spans="1:8" ht="26.25" customHeight="1" x14ac:dyDescent="0.4">
      <c r="A44" s="140" t="s">
        <v>43</v>
      </c>
      <c r="B44" s="141">
        <v>1</v>
      </c>
      <c r="C44" s="166" t="s">
        <v>44</v>
      </c>
      <c r="D44" s="167">
        <f>D43*$B$34</f>
        <v>20.462748446042088</v>
      </c>
      <c r="E44" s="168"/>
      <c r="F44" s="167">
        <f>F43*$B$34</f>
        <v>21.826286976709355</v>
      </c>
      <c r="G44" s="119"/>
      <c r="H44" s="162"/>
    </row>
    <row r="45" spans="1:8" ht="19.5" customHeight="1" x14ac:dyDescent="0.3">
      <c r="A45" s="140" t="s">
        <v>45</v>
      </c>
      <c r="B45" s="169">
        <f>(B44/B43)*(B42/B41)*(B40/B39)*(B38/B37)*B36</f>
        <v>50</v>
      </c>
      <c r="C45" s="166" t="s">
        <v>46</v>
      </c>
      <c r="D45" s="170">
        <f>D44*$B$30/100</f>
        <v>19.041201311495541</v>
      </c>
      <c r="E45" s="171"/>
      <c r="F45" s="170">
        <f>F44*$B$30/100</f>
        <v>20.310014820437356</v>
      </c>
      <c r="G45" s="119"/>
      <c r="H45" s="162"/>
    </row>
    <row r="46" spans="1:8" ht="19.5" customHeight="1" x14ac:dyDescent="0.3">
      <c r="A46" s="290" t="s">
        <v>47</v>
      </c>
      <c r="B46" s="291"/>
      <c r="C46" s="166" t="s">
        <v>48</v>
      </c>
      <c r="D46" s="167">
        <f>D45/$B$45</f>
        <v>0.38082402622991085</v>
      </c>
      <c r="E46" s="171"/>
      <c r="F46" s="172">
        <f>F45/$B$45</f>
        <v>0.40620029640874711</v>
      </c>
      <c r="G46" s="119"/>
      <c r="H46" s="162"/>
    </row>
    <row r="47" spans="1:8" ht="27" customHeight="1" x14ac:dyDescent="0.4">
      <c r="A47" s="292"/>
      <c r="B47" s="293"/>
      <c r="C47" s="173" t="s">
        <v>49</v>
      </c>
      <c r="D47" s="174">
        <v>0.5</v>
      </c>
      <c r="E47" s="119"/>
      <c r="F47" s="175"/>
      <c r="G47" s="119"/>
      <c r="H47" s="162"/>
    </row>
    <row r="48" spans="1:8" ht="18.75" customHeight="1" x14ac:dyDescent="0.3">
      <c r="A48" s="119"/>
      <c r="B48" s="119"/>
      <c r="C48" s="176" t="s">
        <v>50</v>
      </c>
      <c r="D48" s="167">
        <f>D47*$B$45</f>
        <v>25</v>
      </c>
      <c r="E48" s="119"/>
      <c r="F48" s="175"/>
      <c r="G48" s="119"/>
      <c r="H48" s="162"/>
    </row>
    <row r="49" spans="1:8" ht="19.5" customHeight="1" x14ac:dyDescent="0.3">
      <c r="A49" s="119"/>
      <c r="B49" s="119"/>
      <c r="C49" s="177" t="s">
        <v>51</v>
      </c>
      <c r="D49" s="178">
        <f>D48/B34</f>
        <v>25.851854720049563</v>
      </c>
      <c r="E49" s="119"/>
      <c r="F49" s="175"/>
      <c r="G49" s="119"/>
      <c r="H49" s="162"/>
    </row>
    <row r="50" spans="1:8" ht="18.75" customHeight="1" x14ac:dyDescent="0.3">
      <c r="A50" s="119"/>
      <c r="B50" s="119"/>
      <c r="C50" s="138" t="s">
        <v>52</v>
      </c>
      <c r="D50" s="179">
        <f>AVERAGE(E38:E41,G38:G41)</f>
        <v>288515442.61540115</v>
      </c>
      <c r="E50" s="119"/>
      <c r="F50" s="180"/>
      <c r="G50" s="119"/>
      <c r="H50" s="162"/>
    </row>
    <row r="51" spans="1:8" ht="18.75" customHeight="1" x14ac:dyDescent="0.3">
      <c r="A51" s="119"/>
      <c r="B51" s="119"/>
      <c r="C51" s="173" t="s">
        <v>53</v>
      </c>
      <c r="D51" s="181">
        <f>STDEV(E38:E41,G38:G41)/D50</f>
        <v>5.6311131520068048E-3</v>
      </c>
      <c r="E51" s="119"/>
      <c r="F51" s="180"/>
      <c r="G51" s="119"/>
      <c r="H51" s="162"/>
    </row>
    <row r="52" spans="1:8" ht="19.5" customHeight="1" x14ac:dyDescent="0.3">
      <c r="A52" s="119"/>
      <c r="B52" s="119"/>
      <c r="C52" s="182" t="s">
        <v>54</v>
      </c>
      <c r="D52" s="183">
        <f>COUNT(E38:E41,G38:G41)</f>
        <v>6</v>
      </c>
      <c r="E52" s="119"/>
      <c r="F52" s="180"/>
      <c r="G52" s="119"/>
      <c r="H52" s="119"/>
    </row>
    <row r="53" spans="1:8" ht="18.75" customHeight="1" x14ac:dyDescent="0.3">
      <c r="A53" s="119"/>
      <c r="B53" s="119"/>
      <c r="C53" s="119"/>
      <c r="D53" s="119"/>
      <c r="E53" s="119"/>
      <c r="F53" s="119"/>
      <c r="G53" s="119"/>
      <c r="H53" s="119"/>
    </row>
    <row r="54" spans="1:8" ht="18.75" customHeight="1" x14ac:dyDescent="0.3">
      <c r="A54" s="120" t="s">
        <v>13</v>
      </c>
      <c r="B54" s="184" t="s">
        <v>55</v>
      </c>
      <c r="C54" s="119"/>
      <c r="D54" s="119"/>
      <c r="E54" s="119"/>
      <c r="F54" s="119"/>
      <c r="G54" s="119"/>
      <c r="H54" s="119"/>
    </row>
    <row r="55" spans="1:8" ht="18.75" customHeight="1" x14ac:dyDescent="0.3">
      <c r="A55" s="119" t="s">
        <v>56</v>
      </c>
      <c r="B55" s="185" t="str">
        <f>B21</f>
        <v>Each vial contains: Cefoperazone Sodium / Sulbactam Sodium equivalent to Cefoperazone 500 mg, Sulbatam 500 mg</v>
      </c>
      <c r="C55" s="119"/>
      <c r="D55" s="119"/>
      <c r="E55" s="119"/>
      <c r="F55" s="119"/>
      <c r="G55" s="119"/>
      <c r="H55" s="119"/>
    </row>
    <row r="56" spans="1:8" ht="26.25" customHeight="1" x14ac:dyDescent="0.4">
      <c r="A56" s="186" t="s">
        <v>57</v>
      </c>
      <c r="B56" s="187">
        <v>500</v>
      </c>
      <c r="C56" s="119" t="str">
        <f>B20</f>
        <v>Cefoperazone, Sulbactm</v>
      </c>
      <c r="D56" s="119"/>
      <c r="E56" s="119"/>
      <c r="F56" s="119"/>
      <c r="G56" s="119"/>
      <c r="H56" s="188">
        <f>B293</f>
        <v>0</v>
      </c>
    </row>
    <row r="57" spans="1:8" ht="18.75" customHeight="1" x14ac:dyDescent="0.3">
      <c r="A57" s="185" t="s">
        <v>58</v>
      </c>
      <c r="B57" s="189">
        <v>1128.7829999999999</v>
      </c>
      <c r="C57" s="119"/>
      <c r="D57" s="119"/>
      <c r="E57" s="119"/>
      <c r="F57" s="119"/>
      <c r="G57" s="119"/>
      <c r="H57" s="188"/>
    </row>
    <row r="58" spans="1:8" ht="19.5" customHeight="1" x14ac:dyDescent="0.3">
      <c r="A58" s="119"/>
      <c r="B58" s="119"/>
      <c r="C58" s="119"/>
      <c r="D58" s="119"/>
      <c r="E58" s="119"/>
      <c r="F58" s="119"/>
      <c r="G58" s="119"/>
      <c r="H58" s="188"/>
    </row>
    <row r="59" spans="1:8" ht="27" customHeight="1" x14ac:dyDescent="0.4">
      <c r="A59" s="138" t="s">
        <v>59</v>
      </c>
      <c r="B59" s="139">
        <v>100</v>
      </c>
      <c r="C59" s="119"/>
      <c r="D59" s="190" t="s">
        <v>60</v>
      </c>
      <c r="E59" s="191" t="s">
        <v>32</v>
      </c>
      <c r="F59" s="191" t="s">
        <v>33</v>
      </c>
      <c r="G59" s="191" t="s">
        <v>61</v>
      </c>
      <c r="H59" s="142" t="s">
        <v>62</v>
      </c>
    </row>
    <row r="60" spans="1:8" ht="26.25" customHeight="1" x14ac:dyDescent="0.4">
      <c r="A60" s="140" t="s">
        <v>63</v>
      </c>
      <c r="B60" s="141">
        <v>10</v>
      </c>
      <c r="C60" s="283" t="s">
        <v>64</v>
      </c>
      <c r="D60" s="286">
        <v>214.24</v>
      </c>
      <c r="E60" s="192">
        <v>1</v>
      </c>
      <c r="F60" s="193">
        <v>286313247</v>
      </c>
      <c r="G60" s="194">
        <f>IF(ISBLANK(F60),"-",(F60/$D$50*$D$47*$B$68)*($B$57/$D$60))</f>
        <v>522.85622042896136</v>
      </c>
      <c r="H60" s="195">
        <f>IF(ISBLANK(F60),"-",G60/$B$56)</f>
        <v>1.0457124408579228</v>
      </c>
    </row>
    <row r="61" spans="1:8" ht="26.25" customHeight="1" x14ac:dyDescent="0.4">
      <c r="A61" s="140" t="s">
        <v>65</v>
      </c>
      <c r="B61" s="141">
        <v>20</v>
      </c>
      <c r="C61" s="284"/>
      <c r="D61" s="287"/>
      <c r="E61" s="196">
        <v>2</v>
      </c>
      <c r="F61" s="151">
        <v>286600232</v>
      </c>
      <c r="G61" s="197">
        <f>IF(ISBLANK(F61),"-",(F61/$D$50*$D$47*$B$68)*($B$57/$D$60))</f>
        <v>523.38030338352974</v>
      </c>
      <c r="H61" s="198">
        <f t="shared" ref="H61:H71" si="0">IF(ISBLANK(F61),"-",G61/$B$56)</f>
        <v>1.0467606067670594</v>
      </c>
    </row>
    <row r="62" spans="1:8" ht="26.25" customHeight="1" x14ac:dyDescent="0.4">
      <c r="A62" s="140" t="s">
        <v>66</v>
      </c>
      <c r="B62" s="141">
        <v>1</v>
      </c>
      <c r="C62" s="284"/>
      <c r="D62" s="287"/>
      <c r="E62" s="196">
        <v>3</v>
      </c>
      <c r="F62" s="151">
        <v>286826738</v>
      </c>
      <c r="G62" s="197">
        <f>IF(ISBLANK(F62),"-",(F62/$D$50*$D$47*$B$68)*($B$57/$D$60))</f>
        <v>523.79394149600057</v>
      </c>
      <c r="H62" s="198">
        <f t="shared" si="0"/>
        <v>1.0475878829920011</v>
      </c>
    </row>
    <row r="63" spans="1:8" ht="27" customHeight="1" x14ac:dyDescent="0.4">
      <c r="A63" s="140" t="s">
        <v>67</v>
      </c>
      <c r="B63" s="141">
        <v>1</v>
      </c>
      <c r="C63" s="285"/>
      <c r="D63" s="288"/>
      <c r="E63" s="199">
        <v>4</v>
      </c>
      <c r="F63" s="200"/>
      <c r="G63" s="197" t="str">
        <f>IF(ISBLANK(F63),"-",(F63/$D$50*$D$47*$B$68)*($B$57/$D$60))</f>
        <v>-</v>
      </c>
      <c r="H63" s="198" t="str">
        <f t="shared" si="0"/>
        <v>-</v>
      </c>
    </row>
    <row r="64" spans="1:8" ht="26.25" customHeight="1" x14ac:dyDescent="0.4">
      <c r="A64" s="140" t="s">
        <v>68</v>
      </c>
      <c r="B64" s="141">
        <v>1</v>
      </c>
      <c r="C64" s="283" t="s">
        <v>69</v>
      </c>
      <c r="D64" s="286">
        <v>225.39</v>
      </c>
      <c r="E64" s="192">
        <v>1</v>
      </c>
      <c r="F64" s="193">
        <v>304935895</v>
      </c>
      <c r="G64" s="201">
        <f>IF(ISBLANK(F64),"-",(F64/$D$50*$D$47*$B$68)*($B$57/$D$64))</f>
        <v>529.31634221461047</v>
      </c>
      <c r="H64" s="202">
        <f>IF(ISBLANK(F64),"-",G64/$B$56)</f>
        <v>1.0586326844292209</v>
      </c>
    </row>
    <row r="65" spans="1:8" ht="26.25" customHeight="1" x14ac:dyDescent="0.4">
      <c r="A65" s="140" t="s">
        <v>70</v>
      </c>
      <c r="B65" s="141">
        <v>1</v>
      </c>
      <c r="C65" s="284"/>
      <c r="D65" s="287"/>
      <c r="E65" s="196">
        <v>2</v>
      </c>
      <c r="F65" s="151">
        <v>305605244</v>
      </c>
      <c r="G65" s="203">
        <f>IF(ISBLANK(F65),"-",(F65/$D$50*$D$47*$B$68)*($B$57/$D$64))</f>
        <v>530.47821712062955</v>
      </c>
      <c r="H65" s="204">
        <f t="shared" si="0"/>
        <v>1.0609564342412592</v>
      </c>
    </row>
    <row r="66" spans="1:8" ht="26.25" customHeight="1" x14ac:dyDescent="0.4">
      <c r="A66" s="140" t="s">
        <v>71</v>
      </c>
      <c r="B66" s="141">
        <v>1</v>
      </c>
      <c r="C66" s="284"/>
      <c r="D66" s="287"/>
      <c r="E66" s="196">
        <v>3</v>
      </c>
      <c r="F66" s="151">
        <v>305813790</v>
      </c>
      <c r="G66" s="203">
        <f>IF(ISBLANK(F66),"-",(F66/$D$50*$D$47*$B$68)*($B$57/$D$64))</f>
        <v>530.84021715969857</v>
      </c>
      <c r="H66" s="204">
        <f t="shared" si="0"/>
        <v>1.0616804343193971</v>
      </c>
    </row>
    <row r="67" spans="1:8" ht="27" customHeight="1" x14ac:dyDescent="0.4">
      <c r="A67" s="140" t="s">
        <v>72</v>
      </c>
      <c r="B67" s="141">
        <v>1</v>
      </c>
      <c r="C67" s="285"/>
      <c r="D67" s="288"/>
      <c r="E67" s="199">
        <v>4</v>
      </c>
      <c r="F67" s="200"/>
      <c r="G67" s="205" t="str">
        <f>IF(ISBLANK(F67),"-",(F67/$D$50*$D$47*$B$68)*($B$57/$D$64))</f>
        <v>-</v>
      </c>
      <c r="H67" s="206" t="str">
        <f t="shared" si="0"/>
        <v>-</v>
      </c>
    </row>
    <row r="68" spans="1:8" ht="26.25" customHeight="1" x14ac:dyDescent="0.4">
      <c r="A68" s="140" t="s">
        <v>73</v>
      </c>
      <c r="B68" s="207">
        <f>(B67/B66)*(B65/B64)*(B63/B62)*(B61/B60)*B59</f>
        <v>200</v>
      </c>
      <c r="C68" s="283" t="s">
        <v>74</v>
      </c>
      <c r="D68" s="286">
        <v>227.81</v>
      </c>
      <c r="E68" s="192">
        <v>1</v>
      </c>
      <c r="F68" s="193">
        <v>300385666</v>
      </c>
      <c r="G68" s="201">
        <f>IF(ISBLANK(F68),"-",(F68/$D$50*$D$47*$B$68)*($B$57/$D$68))</f>
        <v>515.87896218714843</v>
      </c>
      <c r="H68" s="198">
        <f t="shared" si="0"/>
        <v>1.0317579243742969</v>
      </c>
    </row>
    <row r="69" spans="1:8" ht="27" customHeight="1" x14ac:dyDescent="0.4">
      <c r="A69" s="182" t="s">
        <v>75</v>
      </c>
      <c r="B69" s="208">
        <f>(D47*B68)/B56*B57</f>
        <v>225.75659999999999</v>
      </c>
      <c r="C69" s="284"/>
      <c r="D69" s="287"/>
      <c r="E69" s="196">
        <v>2</v>
      </c>
      <c r="F69" s="151">
        <v>303251836</v>
      </c>
      <c r="G69" s="203">
        <f>IF(ISBLANK(F69),"-",(F69/$D$50*$D$47*$B$68)*($B$57/$D$68))</f>
        <v>520.80129028868976</v>
      </c>
      <c r="H69" s="198">
        <f t="shared" si="0"/>
        <v>1.0416025805773794</v>
      </c>
    </row>
    <row r="70" spans="1:8" ht="26.25" customHeight="1" x14ac:dyDescent="0.4">
      <c r="A70" s="290" t="s">
        <v>47</v>
      </c>
      <c r="B70" s="291"/>
      <c r="C70" s="284"/>
      <c r="D70" s="287"/>
      <c r="E70" s="196">
        <v>3</v>
      </c>
      <c r="F70" s="151">
        <v>302550978</v>
      </c>
      <c r="G70" s="203">
        <f>IF(ISBLANK(F70),"-",(F70/$D$50*$D$47*$B$68)*($B$57/$D$68))</f>
        <v>519.5976446470878</v>
      </c>
      <c r="H70" s="198">
        <f t="shared" si="0"/>
        <v>1.0391952892941756</v>
      </c>
    </row>
    <row r="71" spans="1:8" ht="27" customHeight="1" x14ac:dyDescent="0.4">
      <c r="A71" s="292"/>
      <c r="B71" s="293"/>
      <c r="C71" s="289"/>
      <c r="D71" s="288"/>
      <c r="E71" s="199">
        <v>4</v>
      </c>
      <c r="F71" s="200"/>
      <c r="G71" s="205" t="str">
        <f>IF(ISBLANK(F71),"-",(F71/$D$50*$D$47*$B$68)*($B$57/$D$68))</f>
        <v>-</v>
      </c>
      <c r="H71" s="209" t="str">
        <f t="shared" si="0"/>
        <v>-</v>
      </c>
    </row>
    <row r="72" spans="1:8" ht="26.25" customHeight="1" x14ac:dyDescent="0.4">
      <c r="A72" s="210"/>
      <c r="B72" s="210"/>
      <c r="C72" s="210"/>
      <c r="D72" s="210"/>
      <c r="E72" s="210"/>
      <c r="F72" s="211"/>
      <c r="G72" s="212" t="s">
        <v>40</v>
      </c>
      <c r="H72" s="213">
        <f>AVERAGE(H60:H71)</f>
        <v>1.0482095864280792</v>
      </c>
    </row>
    <row r="73" spans="1:8" ht="26.25" customHeight="1" x14ac:dyDescent="0.4">
      <c r="A73" s="119"/>
      <c r="B73" s="119"/>
      <c r="C73" s="210"/>
      <c r="D73" s="210"/>
      <c r="E73" s="210"/>
      <c r="F73" s="211"/>
      <c r="G73" s="214" t="s">
        <v>53</v>
      </c>
      <c r="H73" s="215">
        <f>STDEV(H60:H71)/H72</f>
        <v>9.8733798049355018E-3</v>
      </c>
    </row>
    <row r="74" spans="1:8" ht="27" customHeight="1" x14ac:dyDescent="0.4">
      <c r="A74" s="210"/>
      <c r="B74" s="210"/>
      <c r="C74" s="211"/>
      <c r="D74" s="211"/>
      <c r="E74" s="216"/>
      <c r="F74" s="211"/>
      <c r="G74" s="217" t="s">
        <v>54</v>
      </c>
      <c r="H74" s="218">
        <f>COUNT(H60:H71)</f>
        <v>9</v>
      </c>
    </row>
    <row r="75" spans="1:8" ht="18.75" customHeight="1" x14ac:dyDescent="0.3">
      <c r="A75" s="219"/>
      <c r="B75" s="219"/>
      <c r="C75" s="168"/>
      <c r="D75" s="168"/>
      <c r="E75" s="171"/>
      <c r="F75" s="168"/>
      <c r="G75" s="220"/>
      <c r="H75" s="221"/>
    </row>
    <row r="76" spans="1:8" ht="26.25" customHeight="1" x14ac:dyDescent="0.4">
      <c r="A76" s="126" t="s">
        <v>76</v>
      </c>
      <c r="B76" s="222" t="s">
        <v>77</v>
      </c>
      <c r="C76" s="294" t="str">
        <f>B20</f>
        <v>Cefoperazone, Sulbactm</v>
      </c>
      <c r="D76" s="294"/>
      <c r="E76" s="223" t="s">
        <v>78</v>
      </c>
      <c r="F76" s="223"/>
      <c r="G76" s="224">
        <f>H72</f>
        <v>1.0482095864280792</v>
      </c>
      <c r="H76" s="221"/>
    </row>
    <row r="77" spans="1:8" ht="19.5" customHeight="1" x14ac:dyDescent="0.3">
      <c r="A77" s="225"/>
      <c r="B77" s="225"/>
      <c r="C77" s="226"/>
      <c r="D77" s="226"/>
      <c r="E77" s="226"/>
      <c r="F77" s="226"/>
      <c r="G77" s="226"/>
      <c r="H77" s="226"/>
    </row>
    <row r="78" spans="1:8" ht="18.75" customHeight="1" x14ac:dyDescent="0.3">
      <c r="A78" s="119"/>
      <c r="B78" s="282" t="s">
        <v>79</v>
      </c>
      <c r="C78" s="282"/>
      <c r="D78" s="119"/>
      <c r="E78" s="227" t="s">
        <v>80</v>
      </c>
      <c r="F78" s="228"/>
      <c r="G78" s="282" t="s">
        <v>81</v>
      </c>
      <c r="H78" s="282"/>
    </row>
    <row r="79" spans="1:8" ht="18.75" customHeight="1" x14ac:dyDescent="0.3">
      <c r="A79" s="229" t="s">
        <v>82</v>
      </c>
      <c r="B79" s="230"/>
      <c r="C79" s="230"/>
      <c r="D79" s="119"/>
      <c r="E79" s="231"/>
      <c r="F79" s="232"/>
      <c r="G79" s="233"/>
      <c r="H79" s="233"/>
    </row>
    <row r="80" spans="1:8" ht="18.75" customHeight="1" x14ac:dyDescent="0.3">
      <c r="A80" s="229" t="s">
        <v>83</v>
      </c>
      <c r="B80" s="234"/>
      <c r="C80" s="234"/>
      <c r="D80" s="119"/>
      <c r="E80" s="235"/>
      <c r="F80" s="232"/>
      <c r="G80" s="236"/>
      <c r="H80" s="236"/>
    </row>
    <row r="250" spans="1:1" x14ac:dyDescent="0.2">
      <c r="A250">
        <v>5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  <mergeCell ref="B78:C78"/>
    <mergeCell ref="G78:H78"/>
    <mergeCell ref="C64:C67"/>
    <mergeCell ref="D64:D67"/>
    <mergeCell ref="C68:C71"/>
    <mergeCell ref="D68:D71"/>
    <mergeCell ref="A70:B71"/>
    <mergeCell ref="C76:D76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I67"/>
  <sheetViews>
    <sheetView view="pageBreakPreview" topLeftCell="A22" zoomScaleNormal="100" zoomScaleSheetLayoutView="100" workbookViewId="0">
      <selection activeCell="A45" sqref="A45"/>
    </sheetView>
  </sheetViews>
  <sheetFormatPr defaultRowHeight="13.5" x14ac:dyDescent="0.25"/>
  <cols>
    <col min="1" max="1" width="27.5703125" style="237" customWidth="1"/>
    <col min="2" max="2" width="26.140625" style="237" customWidth="1"/>
    <col min="3" max="3" width="31.85546875" style="237" customWidth="1"/>
    <col min="4" max="4" width="25.85546875" style="237" customWidth="1"/>
    <col min="5" max="5" width="25.7109375" style="237" customWidth="1"/>
    <col min="6" max="6" width="23.140625" style="237" customWidth="1"/>
    <col min="7" max="7" width="28.42578125" style="237" customWidth="1"/>
    <col min="8" max="8" width="21.5703125" style="237" customWidth="1"/>
    <col min="9" max="9" width="9.140625" style="237" customWidth="1"/>
    <col min="10" max="16384" width="9.140625" style="281"/>
  </cols>
  <sheetData>
    <row r="13" spans="1:6" ht="18.75" x14ac:dyDescent="0.3">
      <c r="A13" s="309" t="s">
        <v>87</v>
      </c>
      <c r="B13" s="309"/>
      <c r="C13" s="309"/>
      <c r="D13" s="309"/>
      <c r="E13" s="309"/>
    </row>
    <row r="14" spans="1:6" ht="15" customHeight="1" x14ac:dyDescent="0.3">
      <c r="A14" s="238"/>
      <c r="C14" s="239"/>
      <c r="F14" s="239"/>
    </row>
    <row r="15" spans="1:6" ht="18.75" customHeight="1" x14ac:dyDescent="0.3">
      <c r="B15" s="240" t="s">
        <v>88</v>
      </c>
    </row>
    <row r="16" spans="1:6" ht="16.5" customHeight="1" x14ac:dyDescent="0.3">
      <c r="A16" s="241" t="s">
        <v>13</v>
      </c>
      <c r="B16" s="242" t="s">
        <v>84</v>
      </c>
    </row>
    <row r="17" spans="1:5" ht="16.5" customHeight="1" x14ac:dyDescent="0.3">
      <c r="A17" s="242" t="s">
        <v>89</v>
      </c>
      <c r="B17" s="243" t="s">
        <v>5</v>
      </c>
      <c r="D17" s="244"/>
      <c r="E17" s="245"/>
    </row>
    <row r="18" spans="1:5" ht="16.5" customHeight="1" x14ac:dyDescent="0.3">
      <c r="A18" s="246" t="s">
        <v>14</v>
      </c>
      <c r="B18" s="243" t="s">
        <v>15</v>
      </c>
      <c r="C18" s="245"/>
      <c r="D18" s="245"/>
      <c r="E18" s="245"/>
    </row>
    <row r="19" spans="1:5" ht="16.5" customHeight="1" x14ac:dyDescent="0.3">
      <c r="A19" s="246" t="s">
        <v>18</v>
      </c>
      <c r="B19" s="243">
        <v>89.36</v>
      </c>
      <c r="C19" s="245"/>
      <c r="D19" s="245"/>
      <c r="E19" s="245"/>
    </row>
    <row r="20" spans="1:5" ht="16.5" customHeight="1" x14ac:dyDescent="0.3">
      <c r="A20" s="242" t="s">
        <v>90</v>
      </c>
      <c r="B20" s="247">
        <v>23.5</v>
      </c>
      <c r="C20" s="245"/>
      <c r="D20" s="245"/>
      <c r="E20" s="245"/>
    </row>
    <row r="21" spans="1:5" ht="16.5" customHeight="1" x14ac:dyDescent="0.3">
      <c r="A21" s="242" t="s">
        <v>91</v>
      </c>
      <c r="B21" s="248">
        <f>B20/50</f>
        <v>0.47</v>
      </c>
      <c r="C21" s="245"/>
      <c r="D21" s="245"/>
      <c r="E21" s="245"/>
    </row>
    <row r="22" spans="1:5" ht="15.75" customHeight="1" x14ac:dyDescent="0.25">
      <c r="A22" s="245"/>
      <c r="C22" s="245"/>
      <c r="D22" s="245"/>
      <c r="E22" s="245"/>
    </row>
    <row r="23" spans="1:5" ht="16.5" customHeight="1" x14ac:dyDescent="0.3">
      <c r="A23" s="249" t="s">
        <v>92</v>
      </c>
      <c r="B23" s="250" t="s">
        <v>93</v>
      </c>
      <c r="C23" s="249" t="s">
        <v>94</v>
      </c>
      <c r="D23" s="249" t="s">
        <v>95</v>
      </c>
      <c r="E23" s="249" t="s">
        <v>96</v>
      </c>
    </row>
    <row r="24" spans="1:5" ht="16.5" customHeight="1" x14ac:dyDescent="0.3">
      <c r="A24" s="251">
        <v>1</v>
      </c>
      <c r="B24" s="252">
        <v>52209015</v>
      </c>
      <c r="C24" s="252">
        <v>12645</v>
      </c>
      <c r="D24" s="253">
        <v>1</v>
      </c>
      <c r="E24" s="254">
        <v>6.2</v>
      </c>
    </row>
    <row r="25" spans="1:5" ht="16.5" customHeight="1" x14ac:dyDescent="0.3">
      <c r="A25" s="251">
        <v>2</v>
      </c>
      <c r="B25" s="252">
        <v>52129363</v>
      </c>
      <c r="C25" s="255">
        <v>12895</v>
      </c>
      <c r="D25" s="253">
        <v>1</v>
      </c>
      <c r="E25" s="253">
        <v>6.2</v>
      </c>
    </row>
    <row r="26" spans="1:5" ht="16.5" customHeight="1" x14ac:dyDescent="0.3">
      <c r="A26" s="251">
        <v>3</v>
      </c>
      <c r="B26" s="252">
        <v>52347504</v>
      </c>
      <c r="C26" s="256">
        <v>12901</v>
      </c>
      <c r="D26" s="253">
        <v>1</v>
      </c>
      <c r="E26" s="253">
        <v>6.2</v>
      </c>
    </row>
    <row r="27" spans="1:5" ht="16.5" customHeight="1" x14ac:dyDescent="0.3">
      <c r="A27" s="251">
        <v>4</v>
      </c>
      <c r="B27" s="252">
        <v>52464730</v>
      </c>
      <c r="C27" s="252">
        <v>13153</v>
      </c>
      <c r="D27" s="253">
        <v>1</v>
      </c>
      <c r="E27" s="253">
        <v>6.2</v>
      </c>
    </row>
    <row r="28" spans="1:5" ht="16.5" customHeight="1" x14ac:dyDescent="0.3">
      <c r="A28" s="251">
        <v>5</v>
      </c>
      <c r="B28" s="252">
        <v>52486012</v>
      </c>
      <c r="C28" s="252">
        <v>13129</v>
      </c>
      <c r="D28" s="253">
        <v>1</v>
      </c>
      <c r="E28" s="253">
        <v>6.2</v>
      </c>
    </row>
    <row r="29" spans="1:5" ht="16.5" customHeight="1" x14ac:dyDescent="0.3">
      <c r="A29" s="251">
        <v>6</v>
      </c>
      <c r="B29" s="257">
        <v>52372054</v>
      </c>
      <c r="C29" s="257">
        <v>12999</v>
      </c>
      <c r="D29" s="258">
        <v>1</v>
      </c>
      <c r="E29" s="258">
        <v>6.2</v>
      </c>
    </row>
    <row r="30" spans="1:5" ht="16.5" customHeight="1" x14ac:dyDescent="0.3">
      <c r="A30" s="259" t="s">
        <v>97</v>
      </c>
      <c r="B30" s="260">
        <f>AVERAGE(B24:B29)</f>
        <v>52334779.666666664</v>
      </c>
      <c r="C30" s="261">
        <f>AVERAGE(C24:C29)</f>
        <v>12953.666666666666</v>
      </c>
      <c r="D30" s="262">
        <f>AVERAGE(D24:D29)</f>
        <v>1</v>
      </c>
      <c r="E30" s="262">
        <f>AVERAGE(E24:E29)</f>
        <v>6.2</v>
      </c>
    </row>
    <row r="31" spans="1:5" ht="16.5" customHeight="1" x14ac:dyDescent="0.3">
      <c r="A31" s="263" t="s">
        <v>98</v>
      </c>
      <c r="B31" s="264">
        <f>(STDEV(B24:B29)/B30)</f>
        <v>2.6930727935839311E-3</v>
      </c>
      <c r="C31" s="265"/>
      <c r="D31" s="265"/>
      <c r="E31" s="266"/>
    </row>
    <row r="32" spans="1:5" s="237" customFormat="1" ht="16.5" customHeight="1" x14ac:dyDescent="0.3">
      <c r="A32" s="267" t="s">
        <v>54</v>
      </c>
      <c r="B32" s="268">
        <f>COUNT(B24:B29)</f>
        <v>6</v>
      </c>
      <c r="C32" s="269"/>
      <c r="D32" s="270"/>
      <c r="E32" s="271"/>
    </row>
    <row r="33" spans="1:5" s="237" customFormat="1" ht="15.75" customHeight="1" x14ac:dyDescent="0.25">
      <c r="A33" s="245"/>
      <c r="B33" s="245"/>
      <c r="C33" s="245"/>
      <c r="D33" s="245"/>
      <c r="E33" s="245"/>
    </row>
    <row r="34" spans="1:5" s="237" customFormat="1" ht="16.5" customHeight="1" x14ac:dyDescent="0.3">
      <c r="A34" s="246" t="s">
        <v>14</v>
      </c>
      <c r="B34" s="243" t="s">
        <v>15</v>
      </c>
    </row>
    <row r="35" spans="1:5" ht="16.5" customHeight="1" x14ac:dyDescent="0.3">
      <c r="A35" s="246" t="s">
        <v>18</v>
      </c>
      <c r="B35" s="243">
        <v>89.36</v>
      </c>
    </row>
    <row r="36" spans="1:5" ht="16.5" customHeight="1" x14ac:dyDescent="0.3">
      <c r="A36" s="242" t="s">
        <v>90</v>
      </c>
      <c r="B36" s="247">
        <v>23.5</v>
      </c>
    </row>
    <row r="37" spans="1:5" ht="15.75" customHeight="1" x14ac:dyDescent="0.3">
      <c r="A37" s="242" t="s">
        <v>91</v>
      </c>
      <c r="B37" s="248">
        <f>B36/50</f>
        <v>0.47</v>
      </c>
    </row>
    <row r="38" spans="1:5" ht="15" customHeight="1" x14ac:dyDescent="0.25"/>
    <row r="39" spans="1:5" ht="15" customHeight="1" x14ac:dyDescent="0.3">
      <c r="A39" s="249" t="s">
        <v>92</v>
      </c>
      <c r="B39" s="250" t="s">
        <v>93</v>
      </c>
      <c r="C39" s="249" t="s">
        <v>94</v>
      </c>
      <c r="D39" s="249" t="s">
        <v>95</v>
      </c>
      <c r="E39" s="249" t="s">
        <v>96</v>
      </c>
    </row>
    <row r="40" spans="1:5" ht="15" customHeight="1" x14ac:dyDescent="0.3">
      <c r="A40" s="251">
        <v>1</v>
      </c>
      <c r="B40" s="252">
        <v>220555102</v>
      </c>
      <c r="C40" s="252">
        <v>11092</v>
      </c>
      <c r="D40" s="253">
        <v>1</v>
      </c>
      <c r="E40" s="254">
        <v>15.4</v>
      </c>
    </row>
    <row r="41" spans="1:5" ht="16.5" x14ac:dyDescent="0.3">
      <c r="A41" s="251">
        <v>2</v>
      </c>
      <c r="B41" s="252">
        <v>219883570</v>
      </c>
      <c r="C41" s="255">
        <v>11248</v>
      </c>
      <c r="D41" s="253">
        <v>1</v>
      </c>
      <c r="E41" s="253">
        <v>15.4</v>
      </c>
    </row>
    <row r="42" spans="1:5" ht="16.5" x14ac:dyDescent="0.3">
      <c r="A42" s="251">
        <v>3</v>
      </c>
      <c r="B42" s="252">
        <v>220631879</v>
      </c>
      <c r="C42" s="256">
        <v>11291</v>
      </c>
      <c r="D42" s="253">
        <v>1</v>
      </c>
      <c r="E42" s="253">
        <v>15.4</v>
      </c>
    </row>
    <row r="43" spans="1:5" ht="16.5" x14ac:dyDescent="0.3">
      <c r="A43" s="251">
        <v>4</v>
      </c>
      <c r="B43" s="252">
        <v>221134878</v>
      </c>
      <c r="C43" s="252">
        <v>11398</v>
      </c>
      <c r="D43" s="253">
        <v>1</v>
      </c>
      <c r="E43" s="253">
        <v>15.4</v>
      </c>
    </row>
    <row r="44" spans="1:5" ht="16.5" x14ac:dyDescent="0.3">
      <c r="A44" s="251">
        <v>5</v>
      </c>
      <c r="B44" s="252">
        <v>220954007</v>
      </c>
      <c r="C44" s="252">
        <v>11474</v>
      </c>
      <c r="D44" s="253">
        <v>1</v>
      </c>
      <c r="E44" s="253">
        <v>15.4</v>
      </c>
    </row>
    <row r="45" spans="1:5" ht="16.5" x14ac:dyDescent="0.3">
      <c r="A45" s="251">
        <v>6</v>
      </c>
      <c r="B45" s="257">
        <v>220382877</v>
      </c>
      <c r="C45" s="257">
        <v>11298</v>
      </c>
      <c r="D45" s="258">
        <v>1</v>
      </c>
      <c r="E45" s="258">
        <v>15.4</v>
      </c>
    </row>
    <row r="46" spans="1:5" ht="16.5" x14ac:dyDescent="0.3">
      <c r="A46" s="259" t="s">
        <v>97</v>
      </c>
      <c r="B46" s="260">
        <f>AVERAGE(B40:B45)</f>
        <v>220590385.5</v>
      </c>
      <c r="C46" s="261">
        <f>AVERAGE(C40:C45)</f>
        <v>11300.166666666666</v>
      </c>
      <c r="D46" s="262">
        <f>AVERAGE(D40:D45)</f>
        <v>1</v>
      </c>
      <c r="E46" s="262">
        <f>AVERAGE(E40:E45)</f>
        <v>15.4</v>
      </c>
    </row>
    <row r="47" spans="1:5" ht="16.5" x14ac:dyDescent="0.3">
      <c r="A47" s="263" t="s">
        <v>98</v>
      </c>
      <c r="B47" s="264">
        <f>(STDEV(B40:B45)/B46)</f>
        <v>2.0011349802170402E-3</v>
      </c>
      <c r="C47" s="265"/>
      <c r="D47" s="265"/>
      <c r="E47" s="266"/>
    </row>
    <row r="48" spans="1:5" ht="16.5" x14ac:dyDescent="0.3">
      <c r="A48" s="267" t="s">
        <v>54</v>
      </c>
      <c r="B48" s="268">
        <f>COUNT(B40:B45)</f>
        <v>6</v>
      </c>
      <c r="C48" s="269"/>
      <c r="D48" s="270"/>
      <c r="E48" s="271"/>
    </row>
    <row r="49" spans="1:5" ht="15.75" x14ac:dyDescent="0.25">
      <c r="A49" s="245"/>
      <c r="B49" s="245"/>
      <c r="C49" s="245"/>
      <c r="D49" s="245"/>
      <c r="E49" s="245"/>
    </row>
    <row r="61" spans="1:5" ht="16.5" x14ac:dyDescent="0.3">
      <c r="A61" s="246" t="s">
        <v>99</v>
      </c>
      <c r="B61" s="272" t="s">
        <v>100</v>
      </c>
      <c r="C61" s="273"/>
      <c r="D61" s="273"/>
      <c r="E61" s="273"/>
    </row>
    <row r="62" spans="1:5" ht="16.5" x14ac:dyDescent="0.3">
      <c r="A62" s="246"/>
      <c r="B62" s="272" t="s">
        <v>101</v>
      </c>
      <c r="C62" s="273"/>
      <c r="D62" s="273"/>
      <c r="E62" s="273"/>
    </row>
    <row r="63" spans="1:5" ht="16.5" x14ac:dyDescent="0.3">
      <c r="A63" s="246"/>
      <c r="B63" s="272" t="s">
        <v>102</v>
      </c>
      <c r="C63" s="273"/>
      <c r="D63" s="273"/>
      <c r="E63" s="273"/>
    </row>
    <row r="64" spans="1:5" ht="16.5" thickBot="1" x14ac:dyDescent="0.3">
      <c r="A64" s="245"/>
      <c r="B64" s="245"/>
      <c r="C64" s="245"/>
      <c r="D64" s="245"/>
      <c r="E64" s="245"/>
    </row>
    <row r="65" spans="1:7" ht="15" x14ac:dyDescent="0.3">
      <c r="B65" s="310" t="s">
        <v>79</v>
      </c>
      <c r="C65" s="310"/>
      <c r="E65" s="274" t="s">
        <v>80</v>
      </c>
      <c r="F65" s="275"/>
      <c r="G65" s="274" t="s">
        <v>81</v>
      </c>
    </row>
    <row r="66" spans="1:7" ht="15" x14ac:dyDescent="0.3">
      <c r="A66" s="276" t="s">
        <v>82</v>
      </c>
      <c r="B66" s="277" t="s">
        <v>103</v>
      </c>
      <c r="C66" s="278"/>
      <c r="E66" s="277" t="s">
        <v>104</v>
      </c>
      <c r="G66" s="278"/>
    </row>
    <row r="67" spans="1:7" ht="15" x14ac:dyDescent="0.3">
      <c r="A67" s="276" t="s">
        <v>83</v>
      </c>
      <c r="B67" s="279"/>
      <c r="C67" s="279"/>
      <c r="E67" s="279"/>
      <c r="G67" s="280"/>
    </row>
  </sheetData>
  <sheetProtection formatCells="0" formatColumns="0" formatRows="0" insertColumns="0" insertRows="0" insertHyperlinks="0" deleteColumns="0" deleteRows="0" sort="0" autoFilter="0" pivotTables="0"/>
  <mergeCells count="2">
    <mergeCell ref="A13:E13"/>
    <mergeCell ref="B65:C65"/>
  </mergeCells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Worksheet</vt:lpstr>
      <vt:lpstr>Sulbactam1</vt:lpstr>
      <vt:lpstr>Cefoprazone</vt:lpstr>
      <vt:lpstr>SST</vt:lpstr>
      <vt:lpstr>Cefoprazone!Print_Area</vt:lpstr>
      <vt:lpstr>SST!Print_Area</vt:lpstr>
      <vt:lpstr>Sulbactam1!Print_Area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cp:lastPrinted>2015-06-19T11:30:24Z</cp:lastPrinted>
  <dcterms:created xsi:type="dcterms:W3CDTF">2005-07-05T10:19:27Z</dcterms:created>
  <dcterms:modified xsi:type="dcterms:W3CDTF">2015-06-19T11:33:18Z</dcterms:modified>
  <cp:category/>
</cp:coreProperties>
</file>