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2"/>
  </bookViews>
  <sheets>
    <sheet name="RD" sheetId="2" r:id="rId1"/>
    <sheet name="Magnesium Hydroxide" sheetId="3" r:id="rId2"/>
    <sheet name="aluminium Hydroxide " sheetId="4" r:id="rId3"/>
  </sheets>
  <definedNames>
    <definedName name="_xlnm.Print_Area" localSheetId="2">'aluminium Hydroxide '!$A$1:$J$71</definedName>
    <definedName name="_xlnm.Print_Area" localSheetId="1">'Magnesium Hydroxide'!$A$1:$I$68</definedName>
  </definedNames>
  <calcPr calcId="144525"/>
</workbook>
</file>

<file path=xl/calcChain.xml><?xml version="1.0" encoding="utf-8"?>
<calcChain xmlns="http://schemas.openxmlformats.org/spreadsheetml/2006/main">
  <c r="B49" i="3" l="1"/>
  <c r="E48" i="4"/>
  <c r="B20" i="2" l="1"/>
  <c r="B21" i="2"/>
  <c r="E59" i="4" l="1"/>
  <c r="B58" i="3" l="1"/>
  <c r="B57" i="3"/>
  <c r="B56" i="3"/>
  <c r="B61" i="4" l="1"/>
  <c r="B60" i="4"/>
  <c r="B59" i="4"/>
  <c r="B50" i="4"/>
  <c r="B38" i="4"/>
  <c r="B37" i="4"/>
  <c r="B36" i="4"/>
  <c r="B38" i="3"/>
  <c r="B37" i="3"/>
  <c r="B36" i="3"/>
  <c r="C38" i="3"/>
  <c r="E38" i="3" s="1"/>
  <c r="C67" i="4"/>
  <c r="D65" i="4"/>
  <c r="D63" i="4"/>
  <c r="D64" i="4" s="1"/>
  <c r="J62" i="4"/>
  <c r="I62" i="4"/>
  <c r="H62" i="4"/>
  <c r="G62" i="4"/>
  <c r="F62" i="4"/>
  <c r="E62" i="4"/>
  <c r="E61" i="4"/>
  <c r="F61" i="4" s="1"/>
  <c r="E54" i="4"/>
  <c r="B54" i="4"/>
  <c r="D52" i="4"/>
  <c r="B52" i="4"/>
  <c r="B46" i="4"/>
  <c r="G39" i="4"/>
  <c r="F39" i="4"/>
  <c r="E39" i="4"/>
  <c r="C39" i="4"/>
  <c r="C38" i="4"/>
  <c r="E38" i="4" s="1"/>
  <c r="C37" i="4"/>
  <c r="E37" i="4" s="1"/>
  <c r="C36" i="4"/>
  <c r="E36" i="4" s="1"/>
  <c r="D62" i="3"/>
  <c r="D60" i="3"/>
  <c r="E58" i="3" s="1"/>
  <c r="I59" i="3"/>
  <c r="H59" i="3"/>
  <c r="G59" i="3"/>
  <c r="F59" i="3"/>
  <c r="E59" i="3"/>
  <c r="E56" i="3"/>
  <c r="E52" i="3"/>
  <c r="B52" i="3"/>
  <c r="D50" i="3"/>
  <c r="B50" i="3"/>
  <c r="E47" i="3"/>
  <c r="B46" i="3"/>
  <c r="G39" i="3"/>
  <c r="F39" i="3"/>
  <c r="E39" i="3"/>
  <c r="C39" i="3"/>
  <c r="C37" i="3"/>
  <c r="E37" i="3" s="1"/>
  <c r="C36" i="3"/>
  <c r="E36" i="3" s="1"/>
  <c r="F36" i="3" s="1"/>
  <c r="D33" i="2"/>
  <c r="C33" i="2"/>
  <c r="B33" i="2"/>
  <c r="E60" i="4" l="1"/>
  <c r="F60" i="4" s="1"/>
  <c r="F59" i="4"/>
  <c r="G36" i="3"/>
  <c r="C37" i="2"/>
  <c r="C35" i="2"/>
  <c r="C39" i="2" s="1"/>
  <c r="F37" i="3"/>
  <c r="G37" i="3"/>
  <c r="F38" i="3"/>
  <c r="G38" i="3"/>
  <c r="G36" i="4"/>
  <c r="F36" i="4"/>
  <c r="E42" i="4"/>
  <c r="E40" i="4"/>
  <c r="E41" i="4" s="1"/>
  <c r="G37" i="4"/>
  <c r="F37" i="4"/>
  <c r="E42" i="3"/>
  <c r="E40" i="3"/>
  <c r="E41" i="3" s="1"/>
  <c r="G38" i="4"/>
  <c r="F38" i="4"/>
  <c r="D61" i="3"/>
  <c r="E57" i="3"/>
  <c r="F40" i="3" l="1"/>
  <c r="G40" i="3"/>
  <c r="F58" i="3" s="1"/>
  <c r="G58" i="3" s="1"/>
  <c r="H58" i="3" s="1"/>
  <c r="I58" i="3" s="1"/>
  <c r="G40" i="4"/>
  <c r="F40" i="4"/>
  <c r="F57" i="3" l="1"/>
  <c r="G57" i="3" s="1"/>
  <c r="H57" i="3" s="1"/>
  <c r="I57" i="3" s="1"/>
  <c r="F56" i="3"/>
  <c r="G56" i="3" s="1"/>
  <c r="G60" i="4"/>
  <c r="H60" i="4" s="1"/>
  <c r="I60" i="4" s="1"/>
  <c r="J60" i="4" s="1"/>
  <c r="G61" i="4"/>
  <c r="H61" i="4" s="1"/>
  <c r="I61" i="4" s="1"/>
  <c r="J61" i="4" s="1"/>
  <c r="G59" i="4"/>
  <c r="H59" i="4" s="1"/>
  <c r="G62" i="3" l="1"/>
  <c r="H56" i="3"/>
  <c r="I56" i="3" s="1"/>
  <c r="G60" i="3"/>
  <c r="H65" i="4"/>
  <c r="I59" i="4"/>
  <c r="H63" i="4"/>
  <c r="H60" i="3" l="1"/>
  <c r="H61" i="3" s="1"/>
  <c r="H62" i="3"/>
  <c r="I63" i="4"/>
  <c r="I64" i="4" s="1"/>
  <c r="I65" i="4"/>
  <c r="J59" i="4"/>
  <c r="I60" i="3"/>
  <c r="I61" i="3" s="1"/>
  <c r="I62" i="3"/>
  <c r="J63" i="4" l="1"/>
  <c r="J65" i="4"/>
  <c r="H67" i="4" l="1"/>
  <c r="J64" i="4"/>
</calcChain>
</file>

<file path=xl/sharedStrings.xml><?xml version="1.0" encoding="utf-8"?>
<sst xmlns="http://schemas.openxmlformats.org/spreadsheetml/2006/main" count="175" uniqueCount="80">
  <si>
    <t>Analysis Data</t>
  </si>
  <si>
    <t xml:space="preserve">Maalox </t>
  </si>
  <si>
    <t>NDQD201505232</t>
  </si>
  <si>
    <t>n: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</si>
  <si>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</si>
  <si>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</si>
  <si>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</si>
  <si>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</si>
  <si>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</si>
  <si>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</si>
  <si>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</si>
  <si>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</si>
  <si>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</si>
  <si>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</si>
  <si>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</si>
  <si>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</si>
  <si>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</si>
  <si>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</si>
  <si>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</si>
  <si>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</si>
  <si>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</si>
  <si>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</si>
  <si>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</si>
  <si>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</si>
  <si>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National Quality Control Laoboratory</t>
  </si>
  <si>
    <t>Analysis Report</t>
  </si>
  <si>
    <t>Standardisation of the titrant</t>
  </si>
  <si>
    <t>Volumetric solution:</t>
  </si>
  <si>
    <t>Standard:</t>
  </si>
  <si>
    <t xml:space="preserve"> Molecular Weight standard:</t>
  </si>
  <si>
    <t>Target Concentration of titrant: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</si>
  <si>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</si>
  <si>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</si>
  <si>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</si>
  <si>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</si>
  <si>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</si>
  <si>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</si>
  <si>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</si>
  <si>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target Value</t>
  </si>
  <si>
    <t>Correction Factor</t>
  </si>
  <si>
    <t>A</t>
  </si>
  <si>
    <t>B</t>
  </si>
  <si>
    <t>C</t>
  </si>
  <si>
    <t>D</t>
  </si>
  <si>
    <t>Average :</t>
  </si>
  <si>
    <t>RSD:</t>
  </si>
  <si>
    <t>Determination of Content of Active Ingredient in the Sample</t>
  </si>
  <si>
    <t xml:space="preserve">Label Claim: </t>
  </si>
  <si>
    <t>Each</t>
  </si>
  <si>
    <t>contains</t>
  </si>
  <si>
    <t>Relative Density of sample:</t>
  </si>
  <si>
    <t>is equivalent to</t>
  </si>
  <si>
    <t>Each mL of</t>
  </si>
  <si>
    <t>Actual Amount (mg)</t>
  </si>
  <si>
    <t>Sample</t>
  </si>
  <si>
    <t>Weight (g)</t>
  </si>
  <si>
    <t>Titre Vol. (mL)</t>
  </si>
  <si>
    <t>Blank</t>
  </si>
  <si>
    <t>Blank Correction</t>
  </si>
  <si>
    <t>Corrected Titre</t>
  </si>
  <si>
    <t>In sample</t>
  </si>
  <si>
    <t>Per Label Claim</t>
  </si>
  <si>
    <t>Percentage content</t>
  </si>
  <si>
    <t>NDQD201502052</t>
  </si>
  <si>
    <t>Deviation</t>
  </si>
  <si>
    <t>Volume of Titrant in excess (mL):</t>
  </si>
  <si>
    <t>Back titration titre (mL)</t>
  </si>
  <si>
    <t>Vol in excess (mL)</t>
  </si>
  <si>
    <t>% content</t>
  </si>
  <si>
    <t>Comment:</t>
  </si>
  <si>
    <t xml:space="preserve">The content of </t>
  </si>
  <si>
    <t xml:space="preserve">in the sample as a percentage of the stated  label claim is </t>
  </si>
  <si>
    <t>0.05 EDTA DISODIUM</t>
  </si>
  <si>
    <t>ZINC</t>
  </si>
  <si>
    <t>0.05 M EDTA DISODIUM</t>
  </si>
  <si>
    <t>MUTUA</t>
  </si>
  <si>
    <t>Magnesium Hydroxide 400mg</t>
  </si>
  <si>
    <t>Each sachet contains Magnesium Hydroxide 400mg, Aluminium hydroxide 460 mg</t>
  </si>
  <si>
    <t>Aluminium hydroxide 460 mg</t>
  </si>
  <si>
    <t>Dried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</si>
</sst>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\ &quot;M&quot;"/>
    <numFmt numFmtId="172" formatCode="0.00\ &quot;mL&quot;"/>
    <numFmt numFmtId="173" formatCode="0.00\ &quot;mg&quot;"/>
    <numFmt numFmtId="174" formatCode="0.0\ &quot;mL&quot;"/>
    <numFmt numFmtId="175" formatCode="0.0000\ &quot;g&quot;"/>
    <numFmt numFmtId="176" formatCode="0\ &quot;mL&quot;"/>
  </numFmts>
  <fonts count="1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/>
    <xf numFmtId="2" fontId="6" fillId="3" borderId="2" xfId="0" applyNumberFormat="1" applyFont="1" applyFill="1" applyBorder="1" applyAlignment="1" applyProtection="1">
      <alignment horizontal="center"/>
      <protection locked="0"/>
    </xf>
    <xf numFmtId="1" fontId="4" fillId="4" borderId="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0" xfId="0" applyFont="1" applyFill="1"/>
    <xf numFmtId="2" fontId="4" fillId="2" borderId="7" xfId="0" applyNumberFormat="1" applyFont="1" applyFill="1" applyBorder="1" applyAlignment="1">
      <alignment horizontal="center" wrapText="1"/>
    </xf>
    <xf numFmtId="2" fontId="4" fillId="2" borderId="10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5" fillId="3" borderId="11" xfId="0" applyNumberFormat="1" applyFont="1" applyFill="1" applyBorder="1" applyAlignment="1" applyProtection="1">
      <alignment horizontal="center"/>
      <protection locked="0"/>
    </xf>
    <xf numFmtId="164" fontId="5" fillId="3" borderId="12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5" fillId="2" borderId="13" xfId="0" applyNumberFormat="1" applyFont="1" applyFill="1" applyBorder="1" applyAlignment="1">
      <alignment horizontal="center"/>
    </xf>
    <xf numFmtId="164" fontId="5" fillId="3" borderId="14" xfId="0" applyNumberFormat="1" applyFont="1" applyFill="1" applyBorder="1" applyAlignment="1" applyProtection="1">
      <alignment horizontal="center"/>
      <protection locked="0"/>
    </xf>
    <xf numFmtId="164" fontId="5" fillId="2" borderId="0" xfId="0" applyNumberFormat="1" applyFont="1" applyFill="1" applyAlignment="1">
      <alignment horizontal="center"/>
    </xf>
    <xf numFmtId="164" fontId="5" fillId="2" borderId="15" xfId="0" applyNumberFormat="1" applyFont="1" applyFill="1" applyBorder="1" applyAlignment="1">
      <alignment horizontal="center"/>
    </xf>
    <xf numFmtId="166" fontId="4" fillId="5" borderId="11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2" fontId="5" fillId="2" borderId="11" xfId="0" applyNumberFormat="1" applyFont="1" applyFill="1" applyBorder="1" applyAlignment="1">
      <alignment horizontal="center"/>
    </xf>
    <xf numFmtId="166" fontId="5" fillId="2" borderId="11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5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5" fillId="2" borderId="11" xfId="0" applyNumberFormat="1" applyFont="1" applyFill="1" applyBorder="1" applyAlignment="1">
      <alignment horizontal="center" wrapText="1"/>
    </xf>
    <xf numFmtId="167" fontId="4" fillId="5" borderId="9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4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4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4" fillId="2" borderId="5" xfId="0" applyFont="1" applyFill="1" applyBorder="1"/>
    <xf numFmtId="0" fontId="4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3" xfId="0" applyFont="1" applyFill="1" applyBorder="1"/>
    <xf numFmtId="0" fontId="5" fillId="2" borderId="0" xfId="0" applyFont="1" applyFill="1"/>
    <xf numFmtId="0" fontId="5" fillId="2" borderId="0" xfId="0" applyFont="1" applyFill="1"/>
    <xf numFmtId="0" fontId="5" fillId="2" borderId="3" xfId="0" applyFont="1" applyFill="1" applyBorder="1"/>
    <xf numFmtId="0" fontId="4" fillId="2" borderId="6" xfId="0" applyFont="1" applyFill="1" applyBorder="1"/>
    <xf numFmtId="0" fontId="4" fillId="2" borderId="0" xfId="0" applyFont="1" applyFill="1"/>
    <xf numFmtId="0" fontId="5" fillId="2" borderId="6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5" fillId="2" borderId="0" xfId="0" applyFont="1" applyFill="1" applyProtection="1">
      <protection locked="0"/>
    </xf>
    <xf numFmtId="169" fontId="5" fillId="2" borderId="0" xfId="0" applyNumberFormat="1" applyFont="1" applyFill="1" applyProtection="1">
      <protection locked="0"/>
    </xf>
    <xf numFmtId="0" fontId="12" fillId="2" borderId="0" xfId="0" applyFont="1" applyFill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3" fillId="3" borderId="0" xfId="0" applyFont="1" applyFill="1" applyAlignment="1" applyProtection="1">
      <alignment vertical="center"/>
      <protection locked="0"/>
    </xf>
    <xf numFmtId="0" fontId="12" fillId="3" borderId="0" xfId="0" applyFont="1" applyFill="1" applyAlignment="1" applyProtection="1">
      <alignment horizontal="left" vertical="center"/>
      <protection locked="0"/>
    </xf>
    <xf numFmtId="0" fontId="12" fillId="3" borderId="0" xfId="0" applyFont="1" applyFill="1" applyAlignment="1" applyProtection="1">
      <alignment vertical="center"/>
      <protection locked="0"/>
    </xf>
    <xf numFmtId="0" fontId="12" fillId="3" borderId="0" xfId="0" applyFont="1" applyFill="1" applyProtection="1">
      <protection locked="0"/>
    </xf>
    <xf numFmtId="170" fontId="12" fillId="3" borderId="0" xfId="0" applyNumberFormat="1" applyFont="1" applyFill="1" applyAlignment="1" applyProtection="1">
      <alignment horizontal="left" vertical="center"/>
      <protection locked="0"/>
    </xf>
    <xf numFmtId="170" fontId="12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right" vertical="center"/>
    </xf>
    <xf numFmtId="2" fontId="14" fillId="3" borderId="0" xfId="0" applyNumberFormat="1" applyFont="1" applyFill="1" applyAlignment="1" applyProtection="1">
      <alignment horizontal="left"/>
      <protection locked="0"/>
    </xf>
    <xf numFmtId="2" fontId="14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3" fillId="2" borderId="0" xfId="0" applyFont="1" applyFill="1" applyAlignment="1">
      <alignment vertical="center" wrapText="1"/>
    </xf>
    <xf numFmtId="0" fontId="12" fillId="2" borderId="0" xfId="0" applyFont="1" applyFill="1"/>
    <xf numFmtId="0" fontId="13" fillId="2" borderId="0" xfId="0" applyFont="1" applyFill="1" applyAlignment="1">
      <alignment horizontal="right"/>
    </xf>
    <xf numFmtId="0" fontId="12" fillId="2" borderId="0" xfId="0" applyFont="1" applyFill="1"/>
    <xf numFmtId="0" fontId="12" fillId="2" borderId="0" xfId="0" applyFont="1" applyFill="1"/>
    <xf numFmtId="0" fontId="12" fillId="2" borderId="13" xfId="0" applyFont="1" applyFill="1" applyBorder="1" applyAlignment="1">
      <alignment horizontal="right" vertical="center"/>
    </xf>
    <xf numFmtId="2" fontId="14" fillId="2" borderId="0" xfId="0" applyNumberFormat="1" applyFont="1" applyFill="1" applyAlignment="1" applyProtection="1">
      <alignment horizontal="center"/>
      <protection locked="0"/>
    </xf>
    <xf numFmtId="0" fontId="7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right" vertical="center"/>
    </xf>
    <xf numFmtId="171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right"/>
    </xf>
    <xf numFmtId="2" fontId="13" fillId="2" borderId="0" xfId="0" applyNumberFormat="1" applyFont="1" applyFill="1" applyAlignment="1">
      <alignment horizontal="centerContinuous"/>
    </xf>
    <xf numFmtId="0" fontId="12" fillId="2" borderId="0" xfId="0" applyFont="1" applyFill="1" applyAlignment="1">
      <alignment horizontal="right" vertical="center"/>
    </xf>
    <xf numFmtId="0" fontId="13" fillId="2" borderId="0" xfId="0" applyFont="1" applyFill="1" applyAlignment="1">
      <alignment horizontal="center" vertical="center"/>
    </xf>
    <xf numFmtId="2" fontId="13" fillId="2" borderId="16" xfId="0" applyNumberFormat="1" applyFont="1" applyFill="1" applyBorder="1" applyAlignment="1">
      <alignment horizontal="center" vertical="center"/>
    </xf>
    <xf numFmtId="2" fontId="13" fillId="2" borderId="5" xfId="0" applyNumberFormat="1" applyFont="1" applyFill="1" applyBorder="1" applyAlignment="1">
      <alignment horizontal="center" vertical="center"/>
    </xf>
    <xf numFmtId="2" fontId="13" fillId="2" borderId="17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/>
    </xf>
    <xf numFmtId="2" fontId="14" fillId="3" borderId="10" xfId="0" applyNumberFormat="1" applyFont="1" applyFill="1" applyBorder="1" applyAlignment="1" applyProtection="1">
      <alignment horizontal="center"/>
      <protection locked="0"/>
    </xf>
    <xf numFmtId="167" fontId="12" fillId="2" borderId="18" xfId="0" applyNumberFormat="1" applyFont="1" applyFill="1" applyBorder="1" applyAlignment="1">
      <alignment horizontal="center"/>
    </xf>
    <xf numFmtId="164" fontId="12" fillId="2" borderId="18" xfId="0" applyNumberFormat="1" applyFont="1" applyFill="1" applyBorder="1" applyAlignment="1">
      <alignment horizontal="center"/>
    </xf>
    <xf numFmtId="10" fontId="12" fillId="2" borderId="10" xfId="0" applyNumberFormat="1" applyFont="1" applyFill="1" applyBorder="1" applyAlignment="1">
      <alignment horizontal="center"/>
    </xf>
    <xf numFmtId="164" fontId="12" fillId="2" borderId="10" xfId="0" applyNumberFormat="1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2" fontId="14" fillId="3" borderId="12" xfId="0" applyNumberFormat="1" applyFont="1" applyFill="1" applyBorder="1" applyAlignment="1" applyProtection="1">
      <alignment horizontal="center"/>
      <protection locked="0"/>
    </xf>
    <xf numFmtId="167" fontId="12" fillId="2" borderId="6" xfId="0" applyNumberFormat="1" applyFont="1" applyFill="1" applyBorder="1" applyAlignment="1">
      <alignment horizontal="center"/>
    </xf>
    <xf numFmtId="164" fontId="12" fillId="2" borderId="6" xfId="0" applyNumberFormat="1" applyFont="1" applyFill="1" applyBorder="1" applyAlignment="1">
      <alignment horizontal="center"/>
    </xf>
    <xf numFmtId="10" fontId="12" fillId="2" borderId="12" xfId="0" applyNumberFormat="1" applyFont="1" applyFill="1" applyBorder="1" applyAlignment="1">
      <alignment horizontal="center"/>
    </xf>
    <xf numFmtId="164" fontId="12" fillId="2" borderId="12" xfId="0" applyNumberFormat="1" applyFont="1" applyFill="1" applyBorder="1" applyAlignment="1">
      <alignment horizontal="center"/>
    </xf>
    <xf numFmtId="0" fontId="12" fillId="2" borderId="14" xfId="0" applyFont="1" applyFill="1" applyBorder="1" applyAlignment="1">
      <alignment horizontal="center"/>
    </xf>
    <xf numFmtId="2" fontId="14" fillId="3" borderId="14" xfId="0" applyNumberFormat="1" applyFont="1" applyFill="1" applyBorder="1" applyAlignment="1" applyProtection="1">
      <alignment horizontal="center"/>
      <protection locked="0"/>
    </xf>
    <xf numFmtId="167" fontId="12" fillId="2" borderId="19" xfId="0" applyNumberFormat="1" applyFont="1" applyFill="1" applyBorder="1" applyAlignment="1">
      <alignment horizontal="center"/>
    </xf>
    <xf numFmtId="164" fontId="12" fillId="2" borderId="19" xfId="0" applyNumberFormat="1" applyFont="1" applyFill="1" applyBorder="1" applyAlignment="1">
      <alignment horizontal="center"/>
    </xf>
    <xf numFmtId="10" fontId="12" fillId="2" borderId="14" xfId="0" applyNumberFormat="1" applyFont="1" applyFill="1" applyBorder="1" applyAlignment="1">
      <alignment horizontal="center"/>
    </xf>
    <xf numFmtId="164" fontId="12" fillId="2" borderId="14" xfId="0" applyNumberFormat="1" applyFont="1" applyFill="1" applyBorder="1" applyAlignment="1">
      <alignment horizontal="center"/>
    </xf>
    <xf numFmtId="0" fontId="12" fillId="2" borderId="20" xfId="0" applyFont="1" applyFill="1" applyBorder="1" applyAlignment="1">
      <alignment horizontal="right"/>
    </xf>
    <xf numFmtId="164" fontId="13" fillId="6" borderId="10" xfId="0" applyNumberFormat="1" applyFont="1" applyFill="1" applyBorder="1" applyAlignment="1">
      <alignment horizontal="center"/>
    </xf>
    <xf numFmtId="10" fontId="13" fillId="6" borderId="21" xfId="0" applyNumberFormat="1" applyFont="1" applyFill="1" applyBorder="1" applyAlignment="1">
      <alignment horizontal="center"/>
    </xf>
    <xf numFmtId="167" fontId="13" fillId="6" borderId="11" xfId="0" applyNumberFormat="1" applyFont="1" applyFill="1" applyBorder="1" applyAlignment="1">
      <alignment horizontal="center"/>
    </xf>
    <xf numFmtId="2" fontId="12" fillId="2" borderId="22" xfId="0" applyNumberFormat="1" applyFont="1" applyFill="1" applyBorder="1"/>
    <xf numFmtId="164" fontId="12" fillId="7" borderId="22" xfId="0" applyNumberFormat="1" applyFont="1" applyFill="1" applyBorder="1"/>
    <xf numFmtId="0" fontId="12" fillId="2" borderId="23" xfId="0" applyFont="1" applyFill="1" applyBorder="1" applyAlignment="1">
      <alignment horizontal="right"/>
    </xf>
    <xf numFmtId="10" fontId="12" fillId="8" borderId="12" xfId="0" applyNumberFormat="1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0" fontId="12" fillId="2" borderId="24" xfId="0" applyFont="1" applyFill="1" applyBorder="1" applyAlignment="1">
      <alignment horizontal="right"/>
    </xf>
    <xf numFmtId="0" fontId="12" fillId="6" borderId="14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2" fontId="12" fillId="2" borderId="25" xfId="0" applyNumberFormat="1" applyFont="1" applyFill="1" applyBorder="1"/>
    <xf numFmtId="2" fontId="12" fillId="7" borderId="22" xfId="0" applyNumberFormat="1" applyFont="1" applyFill="1" applyBorder="1"/>
    <xf numFmtId="2" fontId="12" fillId="2" borderId="26" xfId="0" applyNumberFormat="1" applyFont="1" applyFill="1" applyBorder="1"/>
    <xf numFmtId="0" fontId="3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172" fontId="13" fillId="3" borderId="0" xfId="0" applyNumberFormat="1" applyFont="1" applyFill="1" applyAlignment="1" applyProtection="1">
      <alignment horizontal="center" vertical="center"/>
      <protection locked="0"/>
    </xf>
    <xf numFmtId="173" fontId="13" fillId="3" borderId="0" xfId="0" applyNumberFormat="1" applyFont="1" applyFill="1" applyAlignment="1" applyProtection="1">
      <alignment horizontal="center" vertical="center"/>
      <protection locked="0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/>
    </xf>
    <xf numFmtId="167" fontId="13" fillId="2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right"/>
    </xf>
    <xf numFmtId="174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75" fontId="13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8" fontId="14" fillId="3" borderId="0" xfId="0" applyNumberFormat="1" applyFont="1" applyFill="1" applyAlignment="1" applyProtection="1">
      <alignment horizontal="center"/>
      <protection locked="0"/>
    </xf>
    <xf numFmtId="2" fontId="13" fillId="2" borderId="0" xfId="0" applyNumberFormat="1" applyFont="1" applyFill="1" applyAlignment="1">
      <alignment vertical="center"/>
    </xf>
    <xf numFmtId="2" fontId="13" fillId="2" borderId="11" xfId="0" applyNumberFormat="1" applyFont="1" applyFill="1" applyBorder="1" applyAlignment="1">
      <alignment horizontal="center" vertical="center"/>
    </xf>
    <xf numFmtId="2" fontId="13" fillId="2" borderId="27" xfId="0" applyNumberFormat="1" applyFont="1" applyFill="1" applyBorder="1" applyAlignment="1">
      <alignment horizontal="center" vertical="center"/>
    </xf>
    <xf numFmtId="2" fontId="13" fillId="2" borderId="16" xfId="0" applyNumberFormat="1" applyFont="1" applyFill="1" applyBorder="1" applyAlignment="1">
      <alignment vertical="center"/>
    </xf>
    <xf numFmtId="2" fontId="13" fillId="2" borderId="0" xfId="0" applyNumberFormat="1" applyFont="1" applyFill="1" applyAlignment="1">
      <alignment horizontal="center" vertical="center"/>
    </xf>
    <xf numFmtId="0" fontId="12" fillId="2" borderId="20" xfId="0" applyFont="1" applyFill="1" applyBorder="1" applyAlignment="1">
      <alignment horizontal="center"/>
    </xf>
    <xf numFmtId="164" fontId="14" fillId="3" borderId="20" xfId="0" applyNumberFormat="1" applyFont="1" applyFill="1" applyBorder="1" applyAlignment="1" applyProtection="1">
      <alignment horizontal="center"/>
      <protection locked="0"/>
    </xf>
    <xf numFmtId="2" fontId="14" fillId="3" borderId="20" xfId="0" applyNumberFormat="1" applyFont="1" applyFill="1" applyBorder="1" applyAlignment="1" applyProtection="1">
      <alignment horizontal="center"/>
      <protection locked="0"/>
    </xf>
    <xf numFmtId="2" fontId="12" fillId="2" borderId="18" xfId="0" applyNumberFormat="1" applyFont="1" applyFill="1" applyBorder="1" applyAlignment="1">
      <alignment horizontal="center" vertical="center"/>
    </xf>
    <xf numFmtId="167" fontId="12" fillId="2" borderId="10" xfId="0" applyNumberFormat="1" applyFont="1" applyFill="1" applyBorder="1" applyAlignment="1">
      <alignment horizontal="center" vertical="center"/>
    </xf>
    <xf numFmtId="2" fontId="12" fillId="2" borderId="18" xfId="0" applyNumberFormat="1" applyFont="1" applyFill="1" applyBorder="1" applyAlignment="1">
      <alignment horizontal="center"/>
    </xf>
    <xf numFmtId="2" fontId="12" fillId="2" borderId="10" xfId="0" applyNumberFormat="1" applyFont="1" applyFill="1" applyBorder="1" applyAlignment="1">
      <alignment horizontal="center"/>
    </xf>
    <xf numFmtId="10" fontId="12" fillId="2" borderId="28" xfId="0" applyNumberFormat="1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12" fillId="2" borderId="23" xfId="0" applyFont="1" applyFill="1" applyBorder="1" applyAlignment="1">
      <alignment horizontal="center"/>
    </xf>
    <xf numFmtId="164" fontId="14" fillId="3" borderId="23" xfId="0" applyNumberFormat="1" applyFont="1" applyFill="1" applyBorder="1" applyAlignment="1" applyProtection="1">
      <alignment horizontal="center"/>
      <protection locked="0"/>
    </xf>
    <xf numFmtId="2" fontId="14" fillId="3" borderId="23" xfId="0" applyNumberFormat="1" applyFont="1" applyFill="1" applyBorder="1" applyAlignment="1" applyProtection="1">
      <alignment horizontal="center"/>
      <protection locked="0"/>
    </xf>
    <xf numFmtId="2" fontId="12" fillId="2" borderId="6" xfId="0" applyNumberFormat="1" applyFont="1" applyFill="1" applyBorder="1" applyAlignment="1">
      <alignment horizontal="center" vertical="center"/>
    </xf>
    <xf numFmtId="167" fontId="12" fillId="2" borderId="12" xfId="0" applyNumberFormat="1" applyFont="1" applyFill="1" applyBorder="1" applyAlignment="1">
      <alignment horizontal="center" vertical="center"/>
    </xf>
    <xf numFmtId="2" fontId="12" fillId="2" borderId="6" xfId="0" applyNumberFormat="1" applyFont="1" applyFill="1" applyBorder="1" applyAlignment="1">
      <alignment horizontal="center"/>
    </xf>
    <xf numFmtId="2" fontId="12" fillId="2" borderId="12" xfId="0" applyNumberFormat="1" applyFont="1" applyFill="1" applyBorder="1" applyAlignment="1">
      <alignment horizontal="center"/>
    </xf>
    <xf numFmtId="10" fontId="12" fillId="2" borderId="29" xfId="0" applyNumberFormat="1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2" fontId="14" fillId="3" borderId="24" xfId="0" applyNumberFormat="1" applyFont="1" applyFill="1" applyBorder="1" applyAlignment="1" applyProtection="1">
      <alignment horizontal="center"/>
      <protection locked="0"/>
    </xf>
    <xf numFmtId="0" fontId="12" fillId="2" borderId="19" xfId="0" applyFont="1" applyFill="1" applyBorder="1" applyAlignment="1">
      <alignment horizontal="center" vertical="center"/>
    </xf>
    <xf numFmtId="167" fontId="12" fillId="2" borderId="14" xfId="0" applyNumberFormat="1" applyFont="1" applyFill="1" applyBorder="1" applyAlignment="1">
      <alignment horizontal="center" vertical="center"/>
    </xf>
    <xf numFmtId="2" fontId="12" fillId="2" borderId="19" xfId="0" applyNumberFormat="1" applyFont="1" applyFill="1" applyBorder="1" applyAlignment="1">
      <alignment horizontal="center"/>
    </xf>
    <xf numFmtId="2" fontId="12" fillId="2" borderId="14" xfId="0" applyNumberFormat="1" applyFont="1" applyFill="1" applyBorder="1" applyAlignment="1">
      <alignment horizontal="center"/>
    </xf>
    <xf numFmtId="10" fontId="12" fillId="2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31" xfId="0" applyFont="1" applyFill="1" applyBorder="1" applyAlignment="1">
      <alignment horizontal="right"/>
    </xf>
    <xf numFmtId="167" fontId="13" fillId="6" borderId="32" xfId="0" applyNumberFormat="1" applyFont="1" applyFill="1" applyBorder="1" applyAlignment="1">
      <alignment horizontal="center"/>
    </xf>
    <xf numFmtId="2" fontId="14" fillId="6" borderId="32" xfId="0" applyNumberFormat="1" applyFont="1" applyFill="1" applyBorder="1" applyAlignment="1">
      <alignment horizontal="center"/>
    </xf>
    <xf numFmtId="10" fontId="14" fillId="6" borderId="32" xfId="0" applyNumberFormat="1" applyFont="1" applyFill="1" applyBorder="1" applyAlignment="1">
      <alignment horizontal="center"/>
    </xf>
    <xf numFmtId="2" fontId="14" fillId="2" borderId="0" xfId="0" applyNumberFormat="1" applyFont="1" applyFill="1" applyAlignment="1">
      <alignment horizontal="center"/>
    </xf>
    <xf numFmtId="10" fontId="15" fillId="2" borderId="12" xfId="0" applyNumberFormat="1" applyFont="1" applyFill="1" applyBorder="1" applyAlignment="1">
      <alignment horizontal="center"/>
    </xf>
    <xf numFmtId="10" fontId="15" fillId="8" borderId="12" xfId="0" applyNumberFormat="1" applyFont="1" applyFill="1" applyBorder="1" applyAlignment="1">
      <alignment horizontal="center"/>
    </xf>
    <xf numFmtId="10" fontId="15" fillId="2" borderId="0" xfId="0" applyNumberFormat="1" applyFont="1" applyFill="1" applyAlignment="1">
      <alignment horizontal="center"/>
    </xf>
    <xf numFmtId="0" fontId="15" fillId="6" borderId="14" xfId="0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0" fontId="7" fillId="2" borderId="4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vertical="center"/>
    </xf>
    <xf numFmtId="0" fontId="13" fillId="2" borderId="5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right" vertical="center"/>
    </xf>
    <xf numFmtId="0" fontId="12" fillId="2" borderId="3" xfId="0" applyFont="1" applyFill="1" applyBorder="1" applyAlignment="1" applyProtection="1">
      <alignment vertical="center"/>
      <protection locked="0"/>
    </xf>
    <xf numFmtId="0" fontId="12" fillId="2" borderId="3" xfId="0" applyFont="1" applyFill="1" applyBorder="1" applyAlignment="1">
      <alignment vertical="center"/>
    </xf>
    <xf numFmtId="0" fontId="12" fillId="2" borderId="3" xfId="0" applyFont="1" applyFill="1" applyBorder="1" applyAlignment="1">
      <alignment vertical="center"/>
    </xf>
    <xf numFmtId="0" fontId="13" fillId="2" borderId="6" xfId="0" applyFont="1" applyFill="1" applyBorder="1" applyAlignment="1" applyProtection="1">
      <alignment vertical="center"/>
      <protection locked="0"/>
    </xf>
    <xf numFmtId="0" fontId="13" fillId="2" borderId="6" xfId="0" applyFont="1" applyFill="1" applyBorder="1" applyAlignment="1">
      <alignment vertical="center"/>
    </xf>
    <xf numFmtId="0" fontId="12" fillId="2" borderId="6" xfId="0" applyFont="1" applyFill="1" applyBorder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2" fontId="12" fillId="2" borderId="0" xfId="0" applyNumberFormat="1" applyFont="1" applyFill="1" applyAlignment="1">
      <alignment horizontal="center" vertical="center"/>
    </xf>
    <xf numFmtId="0" fontId="12" fillId="2" borderId="0" xfId="0" applyFont="1" applyFill="1"/>
    <xf numFmtId="0" fontId="12" fillId="2" borderId="0" xfId="0" applyFont="1" applyFill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3" fillId="3" borderId="0" xfId="0" applyFont="1" applyFill="1" applyAlignment="1" applyProtection="1">
      <alignment vertical="center"/>
      <protection locked="0"/>
    </xf>
    <xf numFmtId="0" fontId="12" fillId="3" borderId="0" xfId="0" applyFont="1" applyFill="1" applyAlignment="1" applyProtection="1">
      <alignment horizontal="left" vertical="center"/>
      <protection locked="0"/>
    </xf>
    <xf numFmtId="0" fontId="12" fillId="3" borderId="0" xfId="0" applyFont="1" applyFill="1" applyAlignment="1" applyProtection="1">
      <alignment vertical="center"/>
      <protection locked="0"/>
    </xf>
    <xf numFmtId="0" fontId="12" fillId="3" borderId="0" xfId="0" applyFont="1" applyFill="1" applyProtection="1">
      <protection locked="0"/>
    </xf>
    <xf numFmtId="170" fontId="12" fillId="3" borderId="0" xfId="0" applyNumberFormat="1" applyFont="1" applyFill="1" applyAlignment="1" applyProtection="1">
      <alignment horizontal="left" vertical="center"/>
      <protection locked="0"/>
    </xf>
    <xf numFmtId="170" fontId="12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right" vertical="center"/>
    </xf>
    <xf numFmtId="2" fontId="14" fillId="3" borderId="0" xfId="0" applyNumberFormat="1" applyFont="1" applyFill="1" applyAlignment="1" applyProtection="1">
      <alignment horizontal="left"/>
      <protection locked="0"/>
    </xf>
    <xf numFmtId="2" fontId="14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3" fillId="2" borderId="0" xfId="0" applyFont="1" applyFill="1" applyAlignment="1">
      <alignment vertical="center" wrapText="1"/>
    </xf>
    <xf numFmtId="0" fontId="12" fillId="2" borderId="0" xfId="0" applyFont="1" applyFill="1"/>
    <xf numFmtId="0" fontId="13" fillId="2" borderId="0" xfId="0" applyFont="1" applyFill="1" applyAlignment="1">
      <alignment horizontal="right"/>
    </xf>
    <xf numFmtId="0" fontId="12" fillId="2" borderId="0" xfId="0" applyFont="1" applyFill="1"/>
    <xf numFmtId="0" fontId="12" fillId="2" borderId="0" xfId="0" applyFont="1" applyFill="1"/>
    <xf numFmtId="0" fontId="12" fillId="2" borderId="13" xfId="0" applyFont="1" applyFill="1" applyBorder="1" applyAlignment="1">
      <alignment horizontal="right" vertical="center"/>
    </xf>
    <xf numFmtId="2" fontId="14" fillId="2" borderId="0" xfId="0" applyNumberFormat="1" applyFont="1" applyFill="1" applyAlignment="1" applyProtection="1">
      <alignment horizontal="center"/>
      <protection locked="0"/>
    </xf>
    <xf numFmtId="0" fontId="7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right" vertical="center"/>
    </xf>
    <xf numFmtId="171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right"/>
    </xf>
    <xf numFmtId="2" fontId="13" fillId="2" borderId="0" xfId="0" applyNumberFormat="1" applyFont="1" applyFill="1" applyAlignment="1">
      <alignment horizontal="centerContinuous"/>
    </xf>
    <xf numFmtId="0" fontId="12" fillId="2" borderId="0" xfId="0" applyFont="1" applyFill="1" applyAlignment="1">
      <alignment horizontal="right" vertical="center"/>
    </xf>
    <xf numFmtId="0" fontId="13" fillId="2" borderId="0" xfId="0" applyFont="1" applyFill="1" applyAlignment="1">
      <alignment horizontal="center" vertical="center"/>
    </xf>
    <xf numFmtId="2" fontId="13" fillId="2" borderId="16" xfId="0" applyNumberFormat="1" applyFont="1" applyFill="1" applyBorder="1" applyAlignment="1">
      <alignment horizontal="center" vertical="center"/>
    </xf>
    <xf numFmtId="2" fontId="13" fillId="2" borderId="5" xfId="0" applyNumberFormat="1" applyFont="1" applyFill="1" applyBorder="1" applyAlignment="1">
      <alignment horizontal="center" vertical="center"/>
    </xf>
    <xf numFmtId="2" fontId="13" fillId="2" borderId="17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/>
    </xf>
    <xf numFmtId="2" fontId="14" fillId="3" borderId="10" xfId="0" applyNumberFormat="1" applyFont="1" applyFill="1" applyBorder="1" applyAlignment="1" applyProtection="1">
      <alignment horizontal="center"/>
      <protection locked="0"/>
    </xf>
    <xf numFmtId="167" fontId="12" fillId="2" borderId="18" xfId="0" applyNumberFormat="1" applyFont="1" applyFill="1" applyBorder="1" applyAlignment="1">
      <alignment horizontal="center"/>
    </xf>
    <xf numFmtId="164" fontId="12" fillId="2" borderId="18" xfId="0" applyNumberFormat="1" applyFont="1" applyFill="1" applyBorder="1" applyAlignment="1">
      <alignment horizontal="center"/>
    </xf>
    <xf numFmtId="10" fontId="12" fillId="2" borderId="10" xfId="0" applyNumberFormat="1" applyFont="1" applyFill="1" applyBorder="1" applyAlignment="1">
      <alignment horizontal="center"/>
    </xf>
    <xf numFmtId="164" fontId="12" fillId="2" borderId="10" xfId="0" applyNumberFormat="1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2" fontId="14" fillId="3" borderId="12" xfId="0" applyNumberFormat="1" applyFont="1" applyFill="1" applyBorder="1" applyAlignment="1" applyProtection="1">
      <alignment horizontal="center"/>
      <protection locked="0"/>
    </xf>
    <xf numFmtId="167" fontId="12" fillId="2" borderId="6" xfId="0" applyNumberFormat="1" applyFont="1" applyFill="1" applyBorder="1" applyAlignment="1">
      <alignment horizontal="center"/>
    </xf>
    <xf numFmtId="164" fontId="12" fillId="2" borderId="6" xfId="0" applyNumberFormat="1" applyFont="1" applyFill="1" applyBorder="1" applyAlignment="1">
      <alignment horizontal="center"/>
    </xf>
    <xf numFmtId="10" fontId="12" fillId="2" borderId="12" xfId="0" applyNumberFormat="1" applyFont="1" applyFill="1" applyBorder="1" applyAlignment="1">
      <alignment horizontal="center"/>
    </xf>
    <xf numFmtId="164" fontId="12" fillId="2" borderId="12" xfId="0" applyNumberFormat="1" applyFont="1" applyFill="1" applyBorder="1" applyAlignment="1">
      <alignment horizontal="center"/>
    </xf>
    <xf numFmtId="0" fontId="12" fillId="2" borderId="14" xfId="0" applyFont="1" applyFill="1" applyBorder="1" applyAlignment="1">
      <alignment horizontal="center"/>
    </xf>
    <xf numFmtId="2" fontId="14" fillId="3" borderId="14" xfId="0" applyNumberFormat="1" applyFont="1" applyFill="1" applyBorder="1" applyAlignment="1" applyProtection="1">
      <alignment horizontal="center"/>
      <protection locked="0"/>
    </xf>
    <xf numFmtId="167" fontId="12" fillId="2" borderId="19" xfId="0" applyNumberFormat="1" applyFont="1" applyFill="1" applyBorder="1" applyAlignment="1">
      <alignment horizontal="center"/>
    </xf>
    <xf numFmtId="164" fontId="12" fillId="2" borderId="19" xfId="0" applyNumberFormat="1" applyFont="1" applyFill="1" applyBorder="1" applyAlignment="1">
      <alignment horizontal="center"/>
    </xf>
    <xf numFmtId="10" fontId="12" fillId="2" borderId="14" xfId="0" applyNumberFormat="1" applyFont="1" applyFill="1" applyBorder="1" applyAlignment="1">
      <alignment horizontal="center"/>
    </xf>
    <xf numFmtId="164" fontId="12" fillId="2" borderId="14" xfId="0" applyNumberFormat="1" applyFont="1" applyFill="1" applyBorder="1" applyAlignment="1">
      <alignment horizontal="center"/>
    </xf>
    <xf numFmtId="0" fontId="12" fillId="2" borderId="20" xfId="0" applyFont="1" applyFill="1" applyBorder="1" applyAlignment="1">
      <alignment horizontal="right"/>
    </xf>
    <xf numFmtId="164" fontId="13" fillId="6" borderId="10" xfId="0" applyNumberFormat="1" applyFont="1" applyFill="1" applyBorder="1" applyAlignment="1">
      <alignment horizontal="center"/>
    </xf>
    <xf numFmtId="10" fontId="13" fillId="6" borderId="21" xfId="0" applyNumberFormat="1" applyFont="1" applyFill="1" applyBorder="1" applyAlignment="1">
      <alignment horizontal="center"/>
    </xf>
    <xf numFmtId="167" fontId="13" fillId="6" borderId="11" xfId="0" applyNumberFormat="1" applyFont="1" applyFill="1" applyBorder="1" applyAlignment="1">
      <alignment horizontal="center"/>
    </xf>
    <xf numFmtId="2" fontId="12" fillId="2" borderId="22" xfId="0" applyNumberFormat="1" applyFont="1" applyFill="1" applyBorder="1"/>
    <xf numFmtId="164" fontId="12" fillId="7" borderId="22" xfId="0" applyNumberFormat="1" applyFont="1" applyFill="1" applyBorder="1"/>
    <xf numFmtId="0" fontId="12" fillId="2" borderId="23" xfId="0" applyFont="1" applyFill="1" applyBorder="1" applyAlignment="1">
      <alignment horizontal="right"/>
    </xf>
    <xf numFmtId="10" fontId="12" fillId="8" borderId="12" xfId="0" applyNumberFormat="1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0" fontId="12" fillId="2" borderId="24" xfId="0" applyFont="1" applyFill="1" applyBorder="1" applyAlignment="1">
      <alignment horizontal="right"/>
    </xf>
    <xf numFmtId="0" fontId="12" fillId="6" borderId="14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2" fontId="12" fillId="2" borderId="25" xfId="0" applyNumberFormat="1" applyFont="1" applyFill="1" applyBorder="1"/>
    <xf numFmtId="2" fontId="12" fillId="7" borderId="22" xfId="0" applyNumberFormat="1" applyFont="1" applyFill="1" applyBorder="1"/>
    <xf numFmtId="2" fontId="12" fillId="2" borderId="26" xfId="0" applyNumberFormat="1" applyFont="1" applyFill="1" applyBorder="1"/>
    <xf numFmtId="0" fontId="3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/>
    </xf>
    <xf numFmtId="167" fontId="13" fillId="2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right"/>
    </xf>
    <xf numFmtId="174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75" fontId="13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8" fontId="14" fillId="3" borderId="0" xfId="0" applyNumberFormat="1" applyFont="1" applyFill="1" applyAlignment="1" applyProtection="1">
      <alignment horizontal="center"/>
      <protection locked="0"/>
    </xf>
    <xf numFmtId="2" fontId="13" fillId="2" borderId="0" xfId="0" applyNumberFormat="1" applyFont="1" applyFill="1" applyAlignment="1">
      <alignment vertical="center"/>
    </xf>
    <xf numFmtId="2" fontId="13" fillId="2" borderId="11" xfId="0" applyNumberFormat="1" applyFont="1" applyFill="1" applyBorder="1" applyAlignment="1">
      <alignment horizontal="center" vertical="center"/>
    </xf>
    <xf numFmtId="2" fontId="13" fillId="2" borderId="27" xfId="0" applyNumberFormat="1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/>
    </xf>
    <xf numFmtId="164" fontId="14" fillId="3" borderId="20" xfId="0" applyNumberFormat="1" applyFont="1" applyFill="1" applyBorder="1" applyAlignment="1" applyProtection="1">
      <alignment horizontal="center"/>
      <protection locked="0"/>
    </xf>
    <xf numFmtId="2" fontId="14" fillId="3" borderId="20" xfId="0" applyNumberFormat="1" applyFont="1" applyFill="1" applyBorder="1" applyAlignment="1" applyProtection="1">
      <alignment horizontal="center"/>
      <protection locked="0"/>
    </xf>
    <xf numFmtId="2" fontId="12" fillId="2" borderId="18" xfId="0" applyNumberFormat="1" applyFont="1" applyFill="1" applyBorder="1" applyAlignment="1">
      <alignment horizontal="center"/>
    </xf>
    <xf numFmtId="2" fontId="12" fillId="2" borderId="10" xfId="0" applyNumberFormat="1" applyFont="1" applyFill="1" applyBorder="1" applyAlignment="1">
      <alignment horizontal="center"/>
    </xf>
    <xf numFmtId="10" fontId="12" fillId="2" borderId="28" xfId="0" applyNumberFormat="1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164" fontId="14" fillId="3" borderId="23" xfId="0" applyNumberFormat="1" applyFont="1" applyFill="1" applyBorder="1" applyAlignment="1" applyProtection="1">
      <alignment horizontal="center"/>
      <protection locked="0"/>
    </xf>
    <xf numFmtId="2" fontId="14" fillId="3" borderId="23" xfId="0" applyNumberFormat="1" applyFont="1" applyFill="1" applyBorder="1" applyAlignment="1" applyProtection="1">
      <alignment horizontal="center"/>
      <protection locked="0"/>
    </xf>
    <xf numFmtId="2" fontId="12" fillId="2" borderId="6" xfId="0" applyNumberFormat="1" applyFont="1" applyFill="1" applyBorder="1" applyAlignment="1">
      <alignment horizontal="center"/>
    </xf>
    <xf numFmtId="2" fontId="12" fillId="2" borderId="12" xfId="0" applyNumberFormat="1" applyFont="1" applyFill="1" applyBorder="1" applyAlignment="1">
      <alignment horizontal="center"/>
    </xf>
    <xf numFmtId="10" fontId="12" fillId="2" borderId="29" xfId="0" applyNumberFormat="1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2" fontId="14" fillId="3" borderId="24" xfId="0" applyNumberFormat="1" applyFont="1" applyFill="1" applyBorder="1" applyAlignment="1" applyProtection="1">
      <alignment horizontal="center"/>
      <protection locked="0"/>
    </xf>
    <xf numFmtId="2" fontId="12" fillId="2" borderId="19" xfId="0" applyNumberFormat="1" applyFont="1" applyFill="1" applyBorder="1" applyAlignment="1">
      <alignment horizontal="center"/>
    </xf>
    <xf numFmtId="2" fontId="12" fillId="2" borderId="14" xfId="0" applyNumberFormat="1" applyFont="1" applyFill="1" applyBorder="1" applyAlignment="1">
      <alignment horizontal="center"/>
    </xf>
    <xf numFmtId="10" fontId="12" fillId="2" borderId="30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right"/>
    </xf>
    <xf numFmtId="2" fontId="14" fillId="6" borderId="32" xfId="0" applyNumberFormat="1" applyFont="1" applyFill="1" applyBorder="1" applyAlignment="1">
      <alignment horizontal="center"/>
    </xf>
    <xf numFmtId="10" fontId="14" fillId="6" borderId="32" xfId="0" applyNumberFormat="1" applyFont="1" applyFill="1" applyBorder="1" applyAlignment="1">
      <alignment horizontal="center"/>
    </xf>
    <xf numFmtId="10" fontId="15" fillId="2" borderId="12" xfId="0" applyNumberFormat="1" applyFont="1" applyFill="1" applyBorder="1" applyAlignment="1">
      <alignment horizontal="center"/>
    </xf>
    <xf numFmtId="10" fontId="15" fillId="8" borderId="12" xfId="0" applyNumberFormat="1" applyFont="1" applyFill="1" applyBorder="1" applyAlignment="1">
      <alignment horizontal="center"/>
    </xf>
    <xf numFmtId="0" fontId="15" fillId="6" borderId="14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right" vertical="center"/>
    </xf>
    <xf numFmtId="0" fontId="12" fillId="2" borderId="3" xfId="0" applyFont="1" applyFill="1" applyBorder="1" applyAlignment="1" applyProtection="1">
      <alignment vertical="center"/>
      <protection locked="0"/>
    </xf>
    <xf numFmtId="0" fontId="12" fillId="2" borderId="3" xfId="0" applyFont="1" applyFill="1" applyBorder="1" applyAlignment="1">
      <alignment vertical="center"/>
    </xf>
    <xf numFmtId="0" fontId="13" fillId="2" borderId="6" xfId="0" applyFont="1" applyFill="1" applyBorder="1" applyAlignment="1" applyProtection="1">
      <alignment vertical="center"/>
      <protection locked="0"/>
    </xf>
    <xf numFmtId="0" fontId="13" fillId="2" borderId="6" xfId="0" applyFont="1" applyFill="1" applyBorder="1" applyAlignment="1">
      <alignment vertical="center"/>
    </xf>
    <xf numFmtId="0" fontId="12" fillId="2" borderId="6" xfId="0" applyFont="1" applyFill="1" applyBorder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2" fontId="12" fillId="2" borderId="0" xfId="0" applyNumberFormat="1" applyFont="1" applyFill="1" applyAlignment="1">
      <alignment horizontal="center" vertical="center"/>
    </xf>
    <xf numFmtId="0" fontId="12" fillId="2" borderId="0" xfId="0" applyFont="1" applyFill="1"/>
    <xf numFmtId="168" fontId="14" fillId="2" borderId="0" xfId="0" applyNumberFormat="1" applyFont="1" applyFill="1" applyAlignment="1" applyProtection="1">
      <alignment horizontal="center"/>
      <protection locked="0"/>
    </xf>
    <xf numFmtId="167" fontId="12" fillId="2" borderId="28" xfId="0" applyNumberFormat="1" applyFont="1" applyFill="1" applyBorder="1" applyAlignment="1">
      <alignment horizontal="center" vertical="center"/>
    </xf>
    <xf numFmtId="167" fontId="12" fillId="2" borderId="29" xfId="0" applyNumberFormat="1" applyFont="1" applyFill="1" applyBorder="1" applyAlignment="1">
      <alignment horizontal="center" vertical="center"/>
    </xf>
    <xf numFmtId="167" fontId="12" fillId="2" borderId="30" xfId="0" applyNumberFormat="1" applyFont="1" applyFill="1" applyBorder="1" applyAlignment="1">
      <alignment horizontal="center" vertical="center"/>
    </xf>
    <xf numFmtId="2" fontId="12" fillId="2" borderId="10" xfId="0" applyNumberFormat="1" applyFont="1" applyFill="1" applyBorder="1" applyAlignment="1">
      <alignment horizontal="center" vertical="center"/>
    </xf>
    <xf numFmtId="2" fontId="12" fillId="2" borderId="12" xfId="0" applyNumberFormat="1" applyFont="1" applyFill="1" applyBorder="1" applyAlignment="1">
      <alignment horizontal="center" vertical="center"/>
    </xf>
    <xf numFmtId="2" fontId="12" fillId="2" borderId="14" xfId="0" applyNumberFormat="1" applyFont="1" applyFill="1" applyBorder="1" applyAlignment="1">
      <alignment horizontal="center" vertical="center"/>
    </xf>
    <xf numFmtId="0" fontId="12" fillId="2" borderId="4" xfId="0" applyFont="1" applyFill="1" applyBorder="1"/>
    <xf numFmtId="2" fontId="12" fillId="2" borderId="20" xfId="0" applyNumberFormat="1" applyFont="1" applyFill="1" applyBorder="1" applyAlignment="1">
      <alignment horizontal="center" vertical="center"/>
    </xf>
    <xf numFmtId="2" fontId="12" fillId="2" borderId="23" xfId="0" applyNumberFormat="1" applyFont="1" applyFill="1" applyBorder="1" applyAlignment="1">
      <alignment horizontal="center" vertical="center"/>
    </xf>
    <xf numFmtId="2" fontId="12" fillId="2" borderId="24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right"/>
    </xf>
    <xf numFmtId="0" fontId="12" fillId="2" borderId="0" xfId="0" applyFont="1" applyFill="1" applyAlignment="1">
      <alignment horizontal="right"/>
    </xf>
    <xf numFmtId="0" fontId="12" fillId="2" borderId="0" xfId="0" applyFont="1" applyFill="1"/>
    <xf numFmtId="165" fontId="14" fillId="2" borderId="0" xfId="0" applyNumberFormat="1" applyFont="1" applyFill="1" applyAlignment="1">
      <alignment horizontal="center"/>
    </xf>
    <xf numFmtId="176" fontId="14" fillId="3" borderId="0" xfId="0" applyNumberFormat="1" applyFont="1" applyFill="1" applyAlignment="1" applyProtection="1">
      <alignment horizontal="center" vertical="center"/>
      <protection locked="0"/>
    </xf>
    <xf numFmtId="172" fontId="14" fillId="3" borderId="0" xfId="0" applyNumberFormat="1" applyFont="1" applyFill="1" applyAlignment="1" applyProtection="1">
      <alignment horizontal="center" vertical="center"/>
      <protection locked="0"/>
    </xf>
    <xf numFmtId="173" fontId="14" fillId="3" borderId="0" xfId="0" applyNumberFormat="1" applyFont="1" applyFill="1" applyAlignment="1" applyProtection="1">
      <alignment horizontal="center" vertical="center"/>
      <protection locked="0"/>
    </xf>
    <xf numFmtId="167" fontId="14" fillId="3" borderId="0" xfId="0" applyNumberFormat="1" applyFont="1" applyFill="1" applyAlignment="1" applyProtection="1">
      <alignment horizontal="center"/>
      <protection locked="0"/>
    </xf>
    <xf numFmtId="14" fontId="12" fillId="2" borderId="3" xfId="0" applyNumberFormat="1" applyFont="1" applyFill="1" applyBorder="1" applyAlignment="1">
      <alignment vertical="center"/>
    </xf>
    <xf numFmtId="0" fontId="15" fillId="2" borderId="0" xfId="0" applyFont="1" applyFill="1"/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2" fontId="13" fillId="2" borderId="7" xfId="0" applyNumberFormat="1" applyFont="1" applyFill="1" applyBorder="1" applyAlignment="1">
      <alignment horizontal="center" vertical="center"/>
    </xf>
    <xf numFmtId="2" fontId="13" fillId="2" borderId="9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/>
    </xf>
  </cellXfs>
  <cellStyles count="1">
    <cellStyle name="Normal" xfId="0" builtinId="0"/>
  </cellStyles>
  <dxfs count="14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zoomScale="60" workbookViewId="0">
      <selection activeCell="B48" sqref="B48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41" t="s">
        <v>9</v>
      </c>
      <c r="B1" s="341"/>
      <c r="C1" s="341"/>
      <c r="D1" s="341"/>
      <c r="E1" s="341"/>
      <c r="F1" s="341"/>
      <c r="G1" s="59"/>
    </row>
    <row r="2" spans="1:7" ht="12.75" customHeight="1" x14ac:dyDescent="0.3">
      <c r="A2" s="341"/>
      <c r="B2" s="341"/>
      <c r="C2" s="341"/>
      <c r="D2" s="341"/>
      <c r="E2" s="341"/>
      <c r="F2" s="341"/>
      <c r="G2" s="59"/>
    </row>
    <row r="3" spans="1:7" ht="12.75" customHeight="1" x14ac:dyDescent="0.3">
      <c r="A3" s="341"/>
      <c r="B3" s="341"/>
      <c r="C3" s="341"/>
      <c r="D3" s="341"/>
      <c r="E3" s="341"/>
      <c r="F3" s="341"/>
      <c r="G3" s="59"/>
    </row>
    <row r="4" spans="1:7" ht="12.75" customHeight="1" x14ac:dyDescent="0.3">
      <c r="A4" s="341"/>
      <c r="B4" s="341"/>
      <c r="C4" s="341"/>
      <c r="D4" s="341"/>
      <c r="E4" s="341"/>
      <c r="F4" s="341"/>
      <c r="G4" s="59"/>
    </row>
    <row r="5" spans="1:7" ht="12.75" customHeight="1" x14ac:dyDescent="0.3">
      <c r="A5" s="341"/>
      <c r="B5" s="341"/>
      <c r="C5" s="341"/>
      <c r="D5" s="341"/>
      <c r="E5" s="341"/>
      <c r="F5" s="341"/>
      <c r="G5" s="59"/>
    </row>
    <row r="6" spans="1:7" ht="12.75" customHeight="1" x14ac:dyDescent="0.3">
      <c r="A6" s="341"/>
      <c r="B6" s="341"/>
      <c r="C6" s="341"/>
      <c r="D6" s="341"/>
      <c r="E6" s="341"/>
      <c r="F6" s="341"/>
      <c r="G6" s="59"/>
    </row>
    <row r="7" spans="1:7" ht="12.75" customHeight="1" x14ac:dyDescent="0.3">
      <c r="A7" s="341"/>
      <c r="B7" s="341"/>
      <c r="C7" s="341"/>
      <c r="D7" s="341"/>
      <c r="E7" s="341"/>
      <c r="F7" s="341"/>
      <c r="G7" s="59"/>
    </row>
    <row r="8" spans="1:7" ht="15" customHeight="1" x14ac:dyDescent="0.3">
      <c r="A8" s="340" t="s">
        <v>10</v>
      </c>
      <c r="B8" s="340"/>
      <c r="C8" s="340"/>
      <c r="D8" s="340"/>
      <c r="E8" s="340"/>
      <c r="F8" s="340"/>
      <c r="G8" s="60"/>
    </row>
    <row r="9" spans="1:7" ht="12.75" customHeight="1" x14ac:dyDescent="0.3">
      <c r="A9" s="340"/>
      <c r="B9" s="340"/>
      <c r="C9" s="340"/>
      <c r="D9" s="340"/>
      <c r="E9" s="340"/>
      <c r="F9" s="340"/>
      <c r="G9" s="60"/>
    </row>
    <row r="10" spans="1:7" ht="12.75" customHeight="1" x14ac:dyDescent="0.3">
      <c r="A10" s="340"/>
      <c r="B10" s="340"/>
      <c r="C10" s="340"/>
      <c r="D10" s="340"/>
      <c r="E10" s="340"/>
      <c r="F10" s="340"/>
      <c r="G10" s="60"/>
    </row>
    <row r="11" spans="1:7" ht="12.75" customHeight="1" x14ac:dyDescent="0.3">
      <c r="A11" s="340"/>
      <c r="B11" s="340"/>
      <c r="C11" s="340"/>
      <c r="D11" s="340"/>
      <c r="E11" s="340"/>
      <c r="F11" s="340"/>
      <c r="G11" s="60"/>
    </row>
    <row r="12" spans="1:7" ht="12.75" customHeight="1" x14ac:dyDescent="0.3">
      <c r="A12" s="340"/>
      <c r="B12" s="340"/>
      <c r="C12" s="340"/>
      <c r="D12" s="340"/>
      <c r="E12" s="340"/>
      <c r="F12" s="340"/>
      <c r="G12" s="60"/>
    </row>
    <row r="13" spans="1:7" ht="12.75" customHeight="1" x14ac:dyDescent="0.3">
      <c r="A13" s="340"/>
      <c r="B13" s="340"/>
      <c r="C13" s="340"/>
      <c r="D13" s="340"/>
      <c r="E13" s="340"/>
      <c r="F13" s="340"/>
      <c r="G13" s="60"/>
    </row>
    <row r="14" spans="1:7" ht="12.75" customHeight="1" x14ac:dyDescent="0.3">
      <c r="A14" s="340"/>
      <c r="B14" s="340"/>
      <c r="C14" s="340"/>
      <c r="D14" s="340"/>
      <c r="E14" s="340"/>
      <c r="F14" s="340"/>
      <c r="G14" s="60"/>
    </row>
    <row r="15" spans="1:7" ht="13.5" customHeight="1" x14ac:dyDescent="0.3"/>
    <row r="16" spans="1:7" ht="19.5" customHeight="1" x14ac:dyDescent="0.3">
      <c r="A16" s="336" t="s">
        <v>11</v>
      </c>
      <c r="B16" s="337"/>
      <c r="C16" s="337"/>
      <c r="D16" s="337"/>
      <c r="E16" s="337"/>
      <c r="F16" s="338"/>
    </row>
    <row r="17" spans="1:13" ht="18.75" customHeight="1" x14ac:dyDescent="0.3">
      <c r="A17" s="339" t="s">
        <v>12</v>
      </c>
      <c r="B17" s="339"/>
      <c r="C17" s="339"/>
      <c r="D17" s="339"/>
      <c r="E17" s="339"/>
      <c r="F17" s="339"/>
    </row>
    <row r="20" spans="1:13" ht="16.5" customHeight="1" x14ac:dyDescent="0.3">
      <c r="A20" s="6" t="s">
        <v>13</v>
      </c>
      <c r="B20" s="61" t="str">
        <f>'aluminium Hydroxide '!B18</f>
        <v xml:space="preserve">Maalox </v>
      </c>
    </row>
    <row r="21" spans="1:13" ht="16.5" customHeight="1" x14ac:dyDescent="0.3">
      <c r="A21" s="6" t="s">
        <v>14</v>
      </c>
      <c r="B21" s="61" t="str">
        <f>'aluminium Hydroxide '!B19</f>
        <v>NDQD201502052</v>
      </c>
    </row>
    <row r="22" spans="1:13" ht="16.5" customHeight="1" x14ac:dyDescent="0.3">
      <c r="A22" s="6" t="s">
        <v>15</v>
      </c>
      <c r="B22" s="61" t="s">
        <v>77</v>
      </c>
    </row>
    <row r="23" spans="1:13" ht="16.5" customHeight="1" x14ac:dyDescent="0.3">
      <c r="A23" s="6" t="s">
        <v>16</v>
      </c>
      <c r="B23" s="61" t="s">
        <v>77</v>
      </c>
    </row>
    <row r="24" spans="1:13" ht="16.5" customHeight="1" x14ac:dyDescent="0.3">
      <c r="A24" s="6" t="s">
        <v>17</v>
      </c>
      <c r="B24" s="62">
        <v>0</v>
      </c>
    </row>
    <row r="25" spans="1:13" ht="16.5" customHeight="1" x14ac:dyDescent="0.3">
      <c r="A25" s="6" t="s">
        <v>18</v>
      </c>
      <c r="B25" s="62">
        <v>0</v>
      </c>
    </row>
    <row r="27" spans="1:13" ht="13.5" customHeight="1" x14ac:dyDescent="0.3"/>
    <row r="28" spans="1:13" ht="17.25" customHeight="1" x14ac:dyDescent="0.3">
      <c r="B28" s="8"/>
      <c r="C28" s="9" t="s">
        <v>19</v>
      </c>
      <c r="D28" s="9" t="s">
        <v>20</v>
      </c>
      <c r="E28" s="10"/>
      <c r="F28" s="10"/>
      <c r="G28" s="10"/>
      <c r="H28" s="11"/>
      <c r="I28" s="10"/>
      <c r="J28" s="10"/>
      <c r="K28" s="10"/>
      <c r="L28" s="12"/>
      <c r="M28" s="12"/>
    </row>
    <row r="29" spans="1:13" ht="16.5" customHeight="1" x14ac:dyDescent="0.3">
      <c r="B29" s="13">
        <v>23.163160000000001</v>
      </c>
      <c r="C29" s="14">
        <v>48.118989999999997</v>
      </c>
      <c r="D29" s="14">
        <v>53.485030000000002</v>
      </c>
      <c r="E29" s="15"/>
      <c r="F29" s="15"/>
      <c r="G29" s="15"/>
      <c r="H29" s="11"/>
      <c r="I29" s="15"/>
      <c r="J29" s="15"/>
      <c r="K29" s="15"/>
      <c r="L29" s="12"/>
      <c r="M29" s="12"/>
    </row>
    <row r="30" spans="1:13" ht="15.75" customHeight="1" x14ac:dyDescent="0.3">
      <c r="B30" s="16"/>
      <c r="C30" s="14">
        <v>48.118980000000001</v>
      </c>
      <c r="D30" s="14">
        <v>53.485329999999998</v>
      </c>
      <c r="E30" s="15"/>
      <c r="F30" s="15"/>
      <c r="G30" s="15"/>
      <c r="H30" s="11"/>
      <c r="I30" s="15"/>
      <c r="J30" s="15"/>
      <c r="K30" s="15"/>
      <c r="L30" s="12"/>
      <c r="M30" s="12"/>
    </row>
    <row r="31" spans="1:13" ht="16.5" customHeight="1" x14ac:dyDescent="0.3">
      <c r="B31" s="16"/>
      <c r="C31" s="17">
        <v>48.118969999999997</v>
      </c>
      <c r="D31" s="17">
        <v>53.485480000000003</v>
      </c>
      <c r="E31" s="15"/>
      <c r="F31" s="15"/>
      <c r="G31" s="15"/>
      <c r="H31" s="11"/>
      <c r="I31" s="15"/>
      <c r="J31" s="15"/>
      <c r="K31" s="15"/>
      <c r="L31" s="12"/>
      <c r="M31" s="12"/>
    </row>
    <row r="32" spans="1:13" ht="16.5" customHeight="1" x14ac:dyDescent="0.3">
      <c r="B32" s="16"/>
      <c r="C32" s="18"/>
      <c r="D32" s="19"/>
      <c r="E32" s="15"/>
      <c r="F32" s="15"/>
      <c r="G32" s="15"/>
      <c r="H32" s="11"/>
      <c r="I32" s="15"/>
      <c r="J32" s="15"/>
      <c r="K32" s="15"/>
      <c r="L32" s="12"/>
      <c r="M32" s="12"/>
    </row>
    <row r="33" spans="1:13" ht="17.25" customHeight="1" x14ac:dyDescent="0.3">
      <c r="B33" s="20">
        <f>AVERAGE(B29:B32)</f>
        <v>23.163160000000001</v>
      </c>
      <c r="C33" s="20">
        <f>AVERAGE(C29:C32)</f>
        <v>48.118979999999993</v>
      </c>
      <c r="D33" s="20">
        <f>AVERAGE(D29:D32)</f>
        <v>53.485279999999996</v>
      </c>
      <c r="E33" s="21"/>
      <c r="F33" s="21"/>
      <c r="G33" s="21"/>
      <c r="H33" s="11"/>
      <c r="I33" s="21"/>
      <c r="J33" s="21"/>
      <c r="K33" s="21"/>
      <c r="L33" s="12"/>
      <c r="M33" s="12"/>
    </row>
    <row r="34" spans="1:13" ht="16.5" customHeight="1" x14ac:dyDescent="0.3">
      <c r="B34" s="22"/>
      <c r="C34" s="22"/>
      <c r="D34" s="22"/>
      <c r="E34" s="11"/>
      <c r="F34" s="11"/>
      <c r="G34" s="11"/>
      <c r="H34" s="11"/>
      <c r="I34" s="11"/>
      <c r="J34" s="11"/>
      <c r="K34" s="11"/>
      <c r="L34" s="12"/>
      <c r="M34" s="12"/>
    </row>
    <row r="35" spans="1:13" ht="16.5" customHeight="1" x14ac:dyDescent="0.3">
      <c r="B35" s="23" t="s">
        <v>21</v>
      </c>
      <c r="C35" s="24">
        <f>C33-B33</f>
        <v>24.955819999999992</v>
      </c>
      <c r="D35" s="22"/>
      <c r="E35" s="11"/>
      <c r="F35" s="25"/>
      <c r="G35" s="11"/>
      <c r="H35" s="11"/>
      <c r="I35" s="11"/>
      <c r="J35" s="25"/>
      <c r="K35" s="11"/>
      <c r="L35" s="12"/>
      <c r="M35" s="12"/>
    </row>
    <row r="36" spans="1:13" ht="16.5" customHeight="1" x14ac:dyDescent="0.3">
      <c r="B36" s="22"/>
      <c r="C36" s="26"/>
      <c r="D36" s="22"/>
      <c r="E36" s="11"/>
      <c r="F36" s="25"/>
      <c r="G36" s="11"/>
      <c r="H36" s="11"/>
      <c r="I36" s="11"/>
      <c r="J36" s="25"/>
      <c r="K36" s="11"/>
      <c r="L36" s="12"/>
      <c r="M36" s="12"/>
    </row>
    <row r="37" spans="1:13" ht="16.5" customHeight="1" x14ac:dyDescent="0.3">
      <c r="B37" s="23" t="s">
        <v>22</v>
      </c>
      <c r="C37" s="24">
        <f>D33-B33</f>
        <v>30.322119999999995</v>
      </c>
      <c r="D37" s="22"/>
      <c r="E37" s="11"/>
      <c r="F37" s="25"/>
      <c r="G37" s="11"/>
      <c r="H37" s="11"/>
      <c r="I37" s="11"/>
      <c r="J37" s="25"/>
      <c r="K37" s="11"/>
      <c r="L37" s="12"/>
      <c r="M37" s="12"/>
    </row>
    <row r="38" spans="1:13" ht="16.5" customHeight="1" x14ac:dyDescent="0.3">
      <c r="B38" s="22"/>
      <c r="C38" s="26"/>
      <c r="D38" s="22"/>
      <c r="E38" s="11"/>
      <c r="F38" s="27"/>
      <c r="G38" s="28"/>
      <c r="H38" s="28"/>
      <c r="I38" s="28"/>
      <c r="J38" s="27"/>
      <c r="K38" s="11"/>
      <c r="L38" s="12"/>
      <c r="M38" s="12"/>
    </row>
    <row r="39" spans="1:13" ht="32.25" customHeight="1" x14ac:dyDescent="0.3">
      <c r="B39" s="29" t="s">
        <v>23</v>
      </c>
      <c r="C39" s="30">
        <f>C37/C35</f>
        <v>1.2150320045584559</v>
      </c>
      <c r="D39" s="22"/>
      <c r="E39" s="31"/>
      <c r="F39" s="32"/>
      <c r="G39" s="28"/>
      <c r="H39" s="28"/>
      <c r="I39" s="33"/>
      <c r="J39" s="32"/>
      <c r="K39" s="11"/>
      <c r="L39" s="12"/>
      <c r="M39" s="12"/>
    </row>
    <row r="40" spans="1:13" ht="14.25" customHeight="1" x14ac:dyDescent="0.3">
      <c r="A40" s="34"/>
      <c r="B40" s="35"/>
      <c r="C40" s="36"/>
      <c r="D40" s="37"/>
      <c r="E40" s="36"/>
      <c r="G40" s="38"/>
      <c r="H40" s="38"/>
      <c r="I40" s="39"/>
      <c r="J40" s="40"/>
    </row>
    <row r="41" spans="1:13" ht="16.5" customHeight="1" x14ac:dyDescent="0.3">
      <c r="A41" s="7"/>
      <c r="B41" s="41" t="s">
        <v>4</v>
      </c>
      <c r="C41" s="41"/>
      <c r="D41" s="42" t="s">
        <v>5</v>
      </c>
      <c r="E41" s="43"/>
      <c r="F41" s="42" t="s">
        <v>6</v>
      </c>
      <c r="G41" s="38"/>
      <c r="H41" s="38"/>
      <c r="I41" s="39"/>
      <c r="J41" s="40"/>
    </row>
    <row r="42" spans="1:13" ht="59.25" customHeight="1" x14ac:dyDescent="0.3">
      <c r="A42" s="44" t="s">
        <v>7</v>
      </c>
      <c r="B42" s="45"/>
      <c r="C42" s="46"/>
      <c r="D42" s="45"/>
      <c r="E42" s="47"/>
      <c r="F42" s="48"/>
      <c r="G42" s="38"/>
      <c r="H42" s="38"/>
      <c r="I42" s="39"/>
      <c r="J42" s="40"/>
    </row>
    <row r="43" spans="1:13" ht="59.25" customHeight="1" x14ac:dyDescent="0.3">
      <c r="A43" s="44" t="s">
        <v>8</v>
      </c>
      <c r="B43" s="49"/>
      <c r="C43" s="50"/>
      <c r="D43" s="49"/>
      <c r="E43" s="47"/>
      <c r="F43" s="51"/>
      <c r="G43" s="52"/>
      <c r="H43" s="52"/>
      <c r="I43" s="53"/>
    </row>
    <row r="44" spans="1:13" ht="13.5" customHeight="1" x14ac:dyDescent="0.3">
      <c r="A44" s="52"/>
      <c r="B44" s="52"/>
      <c r="C44" s="52"/>
      <c r="D44" s="53"/>
      <c r="F44" s="52"/>
      <c r="G44" s="52"/>
      <c r="H44" s="52"/>
      <c r="I44" s="53"/>
    </row>
    <row r="45" spans="1:13" ht="13.5" customHeight="1" x14ac:dyDescent="0.3">
      <c r="A45" s="52"/>
      <c r="B45" s="52"/>
      <c r="C45" s="52"/>
      <c r="D45" s="53"/>
      <c r="F45" s="52"/>
      <c r="G45" s="52"/>
      <c r="H45" s="52"/>
      <c r="I45" s="53"/>
    </row>
    <row r="47" spans="1:13" ht="13.5" customHeight="1" x14ac:dyDescent="0.3">
      <c r="A47" s="54"/>
      <c r="B47" s="54"/>
      <c r="C47" s="54"/>
      <c r="F47" s="54"/>
      <c r="G47" s="54"/>
      <c r="H47" s="54"/>
    </row>
    <row r="48" spans="1:13" ht="13.5" customHeight="1" x14ac:dyDescent="0.3">
      <c r="A48" s="55"/>
      <c r="B48" s="55"/>
      <c r="C48" s="55"/>
      <c r="F48" s="55"/>
      <c r="G48" s="55"/>
      <c r="H48" s="55"/>
    </row>
    <row r="49" spans="1:8" x14ac:dyDescent="0.3">
      <c r="B49" s="56"/>
      <c r="C49" s="56"/>
      <c r="G49" s="56"/>
      <c r="H49" s="56"/>
    </row>
    <row r="50" spans="1:8" x14ac:dyDescent="0.3">
      <c r="A50" s="57"/>
      <c r="F50" s="57"/>
    </row>
    <row r="51" spans="1:8" x14ac:dyDescent="0.3">
      <c r="C51" s="58"/>
    </row>
    <row r="52" spans="1:8" x14ac:dyDescent="0.3">
      <c r="C52" s="58"/>
    </row>
    <row r="57" spans="1:8" ht="13.5" customHeight="1" x14ac:dyDescent="0.3">
      <c r="C57" s="52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40" zoomScale="55" zoomScaleNormal="75" workbookViewId="0">
      <selection activeCell="B50" sqref="B50"/>
    </sheetView>
  </sheetViews>
  <sheetFormatPr defaultRowHeight="13.5" x14ac:dyDescent="0.25"/>
  <cols>
    <col min="1" max="1" width="37.42578125" style="3" customWidth="1"/>
    <col min="2" max="2" width="28.28515625" style="3" customWidth="1"/>
    <col min="3" max="3" width="29.140625" style="3" customWidth="1"/>
    <col min="4" max="4" width="26.7109375" style="3" customWidth="1"/>
    <col min="5" max="5" width="29.42578125" style="3" customWidth="1"/>
    <col min="6" max="6" width="37.5703125" style="3" customWidth="1"/>
    <col min="7" max="7" width="27.7109375" style="3" customWidth="1"/>
    <col min="8" max="8" width="27.28515625" style="3" customWidth="1"/>
    <col min="9" max="9" width="28.28515625" style="2" customWidth="1"/>
    <col min="10" max="10" width="19.42578125" style="2" customWidth="1"/>
    <col min="11" max="11" width="17.140625" style="2" customWidth="1"/>
    <col min="12" max="12" width="18.42578125" style="2" customWidth="1"/>
    <col min="13" max="13" width="9" style="2" customWidth="1"/>
  </cols>
  <sheetData>
    <row r="1" spans="1:9" x14ac:dyDescent="0.25">
      <c r="A1" s="343" t="s">
        <v>24</v>
      </c>
      <c r="B1" s="343"/>
      <c r="C1" s="343"/>
      <c r="D1" s="343"/>
      <c r="E1" s="343"/>
      <c r="F1" s="343"/>
      <c r="G1" s="343"/>
      <c r="H1" s="343"/>
      <c r="I1" s="343"/>
    </row>
    <row r="2" spans="1:9" x14ac:dyDescent="0.25">
      <c r="A2" s="343"/>
      <c r="B2" s="343"/>
      <c r="C2" s="343"/>
      <c r="D2" s="343"/>
      <c r="E2" s="343"/>
      <c r="F2" s="343"/>
      <c r="G2" s="343"/>
      <c r="H2" s="343"/>
      <c r="I2" s="343"/>
    </row>
    <row r="3" spans="1:9" x14ac:dyDescent="0.25">
      <c r="A3" s="343"/>
      <c r="B3" s="343"/>
      <c r="C3" s="343"/>
      <c r="D3" s="343"/>
      <c r="E3" s="343"/>
      <c r="F3" s="343"/>
      <c r="G3" s="343"/>
      <c r="H3" s="343"/>
      <c r="I3" s="343"/>
    </row>
    <row r="4" spans="1:9" x14ac:dyDescent="0.25">
      <c r="A4" s="343"/>
      <c r="B4" s="343"/>
      <c r="C4" s="343"/>
      <c r="D4" s="343"/>
      <c r="E4" s="343"/>
      <c r="F4" s="343"/>
      <c r="G4" s="343"/>
      <c r="H4" s="343"/>
      <c r="I4" s="343"/>
    </row>
    <row r="5" spans="1:9" x14ac:dyDescent="0.25">
      <c r="A5" s="343"/>
      <c r="B5" s="343"/>
      <c r="C5" s="343"/>
      <c r="D5" s="343"/>
      <c r="E5" s="343"/>
      <c r="F5" s="343"/>
      <c r="G5" s="343"/>
      <c r="H5" s="343"/>
      <c r="I5" s="343"/>
    </row>
    <row r="6" spans="1:9" x14ac:dyDescent="0.25">
      <c r="A6" s="343"/>
      <c r="B6" s="343"/>
      <c r="C6" s="343"/>
      <c r="D6" s="343"/>
      <c r="E6" s="343"/>
      <c r="F6" s="343"/>
      <c r="G6" s="343"/>
      <c r="H6" s="343"/>
      <c r="I6" s="343"/>
    </row>
    <row r="7" spans="1:9" x14ac:dyDescent="0.25">
      <c r="A7" s="343"/>
      <c r="B7" s="343"/>
      <c r="C7" s="343"/>
      <c r="D7" s="343"/>
      <c r="E7" s="343"/>
      <c r="F7" s="343"/>
      <c r="G7" s="343"/>
      <c r="H7" s="343"/>
      <c r="I7" s="343"/>
    </row>
    <row r="8" spans="1:9" x14ac:dyDescent="0.25">
      <c r="A8" s="344" t="s">
        <v>10</v>
      </c>
      <c r="B8" s="344"/>
      <c r="C8" s="344"/>
      <c r="D8" s="344"/>
      <c r="E8" s="344"/>
      <c r="F8" s="344"/>
      <c r="G8" s="344"/>
      <c r="H8" s="344"/>
      <c r="I8" s="344"/>
    </row>
    <row r="9" spans="1:9" x14ac:dyDescent="0.25">
      <c r="A9" s="344"/>
      <c r="B9" s="344"/>
      <c r="C9" s="344"/>
      <c r="D9" s="344"/>
      <c r="E9" s="344"/>
      <c r="F9" s="344"/>
      <c r="G9" s="344"/>
      <c r="H9" s="344"/>
      <c r="I9" s="344"/>
    </row>
    <row r="10" spans="1:9" x14ac:dyDescent="0.25">
      <c r="A10" s="344"/>
      <c r="B10" s="344"/>
      <c r="C10" s="344"/>
      <c r="D10" s="344"/>
      <c r="E10" s="344"/>
      <c r="F10" s="344"/>
      <c r="G10" s="344"/>
      <c r="H10" s="344"/>
      <c r="I10" s="344"/>
    </row>
    <row r="11" spans="1:9" x14ac:dyDescent="0.25">
      <c r="A11" s="344"/>
      <c r="B11" s="344"/>
      <c r="C11" s="344"/>
      <c r="D11" s="344"/>
      <c r="E11" s="344"/>
      <c r="F11" s="344"/>
      <c r="G11" s="344"/>
      <c r="H11" s="344"/>
      <c r="I11" s="344"/>
    </row>
    <row r="12" spans="1:9" x14ac:dyDescent="0.25">
      <c r="A12" s="344"/>
      <c r="B12" s="344"/>
      <c r="C12" s="344"/>
      <c r="D12" s="344"/>
      <c r="E12" s="344"/>
      <c r="F12" s="344"/>
      <c r="G12" s="344"/>
      <c r="H12" s="344"/>
      <c r="I12" s="344"/>
    </row>
    <row r="13" spans="1:9" x14ac:dyDescent="0.25">
      <c r="A13" s="344"/>
      <c r="B13" s="344"/>
      <c r="C13" s="344"/>
      <c r="D13" s="344"/>
      <c r="E13" s="344"/>
      <c r="F13" s="344"/>
      <c r="G13" s="344"/>
      <c r="H13" s="344"/>
      <c r="I13" s="344"/>
    </row>
    <row r="14" spans="1:9" x14ac:dyDescent="0.25">
      <c r="A14" s="344"/>
      <c r="B14" s="344"/>
      <c r="C14" s="344"/>
      <c r="D14" s="344"/>
      <c r="E14" s="344"/>
      <c r="F14" s="344"/>
      <c r="G14" s="344"/>
      <c r="H14" s="344"/>
      <c r="I14" s="344"/>
    </row>
    <row r="15" spans="1:9" ht="19.5" customHeight="1" x14ac:dyDescent="0.25"/>
    <row r="16" spans="1:9" ht="19.5" customHeight="1" x14ac:dyDescent="0.25">
      <c r="A16" s="345" t="s">
        <v>11</v>
      </c>
      <c r="B16" s="346"/>
      <c r="C16" s="346"/>
      <c r="D16" s="346"/>
      <c r="E16" s="346"/>
      <c r="F16" s="346"/>
      <c r="G16" s="346"/>
      <c r="H16" s="346"/>
      <c r="I16" s="347"/>
    </row>
    <row r="17" spans="1:14" ht="18.75" x14ac:dyDescent="0.25">
      <c r="A17" s="348" t="s">
        <v>25</v>
      </c>
      <c r="B17" s="348"/>
      <c r="C17" s="348"/>
      <c r="D17" s="348"/>
      <c r="E17" s="348"/>
      <c r="F17" s="348"/>
      <c r="G17" s="348"/>
      <c r="H17" s="348"/>
    </row>
    <row r="18" spans="1:14" ht="18.75" x14ac:dyDescent="0.25">
      <c r="A18" s="65" t="s">
        <v>13</v>
      </c>
      <c r="B18" s="66" t="s">
        <v>1</v>
      </c>
      <c r="C18" s="66"/>
      <c r="D18" s="66"/>
      <c r="E18" s="66"/>
    </row>
    <row r="19" spans="1:14" ht="18.75" x14ac:dyDescent="0.25">
      <c r="A19" s="65" t="s">
        <v>14</v>
      </c>
      <c r="B19" s="67" t="s">
        <v>2</v>
      </c>
      <c r="C19" s="64">
        <v>27</v>
      </c>
    </row>
    <row r="20" spans="1:14" ht="18.75" x14ac:dyDescent="0.25">
      <c r="A20" s="65" t="s">
        <v>15</v>
      </c>
      <c r="B20" s="67" t="s">
        <v>76</v>
      </c>
      <c r="C20" s="67"/>
    </row>
    <row r="21" spans="1:14" ht="18.75" x14ac:dyDescent="0.3">
      <c r="A21" s="65" t="s">
        <v>16</v>
      </c>
      <c r="B21" s="68" t="s">
        <v>77</v>
      </c>
      <c r="C21" s="68"/>
      <c r="D21" s="68"/>
      <c r="E21" s="68"/>
      <c r="F21" s="68"/>
      <c r="G21" s="68"/>
      <c r="H21" s="68"/>
      <c r="I21" s="69"/>
    </row>
    <row r="22" spans="1:14" ht="18.75" x14ac:dyDescent="0.25">
      <c r="A22" s="65" t="s">
        <v>17</v>
      </c>
      <c r="B22" s="70"/>
    </row>
    <row r="23" spans="1:14" ht="18.75" x14ac:dyDescent="0.25">
      <c r="A23" s="65" t="s">
        <v>18</v>
      </c>
      <c r="B23" s="70"/>
    </row>
    <row r="24" spans="1:14" ht="18.75" x14ac:dyDescent="0.25">
      <c r="A24" s="65"/>
      <c r="B24" s="71"/>
    </row>
    <row r="25" spans="1:14" ht="18.75" x14ac:dyDescent="0.25">
      <c r="A25" s="72" t="s">
        <v>0</v>
      </c>
      <c r="B25" s="73" t="s">
        <v>26</v>
      </c>
    </row>
    <row r="26" spans="1:14" ht="18.75" x14ac:dyDescent="0.25">
      <c r="A26" s="72"/>
      <c r="B26" s="73"/>
    </row>
    <row r="27" spans="1:14" ht="26.25" customHeight="1" x14ac:dyDescent="0.4">
      <c r="A27" s="74" t="s">
        <v>27</v>
      </c>
      <c r="B27" s="75" t="s">
        <v>72</v>
      </c>
      <c r="C27" s="76"/>
      <c r="I27" s="77"/>
      <c r="J27" s="77"/>
      <c r="K27" s="77"/>
      <c r="L27" s="78"/>
      <c r="M27" s="78"/>
      <c r="N27" s="79"/>
    </row>
    <row r="28" spans="1:14" ht="26.25" customHeight="1" x14ac:dyDescent="0.4">
      <c r="A28" s="80" t="s">
        <v>28</v>
      </c>
      <c r="B28" s="75" t="s">
        <v>73</v>
      </c>
      <c r="C28" s="76"/>
      <c r="D28" s="81"/>
      <c r="E28" s="82"/>
      <c r="F28" s="82"/>
      <c r="G28" s="82"/>
      <c r="I28" s="77"/>
      <c r="J28" s="77"/>
      <c r="K28" s="77"/>
      <c r="L28" s="78"/>
      <c r="M28" s="78"/>
      <c r="N28" s="79"/>
    </row>
    <row r="29" spans="1:14" ht="26.25" customHeight="1" x14ac:dyDescent="0.4">
      <c r="A29" s="83" t="s">
        <v>29</v>
      </c>
      <c r="B29" s="76">
        <v>65.38</v>
      </c>
      <c r="C29" s="84"/>
      <c r="D29" s="85"/>
      <c r="E29" s="85"/>
      <c r="F29" s="85"/>
      <c r="G29" s="85"/>
      <c r="H29" s="86"/>
      <c r="I29" s="77"/>
      <c r="J29" s="77"/>
      <c r="K29" s="77"/>
      <c r="L29" s="78"/>
      <c r="M29" s="78"/>
      <c r="N29" s="79"/>
    </row>
    <row r="30" spans="1:14" ht="26.25" customHeight="1" x14ac:dyDescent="0.4">
      <c r="A30" s="87" t="s">
        <v>30</v>
      </c>
      <c r="B30" s="88">
        <v>0.05</v>
      </c>
      <c r="C30" s="84"/>
      <c r="D30" s="85"/>
      <c r="E30" s="85"/>
      <c r="F30" s="85"/>
      <c r="G30" s="85"/>
      <c r="H30" s="86"/>
      <c r="I30" s="77"/>
      <c r="J30" s="77"/>
      <c r="K30" s="77"/>
      <c r="L30" s="78"/>
      <c r="M30" s="78"/>
      <c r="N30" s="79"/>
    </row>
    <row r="31" spans="1:14" ht="26.25" customHeight="1" x14ac:dyDescent="0.4">
      <c r="A31" s="87"/>
      <c r="C31" s="84"/>
      <c r="D31" s="85"/>
      <c r="E31" s="85"/>
      <c r="F31" s="85"/>
      <c r="G31" s="85"/>
      <c r="H31" s="86"/>
      <c r="I31" s="77"/>
      <c r="J31" s="77"/>
      <c r="K31" s="77"/>
      <c r="L31" s="78"/>
      <c r="M31" s="78"/>
      <c r="N31" s="79"/>
    </row>
    <row r="32" spans="1:14" ht="26.25" customHeight="1" x14ac:dyDescent="0.4">
      <c r="A32" s="89" t="s">
        <v>31</v>
      </c>
      <c r="B32" s="76">
        <v>1</v>
      </c>
      <c r="C32" s="90" t="s">
        <v>32</v>
      </c>
      <c r="D32" s="76">
        <v>1</v>
      </c>
      <c r="E32" s="63"/>
      <c r="I32" s="77"/>
      <c r="J32" s="77"/>
      <c r="K32" s="77"/>
      <c r="L32" s="78"/>
      <c r="M32" s="78"/>
      <c r="N32" s="79"/>
    </row>
    <row r="33" spans="1:14" ht="18.75" x14ac:dyDescent="0.3">
      <c r="A33" s="91"/>
      <c r="B33" s="92"/>
      <c r="I33" s="77"/>
      <c r="J33" s="77"/>
      <c r="K33" s="77"/>
      <c r="L33" s="78"/>
      <c r="M33" s="78"/>
      <c r="N33" s="79"/>
    </row>
    <row r="34" spans="1:14" ht="19.5" customHeight="1" x14ac:dyDescent="0.3">
      <c r="A34" s="91"/>
      <c r="B34" s="92"/>
      <c r="I34" s="77"/>
      <c r="J34" s="77"/>
      <c r="K34" s="77"/>
      <c r="L34" s="78"/>
      <c r="M34" s="78"/>
      <c r="N34" s="79"/>
    </row>
    <row r="35" spans="1:14" ht="19.5" customHeight="1" x14ac:dyDescent="0.3">
      <c r="A35" s="93" t="s">
        <v>33</v>
      </c>
      <c r="B35" s="93" t="s">
        <v>34</v>
      </c>
      <c r="C35" s="94" t="s">
        <v>35</v>
      </c>
      <c r="D35" s="93" t="s">
        <v>36</v>
      </c>
      <c r="E35" s="95" t="s">
        <v>37</v>
      </c>
      <c r="F35" s="95" t="s">
        <v>38</v>
      </c>
      <c r="G35" s="93" t="s">
        <v>39</v>
      </c>
      <c r="H35" s="63"/>
      <c r="J35" s="77"/>
      <c r="K35" s="77"/>
      <c r="L35" s="78"/>
      <c r="M35" s="78"/>
      <c r="N35" s="79"/>
    </row>
    <row r="36" spans="1:14" ht="26.25" customHeight="1" x14ac:dyDescent="0.4">
      <c r="A36" s="96" t="s">
        <v>40</v>
      </c>
      <c r="B36" s="97">
        <f>127.9*25/100</f>
        <v>31.975000000000001</v>
      </c>
      <c r="C36" s="98">
        <f>IF(ISBLANK(B36), "-",B36/$B$29*($B$32/$D$32))</f>
        <v>0.48906393392474767</v>
      </c>
      <c r="D36" s="97">
        <v>9.8000000000000007</v>
      </c>
      <c r="E36" s="99">
        <f>IF(ISBLANK(B36), "-",C36/D36)</f>
        <v>4.9904483053545674E-2</v>
      </c>
      <c r="F36" s="100">
        <f>IF(ISBLANK(B36), "-",(E36-$B$30)/$B$30)</f>
        <v>-1.9103389290865691E-3</v>
      </c>
      <c r="G36" s="101">
        <f>IF(ISBLANK(B36),"-",E36/$B$30)</f>
        <v>0.99808966107091346</v>
      </c>
      <c r="H36" s="63"/>
      <c r="J36" s="77"/>
      <c r="K36" s="77"/>
      <c r="L36" s="78"/>
      <c r="M36" s="78"/>
      <c r="N36" s="79"/>
    </row>
    <row r="37" spans="1:14" ht="26.25" customHeight="1" x14ac:dyDescent="0.4">
      <c r="A37" s="102" t="s">
        <v>41</v>
      </c>
      <c r="B37" s="103">
        <f>132.8*25/100</f>
        <v>33.200000000000003</v>
      </c>
      <c r="C37" s="104">
        <f>IF(ISBLANK(B37), "-",B37/$B$29*($B$32/$D$32))</f>
        <v>0.50780055062710316</v>
      </c>
      <c r="D37" s="103">
        <v>10.199999999999999</v>
      </c>
      <c r="E37" s="105">
        <f>IF(ISBLANK(B37), "-",C37/D37)</f>
        <v>4.9784367708539529E-2</v>
      </c>
      <c r="F37" s="106">
        <f>IF(ISBLANK(B37), "-",(E37-$B$30)/$B$30)</f>
        <v>-4.3126458292094827E-3</v>
      </c>
      <c r="G37" s="107">
        <f>IF(ISBLANK(B37),"-",E37/$B$30)</f>
        <v>0.99568735417079057</v>
      </c>
      <c r="H37" s="63"/>
      <c r="J37" s="77"/>
      <c r="K37" s="77"/>
      <c r="L37" s="78"/>
      <c r="M37" s="78"/>
      <c r="N37" s="79"/>
    </row>
    <row r="38" spans="1:14" ht="26.25" customHeight="1" x14ac:dyDescent="0.4">
      <c r="A38" s="102" t="s">
        <v>42</v>
      </c>
      <c r="B38" s="103">
        <f>171.2*25/100</f>
        <v>42.8</v>
      </c>
      <c r="C38" s="104">
        <f>IF(ISBLANK(B38), "-",B38/$B$29*($B$32/$D$32))</f>
        <v>0.65463444478433774</v>
      </c>
      <c r="D38" s="103">
        <v>13.1</v>
      </c>
      <c r="E38" s="105">
        <f>IF(ISBLANK(B38), "-",C38/D38)</f>
        <v>4.9972095021705173E-2</v>
      </c>
      <c r="F38" s="106">
        <f>IF(ISBLANK(B38), "-",(E38-$B$30)/$B$30)</f>
        <v>-5.5809956589658594E-4</v>
      </c>
      <c r="G38" s="107">
        <f>IF(ISBLANK(B38),"-",E38/$B$30)</f>
        <v>0.99944190043410341</v>
      </c>
      <c r="H38" s="63"/>
      <c r="J38" s="77"/>
      <c r="K38" s="77"/>
      <c r="L38" s="78"/>
      <c r="M38" s="78"/>
      <c r="N38" s="79"/>
    </row>
    <row r="39" spans="1:14" ht="27" customHeight="1" x14ac:dyDescent="0.4">
      <c r="A39" s="108" t="s">
        <v>43</v>
      </c>
      <c r="B39" s="109"/>
      <c r="C39" s="110" t="str">
        <f>IF(ISBLANK(B39), "-",B39/$B$29*($B$32/$D$32))</f>
        <v>-</v>
      </c>
      <c r="D39" s="109"/>
      <c r="E39" s="111" t="str">
        <f>IF(ISBLANK(B39), "-",C39/D39)</f>
        <v>-</v>
      </c>
      <c r="F39" s="112" t="str">
        <f>IF(ISBLANK(B39), "-",(E39-$B$30)/$B$30)</f>
        <v>-</v>
      </c>
      <c r="G39" s="113" t="str">
        <f>IF(ISBLANK(B39),"-",E39/$B$30)</f>
        <v>-</v>
      </c>
      <c r="H39" s="63"/>
      <c r="J39" s="77"/>
      <c r="K39" s="77"/>
      <c r="L39" s="78"/>
      <c r="M39" s="78"/>
      <c r="N39" s="79"/>
    </row>
    <row r="40" spans="1:14" ht="19.5" customHeight="1" x14ac:dyDescent="0.3">
      <c r="A40" s="63"/>
      <c r="B40" s="63"/>
      <c r="C40" s="63"/>
      <c r="D40" s="114" t="s">
        <v>44</v>
      </c>
      <c r="E40" s="115">
        <f>AVERAGE(E36:E39)</f>
        <v>4.9886981927930119E-2</v>
      </c>
      <c r="F40" s="116">
        <f>AVERAGE(F36:F39)</f>
        <v>-2.2603614413975459E-3</v>
      </c>
      <c r="G40" s="117">
        <f>AVERAGE(G36:G39)</f>
        <v>0.99773963855860248</v>
      </c>
      <c r="H40" s="63"/>
      <c r="L40" s="78"/>
      <c r="M40" s="78"/>
      <c r="N40" s="79"/>
    </row>
    <row r="41" spans="1:14" ht="18.75" x14ac:dyDescent="0.3">
      <c r="A41" s="63"/>
      <c r="B41" s="118"/>
      <c r="C41" s="119"/>
      <c r="D41" s="120" t="s">
        <v>45</v>
      </c>
      <c r="E41" s="121">
        <f>STDEV(E36:E39)/E40</f>
        <v>1.9058971492799633E-3</v>
      </c>
      <c r="F41" s="122"/>
      <c r="G41" s="63"/>
      <c r="H41" s="63"/>
    </row>
    <row r="42" spans="1:14" ht="19.5" customHeight="1" x14ac:dyDescent="0.3">
      <c r="A42" s="63"/>
      <c r="B42" s="118"/>
      <c r="C42" s="119"/>
      <c r="D42" s="123" t="s">
        <v>3</v>
      </c>
      <c r="E42" s="124">
        <f>COUNT(E36:E39)</f>
        <v>3</v>
      </c>
      <c r="F42" s="125"/>
      <c r="G42" s="63"/>
      <c r="H42" s="63"/>
    </row>
    <row r="43" spans="1:14" ht="18.75" x14ac:dyDescent="0.3">
      <c r="A43" s="126"/>
      <c r="B43" s="127"/>
      <c r="C43" s="118"/>
      <c r="D43" s="118"/>
      <c r="E43" s="118"/>
      <c r="F43" s="128"/>
      <c r="G43" s="63"/>
      <c r="H43" s="63"/>
    </row>
    <row r="45" spans="1:14" ht="18.75" x14ac:dyDescent="0.25">
      <c r="A45" s="129" t="s">
        <v>0</v>
      </c>
      <c r="B45" s="73" t="s">
        <v>46</v>
      </c>
    </row>
    <row r="46" spans="1:14" ht="26.25" x14ac:dyDescent="0.4">
      <c r="A46" s="64" t="s">
        <v>47</v>
      </c>
      <c r="B46" s="130" t="str">
        <f>B21</f>
        <v>Each sachet contains Magnesium Hydroxide 400mg, Aluminium hydroxide 460 mg</v>
      </c>
      <c r="I46" s="335"/>
    </row>
    <row r="47" spans="1:14" ht="18.75" x14ac:dyDescent="0.25">
      <c r="A47" s="91" t="s">
        <v>48</v>
      </c>
      <c r="B47" s="131">
        <v>4.3</v>
      </c>
      <c r="C47" s="64" t="s">
        <v>49</v>
      </c>
      <c r="D47" s="132">
        <v>400</v>
      </c>
      <c r="E47" s="64" t="str">
        <f>B20</f>
        <v>Magnesium Hydroxide 400mg</v>
      </c>
      <c r="H47" s="133"/>
    </row>
    <row r="48" spans="1:14" ht="18.75" x14ac:dyDescent="0.25">
      <c r="A48" s="91"/>
      <c r="H48" s="133"/>
    </row>
    <row r="49" spans="1:10" ht="18.75" x14ac:dyDescent="0.3">
      <c r="A49" s="134" t="s">
        <v>50</v>
      </c>
      <c r="B49" s="135">
        <f>RD!C39</f>
        <v>1.2150320045584559</v>
      </c>
      <c r="C49" s="63"/>
      <c r="D49" s="63"/>
      <c r="E49" s="63"/>
      <c r="F49" s="63"/>
      <c r="G49" s="63"/>
      <c r="H49" s="63"/>
    </row>
    <row r="50" spans="1:10" s="5" customFormat="1" ht="18.75" x14ac:dyDescent="0.3">
      <c r="A50" s="136" t="s">
        <v>48</v>
      </c>
      <c r="B50" s="137">
        <f>B47</f>
        <v>4.3</v>
      </c>
      <c r="C50" s="138" t="s">
        <v>51</v>
      </c>
      <c r="D50" s="139">
        <f>B49*B47</f>
        <v>5.22463761960136</v>
      </c>
    </row>
    <row r="51" spans="1:10" s="5" customFormat="1" ht="18.75" x14ac:dyDescent="0.3">
      <c r="A51" s="136"/>
      <c r="B51" s="137"/>
      <c r="C51" s="138"/>
      <c r="D51" s="139"/>
    </row>
    <row r="52" spans="1:10" ht="26.25" customHeight="1" x14ac:dyDescent="0.4">
      <c r="A52" s="91" t="s">
        <v>52</v>
      </c>
      <c r="B52" s="140" t="str">
        <f>B27</f>
        <v>0.05 EDTA DISODIUM</v>
      </c>
      <c r="C52" s="141" t="s">
        <v>51</v>
      </c>
      <c r="D52" s="142">
        <v>2.9159999999999999</v>
      </c>
      <c r="E52" s="63" t="str">
        <f>B20</f>
        <v>Magnesium Hydroxide 400mg</v>
      </c>
      <c r="H52" s="133"/>
    </row>
    <row r="53" spans="1:10" ht="19.5" customHeight="1" x14ac:dyDescent="0.3">
      <c r="A53" s="63"/>
      <c r="B53" s="63"/>
      <c r="C53" s="63"/>
      <c r="D53" s="63"/>
      <c r="H53" s="133"/>
    </row>
    <row r="54" spans="1:10" ht="19.5" customHeight="1" x14ac:dyDescent="0.3">
      <c r="C54" s="63"/>
      <c r="D54" s="63"/>
      <c r="E54" s="63"/>
      <c r="F54" s="63"/>
      <c r="G54" s="349" t="s">
        <v>53</v>
      </c>
      <c r="H54" s="350"/>
      <c r="J54" s="143"/>
    </row>
    <row r="55" spans="1:10" ht="19.5" customHeight="1" x14ac:dyDescent="0.25">
      <c r="A55" s="144" t="s">
        <v>54</v>
      </c>
      <c r="B55" s="93" t="s">
        <v>55</v>
      </c>
      <c r="C55" s="145" t="s">
        <v>56</v>
      </c>
      <c r="D55" s="93" t="s">
        <v>57</v>
      </c>
      <c r="E55" s="93" t="s">
        <v>58</v>
      </c>
      <c r="F55" s="145" t="s">
        <v>59</v>
      </c>
      <c r="G55" s="93" t="s">
        <v>60</v>
      </c>
      <c r="H55" s="93" t="s">
        <v>61</v>
      </c>
      <c r="I55" s="146" t="s">
        <v>62</v>
      </c>
      <c r="J55" s="147"/>
    </row>
    <row r="56" spans="1:10" ht="26.25" customHeight="1" x14ac:dyDescent="0.4">
      <c r="A56" s="148" t="s">
        <v>40</v>
      </c>
      <c r="B56" s="149">
        <f>18.8596*40/1200</f>
        <v>0.6286533333333334</v>
      </c>
      <c r="C56" s="150">
        <v>15.5</v>
      </c>
      <c r="D56" s="97">
        <v>0</v>
      </c>
      <c r="E56" s="151">
        <f>IF(ISBLANK(B56),"-",C56-$D$60)</f>
        <v>15.5</v>
      </c>
      <c r="F56" s="152">
        <f>IF(ISBLANK(B56), "-",E56*$G$40)</f>
        <v>15.464964397658338</v>
      </c>
      <c r="G56" s="153">
        <f>IF(ISBLANK(B56),"-",F56*$D$52)</f>
        <v>45.095836183571713</v>
      </c>
      <c r="H56" s="154">
        <f>IF(ISBLANK(B56),"-",G56*$D$50/B56)</f>
        <v>374.78430435226988</v>
      </c>
      <c r="I56" s="155">
        <f>IF(ISBLANK(B56),"-",H56/$D$47)</f>
        <v>0.9369607608806747</v>
      </c>
      <c r="J56" s="156"/>
    </row>
    <row r="57" spans="1:10" ht="26.25" customHeight="1" x14ac:dyDescent="0.4">
      <c r="A57" s="157" t="s">
        <v>41</v>
      </c>
      <c r="B57" s="158">
        <f>20.6244*40/1200</f>
        <v>0.68748000000000009</v>
      </c>
      <c r="C57" s="159">
        <v>16.5</v>
      </c>
      <c r="D57" s="103">
        <v>0</v>
      </c>
      <c r="E57" s="160">
        <f>IF(ISBLANK(B57),"-",C57-$D$60)</f>
        <v>16.5</v>
      </c>
      <c r="F57" s="161">
        <f>IF(ISBLANK(B57), "-",E57*$G$40)</f>
        <v>16.462704036216941</v>
      </c>
      <c r="G57" s="162">
        <f>IF(ISBLANK(B57),"-",F57*$D$52)</f>
        <v>48.005244969608597</v>
      </c>
      <c r="H57" s="163">
        <f>IF(ISBLANK(B57),"-",G57*$D$50/B57)</f>
        <v>364.8251713597428</v>
      </c>
      <c r="I57" s="164">
        <f>IF(ISBLANK(B57),"-",H57/$D$47)</f>
        <v>0.91206292839935699</v>
      </c>
      <c r="J57" s="156"/>
    </row>
    <row r="58" spans="1:10" ht="26.25" customHeight="1" x14ac:dyDescent="0.4">
      <c r="A58" s="157" t="s">
        <v>42</v>
      </c>
      <c r="B58" s="158">
        <f>16.8071*40/1200</f>
        <v>0.56023666666666661</v>
      </c>
      <c r="C58" s="159">
        <v>13.9</v>
      </c>
      <c r="D58" s="103">
        <v>0</v>
      </c>
      <c r="E58" s="160">
        <f>IF(ISBLANK(B58),"-",C58-$D$60)</f>
        <v>13.9</v>
      </c>
      <c r="F58" s="161">
        <f>IF(ISBLANK(B58), "-",E58*$G$40)</f>
        <v>13.868580975964575</v>
      </c>
      <c r="G58" s="162">
        <f>IF(ISBLANK(B58),"-",F58*$D$52)</f>
        <v>40.440782125912698</v>
      </c>
      <c r="H58" s="163">
        <f>IF(ISBLANK(B58),"-",G58*$D$50/B58)</f>
        <v>377.14138369108133</v>
      </c>
      <c r="I58" s="164">
        <f>IF(ISBLANK(B58),"-",H58/$D$47)</f>
        <v>0.94285345922770336</v>
      </c>
      <c r="J58" s="156"/>
    </row>
    <row r="59" spans="1:10" ht="27" customHeight="1" x14ac:dyDescent="0.4">
      <c r="A59" s="165" t="s">
        <v>43</v>
      </c>
      <c r="B59" s="166"/>
      <c r="C59" s="166"/>
      <c r="D59" s="109"/>
      <c r="E59" s="167" t="str">
        <f>IF(ISBLANK(B59),"-",C59-$D$60)</f>
        <v>-</v>
      </c>
      <c r="F59" s="168" t="str">
        <f>IF(ISBLANK(B59), "-",E59*$G$40)</f>
        <v>-</v>
      </c>
      <c r="G59" s="169" t="str">
        <f>IF(ISBLANK(B59),"-",F59*$D$52)</f>
        <v>-</v>
      </c>
      <c r="H59" s="170" t="str">
        <f>IF(ISBLANK(B59),"-",G59*$D$50/B59)</f>
        <v>-</v>
      </c>
      <c r="I59" s="171" t="str">
        <f>IF(ISBLANK(B59),"-",H59/$D$47)</f>
        <v>-</v>
      </c>
      <c r="J59" s="172"/>
    </row>
    <row r="60" spans="1:10" ht="26.25" customHeight="1" x14ac:dyDescent="0.4">
      <c r="C60" s="173" t="s">
        <v>44</v>
      </c>
      <c r="D60" s="174">
        <f>AVERAGE(D56:D59)</f>
        <v>0</v>
      </c>
      <c r="F60" s="173" t="s">
        <v>44</v>
      </c>
      <c r="G60" s="175">
        <f>AVERAGE(G56:G59)</f>
        <v>44.513954426364336</v>
      </c>
      <c r="H60" s="175">
        <f>AVERAGE(H56:H59)</f>
        <v>372.250286467698</v>
      </c>
      <c r="I60" s="176">
        <f>AVERAGE(I56:I59)</f>
        <v>0.93062571616924494</v>
      </c>
      <c r="J60" s="177"/>
    </row>
    <row r="61" spans="1:10" ht="26.25" customHeight="1" x14ac:dyDescent="0.4">
      <c r="C61" s="120" t="s">
        <v>45</v>
      </c>
      <c r="D61" s="121" t="str">
        <f>IF(D60=0,"-",STDEV(D56:D59)/D60)</f>
        <v>-</v>
      </c>
      <c r="F61" s="120" t="s">
        <v>45</v>
      </c>
      <c r="G61" s="178"/>
      <c r="H61" s="179">
        <f>STDEV(H56:H59)/H60</f>
        <v>1.7561964950322206E-2</v>
      </c>
      <c r="I61" s="179">
        <f>STDEV(I56:I59)/I60</f>
        <v>1.7561964950322227E-2</v>
      </c>
      <c r="J61" s="180"/>
    </row>
    <row r="62" spans="1:10" ht="27" customHeight="1" x14ac:dyDescent="0.4">
      <c r="C62" s="123" t="s">
        <v>3</v>
      </c>
      <c r="D62" s="124">
        <f>COUNT(D56:D59)</f>
        <v>3</v>
      </c>
      <c r="F62" s="123" t="s">
        <v>3</v>
      </c>
      <c r="G62" s="181">
        <f>COUNT(G56:G59)</f>
        <v>3</v>
      </c>
      <c r="H62" s="181">
        <f>COUNT(H56:H59)</f>
        <v>3</v>
      </c>
      <c r="I62" s="181">
        <f>COUNT(I56:I59)</f>
        <v>3</v>
      </c>
      <c r="J62" s="182"/>
    </row>
    <row r="63" spans="1:10" ht="18.75" x14ac:dyDescent="0.3">
      <c r="H63" s="133"/>
      <c r="J63" s="79"/>
    </row>
    <row r="64" spans="1:10" ht="18.75" x14ac:dyDescent="0.25">
      <c r="H64" s="133"/>
    </row>
    <row r="65" spans="1:9" ht="19.5" customHeight="1" x14ac:dyDescent="0.25">
      <c r="A65" s="183"/>
      <c r="B65" s="183"/>
      <c r="C65" s="184"/>
      <c r="D65" s="184"/>
      <c r="E65" s="184"/>
      <c r="F65" s="184"/>
      <c r="G65" s="184"/>
      <c r="H65" s="184"/>
    </row>
    <row r="66" spans="1:9" ht="18.75" x14ac:dyDescent="0.25">
      <c r="B66" s="342" t="s">
        <v>4</v>
      </c>
      <c r="C66" s="342"/>
      <c r="E66" s="185" t="s">
        <v>5</v>
      </c>
      <c r="F66" s="186"/>
      <c r="G66" s="342" t="s">
        <v>6</v>
      </c>
      <c r="H66" s="342"/>
    </row>
    <row r="67" spans="1:9" ht="83.25" customHeight="1" x14ac:dyDescent="0.25">
      <c r="A67" s="187" t="s">
        <v>7</v>
      </c>
      <c r="B67" s="188"/>
      <c r="C67" s="188"/>
      <c r="E67" s="189"/>
      <c r="F67" s="86"/>
      <c r="G67" s="190"/>
      <c r="H67" s="190"/>
    </row>
    <row r="68" spans="1:9" ht="84" customHeight="1" x14ac:dyDescent="0.25">
      <c r="A68" s="187" t="s">
        <v>8</v>
      </c>
      <c r="B68" s="191"/>
      <c r="C68" s="191"/>
      <c r="E68" s="192"/>
      <c r="F68" s="86"/>
      <c r="G68" s="193"/>
      <c r="H68" s="193"/>
    </row>
    <row r="69" spans="1:9" ht="18.75" x14ac:dyDescent="0.3">
      <c r="A69" s="194"/>
      <c r="B69" s="194"/>
      <c r="C69" s="195"/>
      <c r="D69" s="195"/>
      <c r="E69" s="195"/>
      <c r="F69" s="196"/>
      <c r="G69" s="195"/>
      <c r="H69" s="195"/>
      <c r="I69" s="197"/>
    </row>
    <row r="70" spans="1:9" ht="18.75" x14ac:dyDescent="0.3">
      <c r="A70" s="194"/>
      <c r="B70" s="194"/>
      <c r="C70" s="195"/>
      <c r="D70" s="195"/>
      <c r="E70" s="195"/>
      <c r="F70" s="196"/>
      <c r="G70" s="195"/>
      <c r="H70" s="195"/>
      <c r="I70" s="197"/>
    </row>
    <row r="71" spans="1:9" ht="18.75" x14ac:dyDescent="0.3">
      <c r="A71" s="194"/>
      <c r="B71" s="194"/>
      <c r="C71" s="195"/>
      <c r="D71" s="195"/>
      <c r="E71" s="195"/>
      <c r="F71" s="196"/>
      <c r="G71" s="195"/>
      <c r="H71" s="195"/>
      <c r="I71" s="197"/>
    </row>
    <row r="72" spans="1:9" ht="18.75" x14ac:dyDescent="0.3">
      <c r="A72" s="194"/>
      <c r="B72" s="194"/>
      <c r="C72" s="195"/>
      <c r="D72" s="195"/>
      <c r="E72" s="195"/>
      <c r="F72" s="196"/>
      <c r="G72" s="195"/>
      <c r="H72" s="195"/>
      <c r="I72" s="197"/>
    </row>
    <row r="73" spans="1:9" ht="18.75" x14ac:dyDescent="0.3">
      <c r="A73" s="194"/>
      <c r="B73" s="194"/>
      <c r="C73" s="195"/>
      <c r="D73" s="195"/>
      <c r="E73" s="195"/>
      <c r="F73" s="196"/>
      <c r="G73" s="195"/>
      <c r="H73" s="195"/>
      <c r="I73" s="197"/>
    </row>
    <row r="74" spans="1:9" ht="18.75" x14ac:dyDescent="0.3">
      <c r="A74" s="194"/>
      <c r="B74" s="194"/>
      <c r="C74" s="195"/>
      <c r="D74" s="195"/>
      <c r="E74" s="195"/>
      <c r="F74" s="196"/>
      <c r="G74" s="195"/>
      <c r="H74" s="195"/>
      <c r="I74" s="197"/>
    </row>
    <row r="75" spans="1:9" ht="18.75" x14ac:dyDescent="0.3">
      <c r="A75" s="194"/>
      <c r="B75" s="194"/>
      <c r="C75" s="195"/>
      <c r="D75" s="195"/>
      <c r="E75" s="195"/>
      <c r="F75" s="196"/>
      <c r="G75" s="195"/>
      <c r="H75" s="195"/>
      <c r="I75" s="197"/>
    </row>
    <row r="76" spans="1:9" ht="18.75" x14ac:dyDescent="0.3">
      <c r="A76" s="194"/>
      <c r="B76" s="194"/>
      <c r="C76" s="195"/>
      <c r="D76" s="195"/>
      <c r="E76" s="195"/>
      <c r="F76" s="196"/>
      <c r="G76" s="195"/>
      <c r="H76" s="195"/>
      <c r="I76" s="197"/>
    </row>
    <row r="77" spans="1:9" ht="18.75" x14ac:dyDescent="0.3">
      <c r="A77" s="194"/>
      <c r="B77" s="194"/>
      <c r="C77" s="195"/>
      <c r="D77" s="195"/>
      <c r="E77" s="195"/>
      <c r="F77" s="196"/>
      <c r="G77" s="195"/>
      <c r="H77" s="195"/>
      <c r="I77" s="197"/>
    </row>
    <row r="250" spans="1:1" x14ac:dyDescent="0.25">
      <c r="A250" s="3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7">
    <mergeCell ref="B66:C66"/>
    <mergeCell ref="G66:H66"/>
    <mergeCell ref="A1:I7"/>
    <mergeCell ref="A8:I14"/>
    <mergeCell ref="A16:I16"/>
    <mergeCell ref="A17:H17"/>
    <mergeCell ref="G54:H54"/>
  </mergeCells>
  <conditionalFormatting sqref="E41">
    <cfRule type="cellIs" dxfId="13" priority="1" operator="greaterThan">
      <formula>0.002</formula>
    </cfRule>
  </conditionalFormatting>
  <conditionalFormatting sqref="F41">
    <cfRule type="cellIs" dxfId="12" priority="2" operator="greaterThan">
      <formula>0.002</formula>
    </cfRule>
  </conditionalFormatting>
  <conditionalFormatting sqref="G61">
    <cfRule type="cellIs" dxfId="11" priority="3" operator="greaterThan">
      <formula>0.02</formula>
    </cfRule>
  </conditionalFormatting>
  <conditionalFormatting sqref="H61">
    <cfRule type="cellIs" dxfId="10" priority="4" operator="greaterThan">
      <formula>0.02</formula>
    </cfRule>
  </conditionalFormatting>
  <conditionalFormatting sqref="I61">
    <cfRule type="cellIs" dxfId="9" priority="5" operator="greaterThan">
      <formula>0.02</formula>
    </cfRule>
  </conditionalFormatting>
  <conditionalFormatting sqref="J61">
    <cfRule type="cellIs" dxfId="8" priority="6" operator="greaterThan">
      <formula>0.02</formula>
    </cfRule>
  </conditionalFormatting>
  <conditionalFormatting sqref="F40">
    <cfRule type="cellIs" dxfId="7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35" orientation="landscape" r:id="rId1"/>
  <headerFooter alignWithMargins="0">
    <oddHeader>&amp;LVer 1</oddHeader>
    <oddFooter>&amp;LNQCL/ADDO/014&amp;C&amp;P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31" zoomScale="55" zoomScaleNormal="75" workbookViewId="0">
      <selection activeCell="D55" sqref="D55"/>
    </sheetView>
  </sheetViews>
  <sheetFormatPr defaultRowHeight="15" x14ac:dyDescent="0.3"/>
  <cols>
    <col min="1" max="1" width="37.42578125" style="2" customWidth="1"/>
    <col min="2" max="2" width="28.28515625" style="2" customWidth="1"/>
    <col min="3" max="3" width="31.42578125" style="2" customWidth="1"/>
    <col min="4" max="4" width="26.7109375" style="2" customWidth="1"/>
    <col min="5" max="5" width="29.85546875" style="2" customWidth="1"/>
    <col min="6" max="6" width="25.28515625" style="2" customWidth="1"/>
    <col min="7" max="7" width="27.7109375" style="2" customWidth="1"/>
    <col min="8" max="8" width="27.28515625" style="2" customWidth="1"/>
    <col min="9" max="9" width="28.28515625" style="1" customWidth="1"/>
    <col min="10" max="10" width="22" style="1" customWidth="1"/>
    <col min="11" max="11" width="17.140625" style="1" customWidth="1"/>
    <col min="12" max="12" width="18.42578125" style="1" customWidth="1"/>
    <col min="13" max="13" width="9" style="1" customWidth="1"/>
  </cols>
  <sheetData>
    <row r="1" spans="1:9" x14ac:dyDescent="0.3">
      <c r="A1" s="343" t="s">
        <v>24</v>
      </c>
      <c r="B1" s="343"/>
      <c r="C1" s="343"/>
      <c r="D1" s="343"/>
      <c r="E1" s="343"/>
      <c r="F1" s="343"/>
      <c r="G1" s="343"/>
      <c r="H1" s="343"/>
      <c r="I1" s="343"/>
    </row>
    <row r="2" spans="1:9" x14ac:dyDescent="0.3">
      <c r="A2" s="343"/>
      <c r="B2" s="343"/>
      <c r="C2" s="343"/>
      <c r="D2" s="343"/>
      <c r="E2" s="343"/>
      <c r="F2" s="343"/>
      <c r="G2" s="343"/>
      <c r="H2" s="343"/>
      <c r="I2" s="343"/>
    </row>
    <row r="3" spans="1:9" x14ac:dyDescent="0.3">
      <c r="A3" s="343"/>
      <c r="B3" s="343"/>
      <c r="C3" s="343"/>
      <c r="D3" s="343"/>
      <c r="E3" s="343"/>
      <c r="F3" s="343"/>
      <c r="G3" s="343"/>
      <c r="H3" s="343"/>
      <c r="I3" s="343"/>
    </row>
    <row r="4" spans="1:9" x14ac:dyDescent="0.3">
      <c r="A4" s="343"/>
      <c r="B4" s="343"/>
      <c r="C4" s="343"/>
      <c r="D4" s="343"/>
      <c r="E4" s="343"/>
      <c r="F4" s="343"/>
      <c r="G4" s="343"/>
      <c r="H4" s="343"/>
      <c r="I4" s="343"/>
    </row>
    <row r="5" spans="1:9" x14ac:dyDescent="0.3">
      <c r="A5" s="343"/>
      <c r="B5" s="343"/>
      <c r="C5" s="343"/>
      <c r="D5" s="343"/>
      <c r="E5" s="343"/>
      <c r="F5" s="343"/>
      <c r="G5" s="343"/>
      <c r="H5" s="343"/>
      <c r="I5" s="343"/>
    </row>
    <row r="6" spans="1:9" x14ac:dyDescent="0.3">
      <c r="A6" s="343"/>
      <c r="B6" s="343"/>
      <c r="C6" s="343"/>
      <c r="D6" s="343"/>
      <c r="E6" s="343"/>
      <c r="F6" s="343"/>
      <c r="G6" s="343"/>
      <c r="H6" s="343"/>
      <c r="I6" s="343"/>
    </row>
    <row r="7" spans="1:9" x14ac:dyDescent="0.3">
      <c r="A7" s="343"/>
      <c r="B7" s="343"/>
      <c r="C7" s="343"/>
      <c r="D7" s="343"/>
      <c r="E7" s="343"/>
      <c r="F7" s="343"/>
      <c r="G7" s="343"/>
      <c r="H7" s="343"/>
      <c r="I7" s="343"/>
    </row>
    <row r="8" spans="1:9" x14ac:dyDescent="0.3">
      <c r="A8" s="344" t="s">
        <v>10</v>
      </c>
      <c r="B8" s="344"/>
      <c r="C8" s="344"/>
      <c r="D8" s="344"/>
      <c r="E8" s="344"/>
      <c r="F8" s="344"/>
      <c r="G8" s="344"/>
      <c r="H8" s="344"/>
      <c r="I8" s="344"/>
    </row>
    <row r="9" spans="1:9" x14ac:dyDescent="0.3">
      <c r="A9" s="344"/>
      <c r="B9" s="344"/>
      <c r="C9" s="344"/>
      <c r="D9" s="344"/>
      <c r="E9" s="344"/>
      <c r="F9" s="344"/>
      <c r="G9" s="344"/>
      <c r="H9" s="344"/>
      <c r="I9" s="344"/>
    </row>
    <row r="10" spans="1:9" x14ac:dyDescent="0.3">
      <c r="A10" s="344"/>
      <c r="B10" s="344"/>
      <c r="C10" s="344"/>
      <c r="D10" s="344"/>
      <c r="E10" s="344"/>
      <c r="F10" s="344"/>
      <c r="G10" s="344"/>
      <c r="H10" s="344"/>
      <c r="I10" s="344"/>
    </row>
    <row r="11" spans="1:9" x14ac:dyDescent="0.3">
      <c r="A11" s="344"/>
      <c r="B11" s="344"/>
      <c r="C11" s="344"/>
      <c r="D11" s="344"/>
      <c r="E11" s="344"/>
      <c r="F11" s="344"/>
      <c r="G11" s="344"/>
      <c r="H11" s="344"/>
      <c r="I11" s="344"/>
    </row>
    <row r="12" spans="1:9" x14ac:dyDescent="0.3">
      <c r="A12" s="344"/>
      <c r="B12" s="344"/>
      <c r="C12" s="344"/>
      <c r="D12" s="344"/>
      <c r="E12" s="344"/>
      <c r="F12" s="344"/>
      <c r="G12" s="344"/>
      <c r="H12" s="344"/>
      <c r="I12" s="344"/>
    </row>
    <row r="13" spans="1:9" x14ac:dyDescent="0.3">
      <c r="A13" s="344"/>
      <c r="B13" s="344"/>
      <c r="C13" s="344"/>
      <c r="D13" s="344"/>
      <c r="E13" s="344"/>
      <c r="F13" s="344"/>
      <c r="G13" s="344"/>
      <c r="H13" s="344"/>
      <c r="I13" s="344"/>
    </row>
    <row r="14" spans="1:9" x14ac:dyDescent="0.3">
      <c r="A14" s="344"/>
      <c r="B14" s="344"/>
      <c r="C14" s="344"/>
      <c r="D14" s="344"/>
      <c r="E14" s="344"/>
      <c r="F14" s="344"/>
      <c r="G14" s="344"/>
      <c r="H14" s="344"/>
      <c r="I14" s="344"/>
    </row>
    <row r="15" spans="1:9" ht="19.5" customHeight="1" x14ac:dyDescent="0.3"/>
    <row r="16" spans="1:9" ht="19.5" customHeight="1" x14ac:dyDescent="0.3">
      <c r="A16" s="345" t="s">
        <v>11</v>
      </c>
      <c r="B16" s="346"/>
      <c r="C16" s="346"/>
      <c r="D16" s="346"/>
      <c r="E16" s="346"/>
      <c r="F16" s="346"/>
      <c r="G16" s="346"/>
      <c r="H16" s="346"/>
      <c r="I16" s="347"/>
    </row>
    <row r="17" spans="1:14" ht="18.75" x14ac:dyDescent="0.3">
      <c r="A17" s="348" t="s">
        <v>25</v>
      </c>
      <c r="B17" s="348"/>
      <c r="C17" s="348"/>
      <c r="D17" s="348"/>
      <c r="E17" s="348"/>
      <c r="F17" s="348"/>
      <c r="G17" s="348"/>
      <c r="H17" s="348"/>
    </row>
    <row r="18" spans="1:14" ht="18.75" x14ac:dyDescent="0.3">
      <c r="A18" s="200" t="s">
        <v>13</v>
      </c>
      <c r="B18" s="201" t="s">
        <v>1</v>
      </c>
      <c r="C18" s="201"/>
      <c r="D18" s="201"/>
      <c r="E18" s="201"/>
    </row>
    <row r="19" spans="1:14" ht="18.75" x14ac:dyDescent="0.3">
      <c r="A19" s="200" t="s">
        <v>14</v>
      </c>
      <c r="B19" s="202" t="s">
        <v>63</v>
      </c>
      <c r="C19" s="199">
        <v>32</v>
      </c>
    </row>
    <row r="20" spans="1:14" ht="18.75" x14ac:dyDescent="0.3">
      <c r="A20" s="200" t="s">
        <v>15</v>
      </c>
      <c r="B20" s="202" t="s">
        <v>78</v>
      </c>
      <c r="C20" s="202"/>
    </row>
    <row r="21" spans="1:14" ht="18.75" x14ac:dyDescent="0.3">
      <c r="A21" s="200" t="s">
        <v>16</v>
      </c>
      <c r="B21" s="203" t="s">
        <v>77</v>
      </c>
      <c r="C21" s="203"/>
      <c r="D21" s="203"/>
      <c r="E21" s="203"/>
      <c r="F21" s="203"/>
      <c r="G21" s="203"/>
      <c r="H21" s="203"/>
      <c r="I21" s="204"/>
    </row>
    <row r="22" spans="1:14" ht="18.75" x14ac:dyDescent="0.3">
      <c r="A22" s="200" t="s">
        <v>17</v>
      </c>
      <c r="B22" s="205"/>
    </row>
    <row r="23" spans="1:14" ht="18.75" x14ac:dyDescent="0.3">
      <c r="A23" s="200" t="s">
        <v>18</v>
      </c>
      <c r="B23" s="205"/>
    </row>
    <row r="24" spans="1:14" ht="18.75" x14ac:dyDescent="0.3">
      <c r="A24" s="200"/>
      <c r="B24" s="206"/>
    </row>
    <row r="25" spans="1:14" ht="18.75" x14ac:dyDescent="0.3">
      <c r="A25" s="207" t="s">
        <v>0</v>
      </c>
      <c r="B25" s="208" t="s">
        <v>26</v>
      </c>
    </row>
    <row r="26" spans="1:14" ht="18.75" x14ac:dyDescent="0.3">
      <c r="A26" s="207"/>
      <c r="B26" s="208"/>
    </row>
    <row r="27" spans="1:14" ht="26.25" customHeight="1" x14ac:dyDescent="0.4">
      <c r="A27" s="209" t="s">
        <v>27</v>
      </c>
      <c r="B27" s="210" t="s">
        <v>74</v>
      </c>
      <c r="C27" s="211"/>
      <c r="I27" s="212"/>
      <c r="J27" s="212"/>
      <c r="K27" s="212"/>
      <c r="L27" s="213"/>
      <c r="M27" s="213"/>
      <c r="N27" s="214"/>
    </row>
    <row r="28" spans="1:14" ht="26.25" customHeight="1" x14ac:dyDescent="0.4">
      <c r="A28" s="215" t="s">
        <v>28</v>
      </c>
      <c r="B28" s="210" t="s">
        <v>73</v>
      </c>
      <c r="C28" s="211"/>
      <c r="D28" s="216"/>
      <c r="E28" s="217"/>
      <c r="F28" s="217"/>
      <c r="G28" s="217"/>
      <c r="I28" s="212"/>
      <c r="J28" s="212"/>
      <c r="K28" s="212"/>
      <c r="L28" s="213"/>
      <c r="M28" s="213"/>
      <c r="N28" s="214"/>
    </row>
    <row r="29" spans="1:14" ht="26.25" customHeight="1" x14ac:dyDescent="0.4">
      <c r="A29" s="218" t="s">
        <v>29</v>
      </c>
      <c r="B29" s="211">
        <v>65.38</v>
      </c>
      <c r="C29" s="219"/>
      <c r="D29" s="220"/>
      <c r="E29" s="220"/>
      <c r="F29" s="220"/>
      <c r="G29" s="220"/>
      <c r="H29" s="221"/>
      <c r="I29" s="212"/>
      <c r="J29" s="212"/>
      <c r="K29" s="212"/>
      <c r="L29" s="213"/>
      <c r="M29" s="213"/>
      <c r="N29" s="214"/>
    </row>
    <row r="30" spans="1:14" ht="26.25" customHeight="1" x14ac:dyDescent="0.4">
      <c r="A30" s="222" t="s">
        <v>30</v>
      </c>
      <c r="B30" s="223">
        <v>0.05</v>
      </c>
      <c r="C30" s="219"/>
      <c r="D30" s="220"/>
      <c r="E30" s="220"/>
      <c r="F30" s="220"/>
      <c r="G30" s="220"/>
      <c r="H30" s="221"/>
      <c r="I30" s="212"/>
      <c r="J30" s="212"/>
      <c r="K30" s="212"/>
      <c r="L30" s="213"/>
      <c r="M30" s="213"/>
      <c r="N30" s="214"/>
    </row>
    <row r="31" spans="1:14" ht="26.25" customHeight="1" x14ac:dyDescent="0.4">
      <c r="A31" s="222"/>
      <c r="C31" s="219"/>
      <c r="D31" s="220"/>
      <c r="E31" s="220"/>
      <c r="F31" s="220"/>
      <c r="G31" s="220"/>
      <c r="H31" s="221"/>
      <c r="I31" s="212"/>
      <c r="J31" s="212"/>
      <c r="K31" s="212"/>
      <c r="L31" s="213"/>
      <c r="M31" s="213"/>
      <c r="N31" s="214"/>
    </row>
    <row r="32" spans="1:14" ht="26.25" customHeight="1" x14ac:dyDescent="0.4">
      <c r="A32" s="224" t="s">
        <v>31</v>
      </c>
      <c r="B32" s="211">
        <v>1</v>
      </c>
      <c r="C32" s="225" t="s">
        <v>32</v>
      </c>
      <c r="D32" s="211">
        <v>1</v>
      </c>
      <c r="E32" s="198"/>
      <c r="I32" s="212"/>
      <c r="J32" s="212"/>
      <c r="K32" s="212"/>
      <c r="L32" s="213"/>
      <c r="M32" s="213"/>
      <c r="N32" s="214"/>
    </row>
    <row r="33" spans="1:14" ht="18.75" x14ac:dyDescent="0.3">
      <c r="A33" s="226"/>
      <c r="B33" s="227"/>
      <c r="I33" s="212"/>
      <c r="J33" s="212"/>
      <c r="K33" s="212"/>
      <c r="L33" s="213"/>
      <c r="M33" s="213"/>
      <c r="N33" s="214"/>
    </row>
    <row r="34" spans="1:14" ht="19.5" customHeight="1" x14ac:dyDescent="0.3">
      <c r="A34" s="226"/>
      <c r="B34" s="227"/>
      <c r="I34" s="212"/>
      <c r="J34" s="212"/>
      <c r="K34" s="212"/>
      <c r="L34" s="213"/>
      <c r="M34" s="213"/>
      <c r="N34" s="214"/>
    </row>
    <row r="35" spans="1:14" ht="19.5" customHeight="1" x14ac:dyDescent="0.3">
      <c r="A35" s="228" t="s">
        <v>33</v>
      </c>
      <c r="B35" s="228" t="s">
        <v>34</v>
      </c>
      <c r="C35" s="229" t="s">
        <v>35</v>
      </c>
      <c r="D35" s="228" t="s">
        <v>36</v>
      </c>
      <c r="E35" s="230" t="s">
        <v>37</v>
      </c>
      <c r="F35" s="230" t="s">
        <v>64</v>
      </c>
      <c r="G35" s="228" t="s">
        <v>39</v>
      </c>
      <c r="H35" s="198"/>
      <c r="J35" s="212"/>
      <c r="K35" s="212"/>
      <c r="L35" s="213"/>
      <c r="M35" s="213"/>
      <c r="N35" s="214"/>
    </row>
    <row r="36" spans="1:14" ht="26.25" customHeight="1" x14ac:dyDescent="0.4">
      <c r="A36" s="231" t="s">
        <v>40</v>
      </c>
      <c r="B36" s="232">
        <f>127.9*25/100</f>
        <v>31.975000000000001</v>
      </c>
      <c r="C36" s="233">
        <f>IF(ISBLANK(B36), "-",B36/$B$29*($B$32/$D$32))</f>
        <v>0.48906393392474767</v>
      </c>
      <c r="D36" s="232">
        <v>9.8000000000000007</v>
      </c>
      <c r="E36" s="234">
        <f>IF(ISBLANK(B36), "-",C36/D36)</f>
        <v>4.9904483053545674E-2</v>
      </c>
      <c r="F36" s="235">
        <f>IF(ISBLANK(B36), "-",(E36-$B$30)/$B$30)</f>
        <v>-1.9103389290865691E-3</v>
      </c>
      <c r="G36" s="236">
        <f>IF(ISBLANK(B36),"-",E36/$B$30)</f>
        <v>0.99808966107091346</v>
      </c>
      <c r="H36" s="198"/>
      <c r="J36" s="212"/>
      <c r="K36" s="212"/>
      <c r="L36" s="213"/>
      <c r="M36" s="213"/>
      <c r="N36" s="214"/>
    </row>
    <row r="37" spans="1:14" ht="26.25" customHeight="1" x14ac:dyDescent="0.4">
      <c r="A37" s="237" t="s">
        <v>41</v>
      </c>
      <c r="B37" s="238">
        <f>132.8*25/100</f>
        <v>33.200000000000003</v>
      </c>
      <c r="C37" s="239">
        <f>IF(ISBLANK(B37), "-",B37/$B$29*($B$32/$D$32))</f>
        <v>0.50780055062710316</v>
      </c>
      <c r="D37" s="238">
        <v>10.199999999999999</v>
      </c>
      <c r="E37" s="240">
        <f>IF(ISBLANK(B37), "-",C37/D37)</f>
        <v>4.9784367708539529E-2</v>
      </c>
      <c r="F37" s="241">
        <f>IF(ISBLANK(B37), "-",(E37-$B$30)/$B$30)</f>
        <v>-4.3126458292094827E-3</v>
      </c>
      <c r="G37" s="242">
        <f>IF(ISBLANK(B37),"-",E37/$B$30)</f>
        <v>0.99568735417079057</v>
      </c>
      <c r="H37" s="198"/>
      <c r="J37" s="212"/>
      <c r="K37" s="212"/>
      <c r="L37" s="213"/>
      <c r="M37" s="213"/>
      <c r="N37" s="214"/>
    </row>
    <row r="38" spans="1:14" ht="26.25" customHeight="1" x14ac:dyDescent="0.4">
      <c r="A38" s="237" t="s">
        <v>42</v>
      </c>
      <c r="B38" s="238">
        <f>171.2*25/100</f>
        <v>42.8</v>
      </c>
      <c r="C38" s="239">
        <f>IF(ISBLANK(B38), "-",B38/$B$29*($B$32/$D$32))</f>
        <v>0.65463444478433774</v>
      </c>
      <c r="D38" s="238">
        <v>13.1</v>
      </c>
      <c r="E38" s="240">
        <f>IF(ISBLANK(B38), "-",C38/D38)</f>
        <v>4.9972095021705173E-2</v>
      </c>
      <c r="F38" s="241">
        <f>IF(ISBLANK(B38), "-",(E38-$B$30)/$B$30)</f>
        <v>-5.5809956589658594E-4</v>
      </c>
      <c r="G38" s="242">
        <f>IF(ISBLANK(B38),"-",E38/$B$30)</f>
        <v>0.99944190043410341</v>
      </c>
      <c r="H38" s="198"/>
      <c r="J38" s="212"/>
      <c r="K38" s="212"/>
      <c r="L38" s="213"/>
      <c r="M38" s="213"/>
      <c r="N38" s="214"/>
    </row>
    <row r="39" spans="1:14" ht="27" customHeight="1" x14ac:dyDescent="0.4">
      <c r="A39" s="243" t="s">
        <v>43</v>
      </c>
      <c r="B39" s="244"/>
      <c r="C39" s="245" t="str">
        <f>IF(ISBLANK(B39), "-",B39/$B$29*($B$32/$D$32))</f>
        <v>-</v>
      </c>
      <c r="D39" s="244"/>
      <c r="E39" s="246" t="str">
        <f>IF(ISBLANK(B39), "-",C39/D39)</f>
        <v>-</v>
      </c>
      <c r="F39" s="247" t="str">
        <f>IF(ISBLANK(B39), "-",(E39-$B$30)/$B$30)</f>
        <v>-</v>
      </c>
      <c r="G39" s="248" t="str">
        <f>IF(ISBLANK(B39),"-",E39/$B$30)</f>
        <v>-</v>
      </c>
      <c r="H39" s="198"/>
      <c r="J39" s="212"/>
      <c r="K39" s="212"/>
      <c r="L39" s="213"/>
      <c r="M39" s="213"/>
      <c r="N39" s="214"/>
    </row>
    <row r="40" spans="1:14" ht="19.5" customHeight="1" x14ac:dyDescent="0.3">
      <c r="A40" s="198"/>
      <c r="B40" s="198"/>
      <c r="C40" s="198"/>
      <c r="D40" s="249" t="s">
        <v>44</v>
      </c>
      <c r="E40" s="250">
        <f>AVERAGE(E36:E39)</f>
        <v>4.9886981927930119E-2</v>
      </c>
      <c r="F40" s="251">
        <f>AVERAGE(F36:F39)</f>
        <v>-2.2603614413975459E-3</v>
      </c>
      <c r="G40" s="252">
        <f>AVERAGE(G36:G39)</f>
        <v>0.99773963855860248</v>
      </c>
      <c r="H40" s="198"/>
      <c r="L40" s="213"/>
      <c r="M40" s="213"/>
      <c r="N40" s="214"/>
    </row>
    <row r="41" spans="1:14" ht="18.75" x14ac:dyDescent="0.3">
      <c r="A41" s="198"/>
      <c r="B41" s="253"/>
      <c r="C41" s="254"/>
      <c r="D41" s="255" t="s">
        <v>45</v>
      </c>
      <c r="E41" s="256">
        <f>STDEV(E36:E39)/E40</f>
        <v>1.9058971492799633E-3</v>
      </c>
      <c r="F41" s="257"/>
      <c r="G41" s="198"/>
      <c r="H41" s="198"/>
    </row>
    <row r="42" spans="1:14" ht="19.5" customHeight="1" x14ac:dyDescent="0.3">
      <c r="A42" s="198"/>
      <c r="B42" s="253"/>
      <c r="C42" s="254"/>
      <c r="D42" s="258" t="s">
        <v>3</v>
      </c>
      <c r="E42" s="259">
        <f>COUNT(E36:E39)</f>
        <v>3</v>
      </c>
      <c r="F42" s="260"/>
      <c r="G42" s="198"/>
      <c r="H42" s="198"/>
    </row>
    <row r="43" spans="1:14" ht="18.75" x14ac:dyDescent="0.3">
      <c r="A43" s="261"/>
      <c r="B43" s="262"/>
      <c r="C43" s="253"/>
      <c r="D43" s="253"/>
      <c r="E43" s="253"/>
      <c r="F43" s="263"/>
      <c r="G43" s="198"/>
      <c r="H43" s="198"/>
    </row>
    <row r="45" spans="1:14" ht="18.75" x14ac:dyDescent="0.3">
      <c r="A45" s="264" t="s">
        <v>0</v>
      </c>
      <c r="B45" s="208" t="s">
        <v>46</v>
      </c>
    </row>
    <row r="46" spans="1:14" ht="18.75" x14ac:dyDescent="0.3">
      <c r="A46" s="199" t="s">
        <v>47</v>
      </c>
      <c r="B46" s="265" t="str">
        <f>B21</f>
        <v>Each sachet contains Magnesium Hydroxide 400mg, Aluminium hydroxide 460 mg</v>
      </c>
    </row>
    <row r="47" spans="1:14" ht="18.75" x14ac:dyDescent="0.3">
      <c r="B47" s="265"/>
    </row>
    <row r="48" spans="1:14" ht="26.25" customHeight="1" x14ac:dyDescent="0.3">
      <c r="A48" s="226" t="s">
        <v>48</v>
      </c>
      <c r="B48" s="331">
        <v>4.3</v>
      </c>
      <c r="C48" s="199" t="s">
        <v>49</v>
      </c>
      <c r="D48" s="332">
        <v>351.8</v>
      </c>
      <c r="E48" s="199" t="str">
        <f>B20</f>
        <v>Aluminium hydroxide 460 mg</v>
      </c>
      <c r="F48" s="221" t="s">
        <v>79</v>
      </c>
      <c r="H48" s="266"/>
    </row>
    <row r="49" spans="1:10" ht="18.75" x14ac:dyDescent="0.3">
      <c r="A49" s="226"/>
      <c r="H49" s="266"/>
    </row>
    <row r="50" spans="1:10" ht="26.25" customHeight="1" x14ac:dyDescent="0.4">
      <c r="A50" s="267" t="s">
        <v>50</v>
      </c>
      <c r="B50" s="333">
        <f>RD!C39</f>
        <v>1.2150320045584559</v>
      </c>
      <c r="C50" s="198"/>
      <c r="D50" s="198"/>
      <c r="E50" s="198"/>
      <c r="F50" s="198"/>
      <c r="G50" s="198"/>
      <c r="H50" s="198"/>
    </row>
    <row r="51" spans="1:10" ht="18.75" x14ac:dyDescent="0.3">
      <c r="A51" s="267"/>
      <c r="B51" s="268"/>
      <c r="C51" s="198"/>
      <c r="D51" s="198"/>
      <c r="E51" s="198"/>
      <c r="F51" s="198"/>
      <c r="G51" s="198"/>
      <c r="H51" s="198"/>
    </row>
    <row r="52" spans="1:10" s="4" customFormat="1" ht="18.75" x14ac:dyDescent="0.3">
      <c r="A52" s="269" t="s">
        <v>48</v>
      </c>
      <c r="B52" s="270">
        <f>B48</f>
        <v>4.3</v>
      </c>
      <c r="C52" s="271" t="s">
        <v>51</v>
      </c>
      <c r="D52" s="272">
        <f>B50*B48</f>
        <v>5.22463761960136</v>
      </c>
    </row>
    <row r="53" spans="1:10" s="4" customFormat="1" ht="18.75" x14ac:dyDescent="0.3">
      <c r="A53" s="269"/>
      <c r="B53" s="270"/>
      <c r="C53" s="271"/>
      <c r="D53" s="272"/>
    </row>
    <row r="54" spans="1:10" ht="26.25" customHeight="1" x14ac:dyDescent="0.4">
      <c r="A54" s="226" t="s">
        <v>52</v>
      </c>
      <c r="B54" s="273" t="str">
        <f>B27</f>
        <v>0.05 M EDTA DISODIUM</v>
      </c>
      <c r="C54" s="274" t="s">
        <v>51</v>
      </c>
      <c r="D54" s="275">
        <v>3.9</v>
      </c>
      <c r="E54" s="198" t="str">
        <f>B20</f>
        <v>Aluminium hydroxide 460 mg</v>
      </c>
      <c r="H54" s="266"/>
    </row>
    <row r="55" spans="1:10" ht="26.25" customHeight="1" x14ac:dyDescent="0.4">
      <c r="A55" s="226"/>
      <c r="B55" s="273"/>
      <c r="C55" s="274"/>
      <c r="D55" s="315"/>
      <c r="E55" s="198"/>
      <c r="H55" s="266"/>
    </row>
    <row r="56" spans="1:10" ht="27" customHeight="1" x14ac:dyDescent="0.4">
      <c r="A56" s="226" t="s">
        <v>65</v>
      </c>
      <c r="B56" s="330">
        <v>25</v>
      </c>
      <c r="C56" s="274"/>
      <c r="D56" s="315"/>
      <c r="E56" s="198"/>
      <c r="H56" s="266"/>
    </row>
    <row r="57" spans="1:10" ht="19.5" customHeight="1" x14ac:dyDescent="0.3">
      <c r="C57" s="198"/>
      <c r="D57" s="198"/>
      <c r="E57" s="198"/>
      <c r="F57" s="198"/>
      <c r="G57" s="198"/>
      <c r="H57" s="349" t="s">
        <v>53</v>
      </c>
      <c r="I57" s="350"/>
      <c r="J57" s="276"/>
    </row>
    <row r="58" spans="1:10" ht="19.5" customHeight="1" x14ac:dyDescent="0.3">
      <c r="A58" s="277" t="s">
        <v>54</v>
      </c>
      <c r="B58" s="228" t="s">
        <v>55</v>
      </c>
      <c r="C58" s="228" t="s">
        <v>66</v>
      </c>
      <c r="D58" s="228" t="s">
        <v>57</v>
      </c>
      <c r="E58" s="228" t="s">
        <v>67</v>
      </c>
      <c r="F58" s="228" t="s">
        <v>56</v>
      </c>
      <c r="G58" s="278" t="s">
        <v>59</v>
      </c>
      <c r="H58" s="228" t="s">
        <v>60</v>
      </c>
      <c r="I58" s="228" t="s">
        <v>61</v>
      </c>
      <c r="J58" s="228" t="s">
        <v>68</v>
      </c>
    </row>
    <row r="59" spans="1:10" ht="26.25" customHeight="1" x14ac:dyDescent="0.4">
      <c r="A59" s="279" t="s">
        <v>40</v>
      </c>
      <c r="B59" s="280">
        <f>18.8596/200*10</f>
        <v>0.94298000000000004</v>
      </c>
      <c r="C59" s="281">
        <v>17.5</v>
      </c>
      <c r="D59" s="281">
        <v>25.1</v>
      </c>
      <c r="E59" s="323">
        <f>IF(ISBLANK(B59),"-",(C59/$D$63*$B$56))</f>
        <v>17.430278884462147</v>
      </c>
      <c r="F59" s="319">
        <f>IF(ISBLANK(B59),"-",B$56-E59)</f>
        <v>7.5697211155378525</v>
      </c>
      <c r="G59" s="316">
        <f>IF(ISBLANK(B59), "-",E59*$G$40)</f>
        <v>17.390880154158904</v>
      </c>
      <c r="H59" s="282">
        <f>IF(ISBLANK(B59),"-",G59*$D$54)</f>
        <v>67.824432601219726</v>
      </c>
      <c r="I59" s="283">
        <f>IF(ISBLANK(B59),"-",H59*$D$52/B59)</f>
        <v>375.78536352462351</v>
      </c>
      <c r="J59" s="284">
        <f>IF(ISBLANK(B59),"-",I59/$D$48)</f>
        <v>1.0681789753400326</v>
      </c>
    </row>
    <row r="60" spans="1:10" ht="26.25" customHeight="1" x14ac:dyDescent="0.4">
      <c r="A60" s="285" t="s">
        <v>41</v>
      </c>
      <c r="B60" s="286">
        <f>20.6244/200*10</f>
        <v>1.03122</v>
      </c>
      <c r="C60" s="287">
        <v>19.3</v>
      </c>
      <c r="D60" s="287">
        <v>25.1</v>
      </c>
      <c r="E60" s="324">
        <f>IF(ISBLANK(B60),"-",(C60/$D$63*$B$56))</f>
        <v>19.223107569721112</v>
      </c>
      <c r="F60" s="320">
        <f>IF(ISBLANK(B60),"-",B$56-E60)</f>
        <v>5.7768924302788882</v>
      </c>
      <c r="G60" s="317">
        <f>IF(ISBLANK(B60), "-",E60*$G$40)</f>
        <v>19.179656398586676</v>
      </c>
      <c r="H60" s="288">
        <f>IF(ISBLANK(B60),"-",G60*$D$54)</f>
        <v>74.80065995448804</v>
      </c>
      <c r="I60" s="289">
        <f>IF(ISBLANK(B60),"-",H60*$D$52/B60)</f>
        <v>378.97475026592497</v>
      </c>
      <c r="J60" s="290">
        <f>IF(ISBLANK(B60),"-",I60/$D$48)</f>
        <v>1.0772448842124074</v>
      </c>
    </row>
    <row r="61" spans="1:10" ht="26.25" customHeight="1" x14ac:dyDescent="0.4">
      <c r="A61" s="285" t="s">
        <v>42</v>
      </c>
      <c r="B61" s="286">
        <f>16.8071/200*10</f>
        <v>0.84035499999999985</v>
      </c>
      <c r="C61" s="287">
        <v>15.4</v>
      </c>
      <c r="D61" s="287">
        <v>25.1</v>
      </c>
      <c r="E61" s="324">
        <f>IF(ISBLANK(B61),"-",(C61/$D$63*$B$56))</f>
        <v>15.33864541832669</v>
      </c>
      <c r="F61" s="320">
        <f>IF(ISBLANK(B61),"-",B$56-E61)</f>
        <v>9.6613545816733097</v>
      </c>
      <c r="G61" s="317">
        <f>IF(ISBLANK(B61), "-",E61*$G$40)</f>
        <v>15.303974535659837</v>
      </c>
      <c r="H61" s="288">
        <f>IF(ISBLANK(B61),"-",G61*$D$54)</f>
        <v>59.685500689073365</v>
      </c>
      <c r="I61" s="289">
        <f>IF(ISBLANK(B61),"-",H61*$D$52/B61)</f>
        <v>371.07545292748375</v>
      </c>
      <c r="J61" s="290">
        <f>IF(ISBLANK(B61),"-",I61/$D$48)</f>
        <v>1.0547909406693683</v>
      </c>
    </row>
    <row r="62" spans="1:10" ht="27" customHeight="1" x14ac:dyDescent="0.4">
      <c r="A62" s="291" t="s">
        <v>43</v>
      </c>
      <c r="B62" s="292"/>
      <c r="C62" s="292"/>
      <c r="D62" s="292"/>
      <c r="E62" s="325" t="str">
        <f>IF(ISBLANK(B62),"-",(C62/$D$63*$B$56))</f>
        <v>-</v>
      </c>
      <c r="F62" s="321" t="str">
        <f>IF(ISBLANK(B62),"-",B$56-E62)</f>
        <v>-</v>
      </c>
      <c r="G62" s="318" t="str">
        <f>IF(ISBLANK(B62), "-",E62*$G$40)</f>
        <v>-</v>
      </c>
      <c r="H62" s="293" t="str">
        <f>IF(ISBLANK(B62),"-",G62*$D$54)</f>
        <v>-</v>
      </c>
      <c r="I62" s="294" t="str">
        <f>IF(ISBLANK(B62),"-",H62*$D$52/B62)</f>
        <v>-</v>
      </c>
      <c r="J62" s="295" t="str">
        <f>IF(ISBLANK(B62),"-",I62/$D$48)</f>
        <v>-</v>
      </c>
    </row>
    <row r="63" spans="1:10" ht="26.25" customHeight="1" x14ac:dyDescent="0.4">
      <c r="C63" s="296" t="s">
        <v>44</v>
      </c>
      <c r="D63" s="297">
        <f>AVERAGE(D59:D62)</f>
        <v>25.100000000000005</v>
      </c>
      <c r="G63" s="296" t="s">
        <v>44</v>
      </c>
      <c r="H63" s="297">
        <f>AVERAGE(H59:H62)</f>
        <v>67.436864414927044</v>
      </c>
      <c r="I63" s="297">
        <f>AVERAGE(I59:I62)</f>
        <v>375.27852223934406</v>
      </c>
      <c r="J63" s="298">
        <f>AVERAGE(J59:J62)</f>
        <v>1.0667382667406027</v>
      </c>
    </row>
    <row r="64" spans="1:10" ht="26.25" customHeight="1" x14ac:dyDescent="0.4">
      <c r="C64" s="255" t="s">
        <v>45</v>
      </c>
      <c r="D64" s="300">
        <f>IF(D63=0,"-",STDEV(D59:D62)/D63)</f>
        <v>1.7335330110094253E-16</v>
      </c>
      <c r="G64" s="255" t="s">
        <v>45</v>
      </c>
      <c r="H64" s="299"/>
      <c r="I64" s="300">
        <f>STDEV(I59:I62)/I63</f>
        <v>1.0589372600810264E-2</v>
      </c>
      <c r="J64" s="300">
        <f>STDEV(J59:J62)/J63</f>
        <v>1.0589372600810179E-2</v>
      </c>
    </row>
    <row r="65" spans="1:10" ht="27" customHeight="1" x14ac:dyDescent="0.4">
      <c r="C65" s="258" t="s">
        <v>3</v>
      </c>
      <c r="D65" s="301">
        <f>COUNT(D59:D62)</f>
        <v>3</v>
      </c>
      <c r="G65" s="258" t="s">
        <v>3</v>
      </c>
      <c r="H65" s="301">
        <f>COUNT(H59:H62)</f>
        <v>3</v>
      </c>
      <c r="I65" s="301">
        <f>COUNT(I59:I62)</f>
        <v>3</v>
      </c>
      <c r="J65" s="301">
        <f>COUNT(J59:J62)</f>
        <v>3</v>
      </c>
    </row>
    <row r="66" spans="1:10" ht="18.75" x14ac:dyDescent="0.3">
      <c r="H66" s="266"/>
      <c r="J66" s="214"/>
    </row>
    <row r="67" spans="1:10" ht="26.25" customHeight="1" x14ac:dyDescent="0.4">
      <c r="A67" s="326" t="s">
        <v>69</v>
      </c>
      <c r="B67" s="327" t="s">
        <v>70</v>
      </c>
      <c r="C67" s="351" t="str">
        <f>B20</f>
        <v>Aluminium hydroxide 460 mg</v>
      </c>
      <c r="D67" s="351"/>
      <c r="E67" s="328" t="s">
        <v>71</v>
      </c>
      <c r="F67" s="328"/>
      <c r="G67" s="198"/>
      <c r="H67" s="329">
        <f>J63</f>
        <v>1.0667382667406027</v>
      </c>
    </row>
    <row r="68" spans="1:10" ht="19.5" customHeight="1" x14ac:dyDescent="0.3">
      <c r="A68" s="302"/>
      <c r="B68" s="302"/>
      <c r="C68" s="303"/>
      <c r="D68" s="303"/>
      <c r="E68" s="303"/>
      <c r="F68" s="303"/>
      <c r="G68" s="303"/>
      <c r="H68" s="303"/>
      <c r="I68" s="322"/>
      <c r="J68" s="322"/>
    </row>
    <row r="69" spans="1:10" ht="18.75" x14ac:dyDescent="0.3">
      <c r="B69" s="342" t="s">
        <v>4</v>
      </c>
      <c r="C69" s="342"/>
      <c r="E69" s="198"/>
      <c r="F69" s="304" t="s">
        <v>5</v>
      </c>
      <c r="G69" s="198"/>
      <c r="H69" s="198"/>
      <c r="I69" s="342" t="s">
        <v>6</v>
      </c>
      <c r="J69" s="342"/>
    </row>
    <row r="70" spans="1:10" ht="83.25" customHeight="1" x14ac:dyDescent="0.3">
      <c r="A70" s="305" t="s">
        <v>7</v>
      </c>
      <c r="B70" s="306" t="s">
        <v>75</v>
      </c>
      <c r="C70" s="306"/>
      <c r="E70" s="198"/>
      <c r="F70" s="334">
        <v>42105</v>
      </c>
      <c r="G70" s="198"/>
      <c r="H70" s="198"/>
      <c r="I70" s="307"/>
      <c r="J70" s="307"/>
    </row>
    <row r="71" spans="1:10" ht="84" customHeight="1" x14ac:dyDescent="0.3">
      <c r="A71" s="305" t="s">
        <v>8</v>
      </c>
      <c r="B71" s="308"/>
      <c r="C71" s="308"/>
      <c r="E71" s="198"/>
      <c r="F71" s="309"/>
      <c r="G71" s="198"/>
      <c r="H71" s="198"/>
      <c r="I71" s="310"/>
      <c r="J71" s="310"/>
    </row>
    <row r="72" spans="1:10" ht="18.75" x14ac:dyDescent="0.3">
      <c r="A72" s="311"/>
      <c r="B72" s="311"/>
      <c r="C72" s="312"/>
      <c r="D72" s="312"/>
      <c r="E72" s="312"/>
      <c r="F72" s="313"/>
      <c r="G72" s="312"/>
      <c r="H72" s="312"/>
      <c r="I72" s="314"/>
    </row>
    <row r="73" spans="1:10" ht="18.75" x14ac:dyDescent="0.3">
      <c r="A73" s="311"/>
      <c r="B73" s="311"/>
      <c r="C73" s="312"/>
      <c r="D73" s="312"/>
      <c r="E73" s="312"/>
      <c r="F73" s="313"/>
      <c r="G73" s="312"/>
      <c r="H73" s="312"/>
      <c r="I73" s="314"/>
    </row>
    <row r="74" spans="1:10" ht="18.75" x14ac:dyDescent="0.3">
      <c r="A74" s="311"/>
      <c r="B74" s="311"/>
      <c r="C74" s="312"/>
      <c r="D74" s="312"/>
      <c r="E74" s="312"/>
      <c r="F74" s="313"/>
      <c r="G74" s="312"/>
      <c r="H74" s="312"/>
      <c r="I74" s="314"/>
    </row>
    <row r="75" spans="1:10" ht="18.75" x14ac:dyDescent="0.3">
      <c r="A75" s="311"/>
      <c r="B75" s="311"/>
      <c r="C75" s="312"/>
      <c r="D75" s="312"/>
      <c r="E75" s="312"/>
      <c r="F75" s="313"/>
      <c r="G75" s="312"/>
      <c r="H75" s="312"/>
      <c r="I75" s="314"/>
    </row>
    <row r="76" spans="1:10" ht="18.75" x14ac:dyDescent="0.3">
      <c r="A76" s="311"/>
      <c r="B76" s="311"/>
      <c r="C76" s="312"/>
      <c r="D76" s="312"/>
      <c r="E76" s="312"/>
      <c r="F76" s="313"/>
      <c r="G76" s="312"/>
      <c r="H76" s="312"/>
      <c r="I76" s="314"/>
    </row>
    <row r="77" spans="1:10" ht="18.75" x14ac:dyDescent="0.3">
      <c r="A77" s="311"/>
      <c r="B77" s="311"/>
      <c r="C77" s="312"/>
      <c r="D77" s="312"/>
      <c r="E77" s="312"/>
      <c r="F77" s="313"/>
      <c r="G77" s="312"/>
      <c r="H77" s="312"/>
      <c r="I77" s="314"/>
    </row>
    <row r="78" spans="1:10" ht="18.75" x14ac:dyDescent="0.3">
      <c r="A78" s="311"/>
      <c r="B78" s="311"/>
      <c r="C78" s="312"/>
      <c r="D78" s="312"/>
      <c r="E78" s="312"/>
      <c r="F78" s="313"/>
      <c r="G78" s="312"/>
      <c r="H78" s="312"/>
      <c r="I78" s="314"/>
    </row>
    <row r="79" spans="1:10" ht="18.75" x14ac:dyDescent="0.3">
      <c r="A79" s="311"/>
      <c r="B79" s="311"/>
      <c r="C79" s="312"/>
      <c r="D79" s="312"/>
      <c r="E79" s="312"/>
      <c r="F79" s="313"/>
      <c r="G79" s="312"/>
      <c r="H79" s="312"/>
      <c r="I79" s="314"/>
    </row>
    <row r="80" spans="1:10" ht="18.75" x14ac:dyDescent="0.3">
      <c r="A80" s="311"/>
      <c r="B80" s="311"/>
      <c r="C80" s="312"/>
      <c r="D80" s="312"/>
      <c r="E80" s="312"/>
      <c r="F80" s="313"/>
      <c r="G80" s="312"/>
      <c r="H80" s="312"/>
      <c r="I80" s="314"/>
    </row>
    <row r="250" spans="1:1" x14ac:dyDescent="0.3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8">
    <mergeCell ref="B69:C69"/>
    <mergeCell ref="I69:J69"/>
    <mergeCell ref="H57:I57"/>
    <mergeCell ref="C67:D67"/>
    <mergeCell ref="A1:I7"/>
    <mergeCell ref="A8:I14"/>
    <mergeCell ref="A16:I16"/>
    <mergeCell ref="A17:H17"/>
  </mergeCells>
  <conditionalFormatting sqref="E41">
    <cfRule type="cellIs" dxfId="6" priority="1" operator="greaterThan">
      <formula>0.002</formula>
    </cfRule>
  </conditionalFormatting>
  <conditionalFormatting sqref="F41">
    <cfRule type="cellIs" dxfId="5" priority="2" operator="greaterThan">
      <formula>0.002</formula>
    </cfRule>
  </conditionalFormatting>
  <conditionalFormatting sqref="H64">
    <cfRule type="cellIs" dxfId="4" priority="3" operator="greaterThan">
      <formula>0.02</formula>
    </cfRule>
  </conditionalFormatting>
  <conditionalFormatting sqref="I64">
    <cfRule type="cellIs" dxfId="3" priority="4" operator="greaterThan">
      <formula>0.02</formula>
    </cfRule>
  </conditionalFormatting>
  <conditionalFormatting sqref="J64">
    <cfRule type="cellIs" dxfId="2" priority="5" operator="greaterThan">
      <formula>0.02</formula>
    </cfRule>
  </conditionalFormatting>
  <conditionalFormatting sqref="F40">
    <cfRule type="cellIs" dxfId="1" priority="6" operator="greaterThan">
      <formula>0.1</formula>
    </cfRule>
  </conditionalFormatting>
  <conditionalFormatting sqref="D64">
    <cfRule type="cellIs" dxfId="0" priority="7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31" orientation="landscape" r:id="rId1"/>
  <headerFooter alignWithMargins="0">
    <oddHeader>&amp;LVer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RD</vt:lpstr>
      <vt:lpstr>Magnesium Hydroxide</vt:lpstr>
      <vt:lpstr>aluminium Hydroxide </vt:lpstr>
      <vt:lpstr>'aluminium Hydroxide '!Print_Area</vt:lpstr>
      <vt:lpstr>'Magnesium Hydroxide'!Print_Area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probook</cp:lastModifiedBy>
  <cp:lastPrinted>2015-12-09T10:06:00Z</cp:lastPrinted>
  <dcterms:created xsi:type="dcterms:W3CDTF">2005-07-05T10:19:27Z</dcterms:created>
  <dcterms:modified xsi:type="dcterms:W3CDTF">2015-12-09T10:09:23Z</dcterms:modified>
</cp:coreProperties>
</file>