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3"/>
  </bookViews>
  <sheets>
    <sheet name="Relative Density" sheetId="34" r:id="rId1"/>
    <sheet name="SST" sheetId="35" r:id="rId2"/>
    <sheet name="Trimethoprim" sheetId="33" r:id="rId3"/>
    <sheet name="Sulphamethoxazole " sheetId="37" r:id="rId4"/>
    <sheet name="SST (sulf)" sheetId="38" r:id="rId5"/>
  </sheets>
  <definedNames>
    <definedName name="_xlnm.Print_Area" localSheetId="0">'Relative Density'!$A$1:$H$48</definedName>
    <definedName name="_xlnm.Print_Area" localSheetId="1">SST!$A$1:$F$49</definedName>
    <definedName name="_xlnm.Print_Area" localSheetId="4">'SST (sulf)'!$A$1:$F$49</definedName>
    <definedName name="_xlnm.Print_Area" localSheetId="3">'Sulphamethoxazole '!$A$1:$I$81</definedName>
    <definedName name="_xlnm.Print_Area" localSheetId="2">Trimethoprim!$A$1:$I$84</definedName>
  </definedNames>
  <calcPr calcId="145621"/>
</workbook>
</file>

<file path=xl/calcChain.xml><?xml version="1.0" encoding="utf-8"?>
<calcChain xmlns="http://schemas.openxmlformats.org/spreadsheetml/2006/main">
  <c r="B39" i="38" l="1"/>
  <c r="E37" i="38"/>
  <c r="D37" i="38"/>
  <c r="C37" i="38"/>
  <c r="B37" i="38"/>
  <c r="B38" i="38" s="1"/>
  <c r="B27" i="38"/>
  <c r="B28" i="38" s="1"/>
  <c r="B26" i="38"/>
  <c r="B25" i="38"/>
  <c r="B22" i="38"/>
  <c r="B21" i="38"/>
  <c r="B20" i="38"/>
  <c r="B19" i="38"/>
  <c r="B18" i="38"/>
  <c r="B17" i="38"/>
  <c r="B19" i="33"/>
  <c r="C77" i="37" l="1"/>
  <c r="H72" i="37"/>
  <c r="G72" i="37"/>
  <c r="G71" i="37"/>
  <c r="H71" i="37" s="1"/>
  <c r="G70" i="37"/>
  <c r="H70" i="37" s="1"/>
  <c r="B69" i="37"/>
  <c r="H68" i="37"/>
  <c r="G68" i="37"/>
  <c r="H64" i="37"/>
  <c r="G64" i="37"/>
  <c r="B58" i="37"/>
  <c r="E56" i="37"/>
  <c r="B55" i="37"/>
  <c r="B45" i="37"/>
  <c r="D48" i="37" s="1"/>
  <c r="D49" i="37" s="1"/>
  <c r="F42" i="37"/>
  <c r="D42" i="37"/>
  <c r="G41" i="37"/>
  <c r="E41" i="37"/>
  <c r="B34" i="37"/>
  <c r="F44" i="37" s="1"/>
  <c r="B30" i="37"/>
  <c r="F45" i="37" l="1"/>
  <c r="D44" i="37"/>
  <c r="D45" i="37" s="1"/>
  <c r="F46" i="37" l="1"/>
  <c r="G40" i="37"/>
  <c r="G38" i="37"/>
  <c r="G39" i="37"/>
  <c r="D46" i="37"/>
  <c r="E38" i="37"/>
  <c r="E40" i="37"/>
  <c r="E39" i="37"/>
  <c r="D52" i="37" l="1"/>
  <c r="E42" i="37"/>
  <c r="D50" i="37"/>
  <c r="G42" i="37"/>
  <c r="D51" i="37" l="1"/>
  <c r="G69" i="37"/>
  <c r="H69" i="37" s="1"/>
  <c r="B21" i="34"/>
  <c r="B22" i="34"/>
  <c r="B23" i="34"/>
  <c r="B24" i="34"/>
  <c r="B25" i="34"/>
  <c r="B20" i="34"/>
  <c r="B18" i="35"/>
  <c r="B19" i="35"/>
  <c r="B20" i="35"/>
  <c r="B21" i="35"/>
  <c r="B22" i="35"/>
  <c r="B17" i="35"/>
  <c r="C77" i="33"/>
  <c r="B58" i="33" l="1"/>
  <c r="E56" i="33"/>
  <c r="G72" i="33" l="1"/>
  <c r="G68" i="33"/>
  <c r="G64" i="33"/>
  <c r="B27" i="35"/>
  <c r="B25" i="35"/>
  <c r="B39" i="35"/>
  <c r="E37" i="35"/>
  <c r="D37" i="35"/>
  <c r="C37" i="35"/>
  <c r="B37" i="35"/>
  <c r="B38" i="35" s="1"/>
  <c r="H64" i="33" l="1"/>
  <c r="H68" i="33"/>
  <c r="H72" i="33"/>
  <c r="D33" i="34" l="1"/>
  <c r="C33" i="34"/>
  <c r="B33" i="34"/>
  <c r="C37" i="34" l="1"/>
  <c r="C35" i="34"/>
  <c r="B55" i="33"/>
  <c r="C39" i="34" l="1"/>
  <c r="G41" i="33"/>
  <c r="E41" i="33"/>
  <c r="B57" i="33" l="1"/>
  <c r="D58" i="33" s="1"/>
  <c r="B57" i="37"/>
  <c r="D58" i="37" s="1"/>
  <c r="B69" i="33"/>
  <c r="F42" i="33"/>
  <c r="D42" i="33"/>
  <c r="B45" i="33"/>
  <c r="B28" i="35" s="1"/>
  <c r="B34" i="33"/>
  <c r="B30" i="33"/>
  <c r="B26" i="35" s="1"/>
  <c r="B70" i="33" l="1"/>
  <c r="B70" i="37"/>
  <c r="G66" i="37"/>
  <c r="H66" i="37" s="1"/>
  <c r="G65" i="37"/>
  <c r="H65" i="37" s="1"/>
  <c r="G67" i="37"/>
  <c r="H67" i="37" s="1"/>
  <c r="G62" i="37"/>
  <c r="H62" i="37" s="1"/>
  <c r="G61" i="37"/>
  <c r="H61" i="37" s="1"/>
  <c r="G63" i="37"/>
  <c r="H63" i="37" s="1"/>
  <c r="F44" i="33"/>
  <c r="F45" i="33" s="1"/>
  <c r="D48" i="33"/>
  <c r="D49" i="33" s="1"/>
  <c r="D44" i="33"/>
  <c r="D45" i="33" s="1"/>
  <c r="H75" i="37" l="1"/>
  <c r="H73" i="37"/>
  <c r="G77" i="37" s="1"/>
  <c r="H74" i="37"/>
  <c r="D46" i="33"/>
  <c r="E40" i="33"/>
  <c r="E38" i="33"/>
  <c r="E39" i="33"/>
  <c r="F46" i="33"/>
  <c r="G38" i="33"/>
  <c r="G39" i="33"/>
  <c r="G40" i="33"/>
  <c r="D50" i="33" l="1"/>
  <c r="G61" i="33" s="1"/>
  <c r="H61" i="33" s="1"/>
  <c r="G42" i="33"/>
  <c r="D52" i="33"/>
  <c r="E42" i="33"/>
  <c r="D51" i="33" l="1"/>
  <c r="G69" i="33"/>
  <c r="H69" i="33" s="1"/>
  <c r="G62" i="33"/>
  <c r="H62" i="33" s="1"/>
  <c r="G63" i="33"/>
  <c r="H63" i="33" s="1"/>
  <c r="G66" i="33"/>
  <c r="H66" i="33" s="1"/>
  <c r="G67" i="33"/>
  <c r="H67" i="33" s="1"/>
  <c r="G70" i="33"/>
  <c r="H70" i="33" s="1"/>
  <c r="G65" i="33"/>
  <c r="H65" i="33" s="1"/>
  <c r="G71" i="33"/>
  <c r="H71" i="33" s="1"/>
  <c r="H73" i="33" l="1"/>
  <c r="H74" i="33" s="1"/>
  <c r="H75" i="33"/>
  <c r="G77" i="33" l="1"/>
</calcChain>
</file>

<file path=xl/sharedStrings.xml><?xml version="1.0" encoding="utf-8"?>
<sst xmlns="http://schemas.openxmlformats.org/spreadsheetml/2006/main" count="275" uniqueCount="114">
  <si>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</si>
  <si>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</si>
  <si>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</si>
  <si>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</si>
  <si>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</si>
  <si>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</si>
  <si>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</si>
  <si>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</si>
  <si>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</si>
  <si>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</si>
  <si>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</si>
  <si>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</si>
  <si>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</si>
  <si>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</si>
  <si>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</si>
  <si>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</si>
  <si>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</si>
  <si>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</si>
  <si>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</si>
  <si>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</si>
  <si>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</si>
  <si>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</si>
  <si>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</si>
  <si>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</si>
  <si>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</si>
  <si>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</si>
  <si>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</si>
  <si>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</si>
  <si>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</si>
  <si>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</si>
  <si>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</si>
  <si>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</si>
  <si>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</si>
  <si>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</si>
  <si>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</si>
  <si>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</si>
  <si>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</si>
  <si>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</si>
  <si>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</si>
  <si>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</si>
  <si>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</si>
  <si>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</si>
  <si>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</si>
  <si>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</si>
  <si>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</si>
  <si>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</si>
  <si>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</si>
  <si>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</si>
  <si>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</si>
  <si>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</si>
  <si>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</si>
  <si>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</si>
  <si>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</si>
  <si>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</si>
  <si>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</si>
  <si>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</si>
  <si>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</si>
  <si>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</si>
  <si>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</si>
  <si>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</si>
  <si>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</si>
  <si>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</si>
  <si>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</si>
  <si>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Relative Density of sample: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</si>
  <si>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</si>
  <si>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</si>
  <si>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</si>
  <si>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</si>
  <si>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</si>
  <si>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</si>
  <si>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Normalised Response:</t>
  </si>
  <si>
    <t>Average Normalised Response: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</si>
  <si>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</si>
  <si>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</si>
  <si>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</si>
  <si>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</si>
  <si>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</si>
  <si>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</si>
  <si>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</si>
  <si>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</si>
  <si>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</si>
  <si>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</si>
  <si>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</si>
  <si>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</si>
  <si>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</si>
  <si>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</si>
  <si>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</si>
  <si>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Each</t>
  </si>
  <si>
    <t>is equivalent to</t>
  </si>
  <si>
    <t>Determined Amt (mg)</t>
  </si>
  <si>
    <t>Desired Weight as free base (mg):</t>
  </si>
  <si>
    <t>Desired Weight as salt (mg):</t>
  </si>
  <si>
    <t>contains</t>
  </si>
  <si>
    <t xml:space="preserve">Each </t>
  </si>
  <si>
    <t>Desired Powder Weight (g):</t>
  </si>
  <si>
    <t>Powder Weight (g)</t>
  </si>
  <si>
    <t>Comment:</t>
  </si>
  <si>
    <t xml:space="preserve">The content of </t>
  </si>
  <si>
    <t xml:space="preserve">in the sample as a percentage of the stated  label claim is </t>
  </si>
  <si>
    <t>Please enter the required information in the cells highlighted in green</t>
  </si>
  <si>
    <t>Relative Density Test Report</t>
  </si>
  <si>
    <t>Initial Sample dilution (mL):</t>
  </si>
  <si>
    <t>Initial Standard dilution (mL):</t>
  </si>
  <si>
    <t>SULFRAN PAEDIATRIC SUSPENSION</t>
  </si>
  <si>
    <t>TRIMETHOPRIM, SULPHAMETHOXAZOLE</t>
  </si>
  <si>
    <t>Each 5 ml contains Trimethoprim BP 40 mg , Sulphamethoxazole BP 200mg</t>
  </si>
  <si>
    <t xml:space="preserve">Trimethoprim </t>
  </si>
  <si>
    <t>Sulphamethoxazole</t>
  </si>
  <si>
    <t>NQCL/WRS/S12-2</t>
  </si>
  <si>
    <t>NQCL/WRS/T7-2</t>
  </si>
  <si>
    <t>19th May 2015</t>
  </si>
  <si>
    <t>NDQD201505236</t>
  </si>
  <si>
    <t>18th May 2015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</si>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</sst>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000000"/>
    <numFmt numFmtId="170" formatCode="0.0%"/>
    <numFmt numFmtId="171" formatCode="0.0\ &quot;mL&quot;"/>
    <numFmt numFmtId="172" formatCode="0.0000\ &quot;g&quot;"/>
    <numFmt numFmtId="173" formatCode="0.0\ &quot;mg&quot;"/>
    <numFmt numFmtId="174" formatCode="[$-409]d/mmm/yy;@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0" fontId="4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quotePrefix="1" applyFont="1" applyAlignment="1">
      <alignment horizontal="left"/>
    </xf>
    <xf numFmtId="165" fontId="22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5" fillId="0" borderId="0" xfId="0" applyFont="1"/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/>
    <xf numFmtId="0" fontId="28" fillId="0" borderId="0" xfId="42" applyFont="1" applyFill="1"/>
    <xf numFmtId="2" fontId="23" fillId="0" borderId="0" xfId="42" applyNumberFormat="1" applyFont="1" applyAlignment="1">
      <alignment horizontal="center"/>
    </xf>
    <xf numFmtId="0" fontId="23" fillId="0" borderId="0" xfId="42" applyFont="1" applyFill="1" applyBorder="1" applyAlignment="1">
      <alignment vertical="center" wrapText="1"/>
    </xf>
    <xf numFmtId="0" fontId="25" fillId="0" borderId="0" xfId="0" applyFont="1" applyFill="1" applyBorder="1"/>
    <xf numFmtId="0" fontId="24" fillId="0" borderId="0" xfId="42" applyFont="1" applyFill="1" applyBorder="1" applyAlignment="1">
      <alignment horizontal="left" vertical="center" wrapText="1"/>
    </xf>
    <xf numFmtId="168" fontId="23" fillId="0" borderId="0" xfId="42" applyNumberFormat="1" applyFont="1" applyAlignment="1">
      <alignment horizontal="center"/>
    </xf>
    <xf numFmtId="0" fontId="22" fillId="0" borderId="15" xfId="42" applyFont="1" applyBorder="1" applyAlignment="1">
      <alignment horizontal="right"/>
    </xf>
    <xf numFmtId="0" fontId="22" fillId="0" borderId="17" xfId="42" applyFont="1" applyBorder="1" applyAlignment="1">
      <alignment horizontal="right"/>
    </xf>
    <xf numFmtId="0" fontId="22" fillId="0" borderId="18" xfId="42" applyFont="1" applyBorder="1" applyAlignment="1">
      <alignment horizontal="center"/>
    </xf>
    <xf numFmtId="0" fontId="23" fillId="0" borderId="16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0" xfId="42" applyFont="1" applyFill="1" applyBorder="1"/>
    <xf numFmtId="0" fontId="22" fillId="0" borderId="42" xfId="42" applyFont="1" applyBorder="1" applyAlignment="1">
      <alignment horizontal="center"/>
    </xf>
    <xf numFmtId="0" fontId="22" fillId="0" borderId="18" xfId="42" applyFont="1" applyBorder="1" applyAlignment="1">
      <alignment horizontal="right"/>
    </xf>
    <xf numFmtId="1" fontId="23" fillId="25" borderId="33" xfId="42" applyNumberFormat="1" applyFont="1" applyFill="1" applyBorder="1" applyAlignment="1">
      <alignment horizontal="center"/>
    </xf>
    <xf numFmtId="166" fontId="23" fillId="25" borderId="34" xfId="42" applyNumberFormat="1" applyFont="1" applyFill="1" applyBorder="1" applyAlignment="1">
      <alignment horizontal="center"/>
    </xf>
    <xf numFmtId="2" fontId="22" fillId="25" borderId="36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2" fontId="22" fillId="26" borderId="36" xfId="42" applyNumberFormat="1" applyFont="1" applyFill="1" applyBorder="1" applyAlignment="1">
      <alignment horizontal="center"/>
    </xf>
    <xf numFmtId="2" fontId="22" fillId="0" borderId="0" xfId="42" applyNumberFormat="1" applyFont="1" applyFill="1" applyBorder="1" applyAlignment="1">
      <alignment horizontal="center"/>
    </xf>
    <xf numFmtId="2" fontId="22" fillId="25" borderId="37" xfId="42" applyNumberFormat="1" applyFont="1" applyFill="1" applyBorder="1" applyAlignment="1">
      <alignment horizontal="center"/>
    </xf>
    <xf numFmtId="0" fontId="22" fillId="0" borderId="36" xfId="42" applyFont="1" applyBorder="1" applyAlignment="1">
      <alignment horizontal="right"/>
    </xf>
    <xf numFmtId="1" fontId="22" fillId="0" borderId="0" xfId="42" applyNumberFormat="1" applyFont="1" applyFill="1" applyBorder="1" applyAlignment="1">
      <alignment horizontal="center"/>
    </xf>
    <xf numFmtId="0" fontId="22" fillId="0" borderId="37" xfId="42" applyFont="1" applyBorder="1" applyAlignment="1">
      <alignment horizontal="right"/>
    </xf>
    <xf numFmtId="0" fontId="22" fillId="0" borderId="40" xfId="42" applyFont="1" applyBorder="1" applyAlignment="1">
      <alignment horizontal="right"/>
    </xf>
    <xf numFmtId="166" fontId="22" fillId="0" borderId="0" xfId="42" applyNumberFormat="1" applyFont="1" applyFill="1" applyBorder="1" applyAlignment="1">
      <alignment horizontal="center"/>
    </xf>
    <xf numFmtId="10" fontId="22" fillId="25" borderId="36" xfId="42" applyNumberFormat="1" applyFont="1" applyFill="1" applyBorder="1" applyAlignment="1">
      <alignment horizontal="center"/>
    </xf>
    <xf numFmtId="0" fontId="22" fillId="26" borderId="37" xfId="42" applyFont="1" applyFill="1" applyBorder="1" applyAlignment="1">
      <alignment horizontal="center"/>
    </xf>
    <xf numFmtId="0" fontId="23" fillId="0" borderId="0" xfId="42" quotePrefix="1" applyFont="1" applyAlignment="1">
      <alignment horizontal="left"/>
    </xf>
    <xf numFmtId="0" fontId="23" fillId="0" borderId="38" xfId="42" applyFont="1" applyBorder="1" applyAlignment="1">
      <alignment horizontal="center"/>
    </xf>
    <xf numFmtId="2" fontId="23" fillId="0" borderId="38" xfId="42" applyNumberFormat="1" applyFont="1" applyBorder="1" applyAlignment="1">
      <alignment horizontal="center"/>
    </xf>
    <xf numFmtId="0" fontId="22" fillId="0" borderId="38" xfId="42" applyFont="1" applyBorder="1" applyAlignment="1">
      <alignment horizontal="center"/>
    </xf>
    <xf numFmtId="0" fontId="22" fillId="0" borderId="39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0" xfId="42" quotePrefix="1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2" fontId="22" fillId="0" borderId="0" xfId="42" applyNumberFormat="1" applyFont="1" applyBorder="1" applyAlignment="1">
      <alignment horizontal="center"/>
    </xf>
    <xf numFmtId="0" fontId="22" fillId="0" borderId="0" xfId="42" applyFont="1" applyBorder="1"/>
    <xf numFmtId="166" fontId="23" fillId="25" borderId="44" xfId="42" applyNumberFormat="1" applyFont="1" applyFill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3" fillId="0" borderId="14" xfId="42" applyFont="1" applyBorder="1" applyAlignment="1">
      <alignment horizontal="center"/>
    </xf>
    <xf numFmtId="0" fontId="22" fillId="0" borderId="10" xfId="42" applyFont="1" applyBorder="1"/>
    <xf numFmtId="0" fontId="22" fillId="0" borderId="48" xfId="42" applyFont="1" applyBorder="1"/>
    <xf numFmtId="0" fontId="24" fillId="0" borderId="13" xfId="42" applyFont="1" applyFill="1" applyBorder="1" applyAlignment="1">
      <alignment horizontal="left" vertical="center" wrapText="1"/>
    </xf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4" fontId="23" fillId="0" borderId="0" xfId="42" applyNumberFormat="1" applyFont="1" applyFill="1" applyBorder="1" applyAlignment="1">
      <alignment horizontal="center"/>
    </xf>
    <xf numFmtId="166" fontId="22" fillId="0" borderId="28" xfId="42" applyNumberFormat="1" applyFont="1" applyBorder="1" applyAlignment="1">
      <alignment horizontal="center"/>
    </xf>
    <xf numFmtId="166" fontId="22" fillId="0" borderId="30" xfId="42" applyNumberFormat="1" applyFont="1" applyBorder="1" applyAlignment="1">
      <alignment horizontal="center"/>
    </xf>
    <xf numFmtId="166" fontId="22" fillId="0" borderId="32" xfId="42" applyNumberFormat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0" fontId="23" fillId="0" borderId="25" xfId="42" applyFont="1" applyBorder="1" applyAlignment="1"/>
    <xf numFmtId="0" fontId="23" fillId="0" borderId="26" xfId="42" applyFont="1" applyBorder="1" applyAlignment="1"/>
    <xf numFmtId="0" fontId="22" fillId="0" borderId="0" xfId="42" applyFont="1" applyFill="1" applyBorder="1" applyAlignment="1" applyProtection="1">
      <alignment horizontal="center"/>
      <protection locked="0"/>
    </xf>
    <xf numFmtId="0" fontId="23" fillId="0" borderId="0" xfId="42" applyFont="1" applyFill="1" applyBorder="1" applyAlignment="1">
      <alignment horizontal="center"/>
    </xf>
    <xf numFmtId="166" fontId="22" fillId="0" borderId="14" xfId="42" applyNumberFormat="1" applyFont="1" applyBorder="1" applyAlignment="1">
      <alignment horizontal="center"/>
    </xf>
    <xf numFmtId="166" fontId="22" fillId="0" borderId="11" xfId="42" applyNumberFormat="1" applyFont="1" applyBorder="1" applyAlignment="1">
      <alignment horizontal="center"/>
    </xf>
    <xf numFmtId="166" fontId="22" fillId="0" borderId="12" xfId="42" applyNumberFormat="1" applyFont="1" applyBorder="1" applyAlignment="1">
      <alignment horizontal="center"/>
    </xf>
    <xf numFmtId="0" fontId="22" fillId="0" borderId="0" xfId="42" applyFont="1" applyBorder="1" applyAlignment="1"/>
    <xf numFmtId="0" fontId="22" fillId="0" borderId="15" xfId="42" applyFont="1" applyBorder="1" applyAlignment="1">
      <alignment horizontal="center"/>
    </xf>
    <xf numFmtId="0" fontId="22" fillId="0" borderId="17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10" xfId="42" applyFont="1" applyBorder="1" applyAlignment="1"/>
    <xf numFmtId="0" fontId="22" fillId="0" borderId="48" xfId="42" applyFont="1" applyBorder="1" applyAlignment="1"/>
    <xf numFmtId="0" fontId="25" fillId="0" borderId="0" xfId="0" applyFont="1" applyBorder="1"/>
    <xf numFmtId="0" fontId="24" fillId="0" borderId="0" xfId="42" applyFont="1" applyFill="1" applyBorder="1" applyAlignment="1">
      <alignment vertical="center" wrapText="1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23" fillId="0" borderId="0" xfId="42" applyFont="1" applyAlignment="1">
      <alignment horizontal="left"/>
    </xf>
    <xf numFmtId="167" fontId="23" fillId="0" borderId="0" xfId="42" applyNumberFormat="1" applyFont="1" applyAlignment="1">
      <alignment horizontal="center"/>
    </xf>
    <xf numFmtId="0" fontId="23" fillId="0" borderId="50" xfId="42" applyFont="1" applyBorder="1" applyAlignment="1">
      <alignment horizontal="center"/>
    </xf>
    <xf numFmtId="0" fontId="23" fillId="0" borderId="51" xfId="42" quotePrefix="1" applyFont="1" applyBorder="1" applyAlignment="1">
      <alignment horizontal="center"/>
    </xf>
    <xf numFmtId="0" fontId="23" fillId="0" borderId="50" xfId="42" quotePrefix="1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27" borderId="52" xfId="42" applyFont="1" applyFill="1" applyBorder="1" applyAlignment="1" applyProtection="1">
      <alignment horizontal="center"/>
      <protection locked="0"/>
    </xf>
    <xf numFmtId="2" fontId="22" fillId="27" borderId="52" xfId="42" applyNumberFormat="1" applyFont="1" applyFill="1" applyBorder="1" applyAlignment="1" applyProtection="1">
      <alignment horizontal="center"/>
      <protection locked="0"/>
    </xf>
    <xf numFmtId="2" fontId="22" fillId="27" borderId="53" xfId="42" applyNumberFormat="1" applyFont="1" applyFill="1" applyBorder="1" applyAlignment="1" applyProtection="1">
      <alignment horizontal="center"/>
      <protection locked="0"/>
    </xf>
    <xf numFmtId="0" fontId="22" fillId="27" borderId="54" xfId="42" applyFont="1" applyFill="1" applyBorder="1" applyAlignment="1" applyProtection="1">
      <alignment horizontal="center"/>
      <protection locked="0"/>
    </xf>
    <xf numFmtId="2" fontId="22" fillId="27" borderId="54" xfId="42" applyNumberFormat="1" applyFont="1" applyFill="1" applyBorder="1" applyAlignment="1" applyProtection="1">
      <alignment horizontal="center"/>
      <protection locked="0"/>
    </xf>
    <xf numFmtId="0" fontId="22" fillId="0" borderId="53" xfId="42" applyFont="1" applyBorder="1"/>
    <xf numFmtId="1" fontId="23" fillId="28" borderId="51" xfId="42" applyNumberFormat="1" applyFont="1" applyFill="1" applyBorder="1" applyAlignment="1">
      <alignment horizontal="center"/>
    </xf>
    <xf numFmtId="1" fontId="23" fillId="28" borderId="50" xfId="42" applyNumberFormat="1" applyFont="1" applyFill="1" applyBorder="1" applyAlignment="1">
      <alignment horizontal="center"/>
    </xf>
    <xf numFmtId="2" fontId="23" fillId="28" borderId="50" xfId="42" applyNumberFormat="1" applyFont="1" applyFill="1" applyBorder="1" applyAlignment="1">
      <alignment horizontal="center"/>
    </xf>
    <xf numFmtId="0" fontId="22" fillId="0" borderId="52" xfId="42" applyFont="1" applyBorder="1"/>
    <xf numFmtId="10" fontId="23" fillId="24" borderId="50" xfId="42" applyNumberFormat="1" applyFont="1" applyFill="1" applyBorder="1" applyAlignment="1">
      <alignment horizontal="center"/>
    </xf>
    <xf numFmtId="170" fontId="23" fillId="0" borderId="0" xfId="42" applyNumberFormat="1" applyFont="1" applyFill="1" applyBorder="1" applyAlignment="1">
      <alignment horizontal="center"/>
    </xf>
    <xf numFmtId="0" fontId="22" fillId="0" borderId="55" xfId="42" applyFont="1" applyBorder="1"/>
    <xf numFmtId="0" fontId="22" fillId="0" borderId="54" xfId="42" applyFont="1" applyBorder="1"/>
    <xf numFmtId="0" fontId="23" fillId="28" borderId="50" xfId="42" applyFont="1" applyFill="1" applyBorder="1" applyAlignment="1">
      <alignment horizontal="center"/>
    </xf>
    <xf numFmtId="0" fontId="23" fillId="0" borderId="10" xfId="42" applyFont="1" applyFill="1" applyBorder="1" applyAlignment="1">
      <alignment horizontal="center"/>
    </xf>
    <xf numFmtId="0" fontId="22" fillId="0" borderId="56" xfId="42" applyFont="1" applyBorder="1"/>
    <xf numFmtId="0" fontId="22" fillId="0" borderId="0" xfId="42" quotePrefix="1" applyFont="1" applyAlignment="1" applyProtection="1">
      <alignment horizontal="left"/>
      <protection locked="0"/>
    </xf>
    <xf numFmtId="0" fontId="22" fillId="0" borderId="0" xfId="42" applyFont="1" applyProtection="1">
      <protection locked="0"/>
    </xf>
    <xf numFmtId="0" fontId="22" fillId="0" borderId="0" xfId="42" applyFont="1" applyBorder="1" applyProtection="1">
      <protection locked="0"/>
    </xf>
    <xf numFmtId="0" fontId="22" fillId="0" borderId="0" xfId="42" applyFont="1" applyAlignment="1" applyProtection="1">
      <alignment horizontal="left"/>
      <protection locked="0"/>
    </xf>
    <xf numFmtId="0" fontId="22" fillId="0" borderId="0" xfId="42" quotePrefix="1" applyFont="1" applyAlignment="1" applyProtection="1">
      <alignment horizontal="right"/>
    </xf>
    <xf numFmtId="171" fontId="23" fillId="0" borderId="0" xfId="42" applyNumberFormat="1" applyFont="1" applyAlignment="1" applyProtection="1">
      <alignment horizontal="center"/>
    </xf>
    <xf numFmtId="0" fontId="22" fillId="0" borderId="0" xfId="42" applyFont="1" applyAlignment="1" applyProtection="1">
      <alignment horizontal="center"/>
    </xf>
    <xf numFmtId="0" fontId="22" fillId="0" borderId="0" xfId="42" applyFont="1" applyProtection="1"/>
    <xf numFmtId="10" fontId="22" fillId="0" borderId="16" xfId="42" applyNumberFormat="1" applyFont="1" applyBorder="1" applyAlignment="1">
      <alignment horizontal="center" vertical="center"/>
    </xf>
    <xf numFmtId="10" fontId="22" fillId="0" borderId="18" xfId="42" applyNumberFormat="1" applyFont="1" applyBorder="1" applyAlignment="1">
      <alignment horizontal="center" vertical="center"/>
    </xf>
    <xf numFmtId="10" fontId="22" fillId="0" borderId="20" xfId="42" applyNumberFormat="1" applyFont="1" applyBorder="1" applyAlignment="1">
      <alignment horizontal="center" vertical="center"/>
    </xf>
    <xf numFmtId="2" fontId="22" fillId="0" borderId="38" xfId="42" applyNumberFormat="1" applyFont="1" applyBorder="1" applyAlignment="1">
      <alignment horizontal="center"/>
    </xf>
    <xf numFmtId="2" fontId="22" fillId="0" borderId="39" xfId="42" applyNumberFormat="1" applyFont="1" applyBorder="1" applyAlignment="1">
      <alignment horizontal="center"/>
    </xf>
    <xf numFmtId="2" fontId="22" fillId="0" borderId="45" xfId="42" applyNumberFormat="1" applyFont="1" applyBorder="1" applyAlignment="1">
      <alignment horizontal="center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3" fillId="0" borderId="0" xfId="42" applyNumberFormat="1" applyFont="1" applyBorder="1" applyAlignment="1">
      <alignment horizontal="center"/>
    </xf>
    <xf numFmtId="10" fontId="3" fillId="0" borderId="0" xfId="42" applyNumberFormat="1" applyFont="1" applyBorder="1" applyAlignment="1">
      <alignment horizontal="center"/>
    </xf>
    <xf numFmtId="0" fontId="1" fillId="0" borderId="0" xfId="42" applyBorder="1"/>
    <xf numFmtId="0" fontId="3" fillId="27" borderId="0" xfId="42" applyFont="1" applyFill="1" applyProtection="1">
      <protection locked="0"/>
    </xf>
    <xf numFmtId="0" fontId="22" fillId="0" borderId="18" xfId="42" applyFont="1" applyFill="1" applyBorder="1" applyAlignment="1">
      <alignment horizontal="center"/>
    </xf>
    <xf numFmtId="0" fontId="22" fillId="0" borderId="0" xfId="42" applyFont="1" applyFill="1" applyBorder="1" applyAlignment="1" applyProtection="1">
      <alignment horizontal="center"/>
    </xf>
    <xf numFmtId="1" fontId="23" fillId="25" borderId="57" xfId="42" applyNumberFormat="1" applyFont="1" applyFill="1" applyBorder="1" applyAlignment="1">
      <alignment horizontal="center"/>
    </xf>
    <xf numFmtId="0" fontId="22" fillId="0" borderId="58" xfId="42" applyFont="1" applyBorder="1" applyAlignment="1">
      <alignment horizontal="right"/>
    </xf>
    <xf numFmtId="0" fontId="22" fillId="0" borderId="27" xfId="42" applyFont="1" applyBorder="1" applyAlignment="1">
      <alignment horizontal="right"/>
    </xf>
    <xf numFmtId="2" fontId="22" fillId="25" borderId="60" xfId="42" applyNumberFormat="1" applyFont="1" applyFill="1" applyBorder="1" applyAlignment="1">
      <alignment horizontal="center"/>
    </xf>
    <xf numFmtId="2" fontId="22" fillId="26" borderId="60" xfId="42" applyNumberFormat="1" applyFont="1" applyFill="1" applyBorder="1" applyAlignment="1">
      <alignment horizontal="center"/>
    </xf>
    <xf numFmtId="0" fontId="22" fillId="0" borderId="57" xfId="42" applyFont="1" applyBorder="1" applyAlignment="1">
      <alignment horizontal="right"/>
    </xf>
    <xf numFmtId="2" fontId="22" fillId="25" borderId="28" xfId="42" applyNumberFormat="1" applyFont="1" applyFill="1" applyBorder="1" applyAlignment="1">
      <alignment horizontal="center"/>
    </xf>
    <xf numFmtId="0" fontId="22" fillId="0" borderId="35" xfId="42" applyFont="1" applyBorder="1" applyAlignment="1">
      <alignment horizontal="right"/>
    </xf>
    <xf numFmtId="166" fontId="23" fillId="26" borderId="35" xfId="42" applyNumberFormat="1" applyFont="1" applyFill="1" applyBorder="1" applyAlignment="1">
      <alignment horizontal="center"/>
    </xf>
    <xf numFmtId="0" fontId="22" fillId="0" borderId="19" xfId="42" applyFont="1" applyBorder="1" applyAlignment="1">
      <alignment horizontal="right"/>
    </xf>
    <xf numFmtId="0" fontId="22" fillId="0" borderId="0" xfId="42" applyFont="1" applyAlignment="1" applyProtection="1">
      <alignment horizontal="right"/>
    </xf>
    <xf numFmtId="172" fontId="23" fillId="0" borderId="0" xfId="42" applyNumberFormat="1" applyFont="1" applyFill="1" applyBorder="1" applyAlignment="1" applyProtection="1">
      <alignment horizontal="center"/>
    </xf>
    <xf numFmtId="0" fontId="22" fillId="0" borderId="10" xfId="42" quotePrefix="1" applyFont="1" applyBorder="1" applyAlignment="1" applyProtection="1">
      <protection locked="0"/>
    </xf>
    <xf numFmtId="0" fontId="23" fillId="0" borderId="48" xfId="42" applyFont="1" applyBorder="1" applyAlignment="1" applyProtection="1">
      <protection locked="0"/>
    </xf>
    <xf numFmtId="0" fontId="33" fillId="27" borderId="0" xfId="42" applyFont="1" applyFill="1" applyAlignment="1" applyProtection="1">
      <alignment horizontal="center"/>
      <protection locked="0"/>
    </xf>
    <xf numFmtId="0" fontId="32" fillId="27" borderId="0" xfId="42" applyFont="1" applyFill="1" applyBorder="1" applyAlignment="1" applyProtection="1">
      <alignment horizontal="center"/>
      <protection locked="0"/>
    </xf>
    <xf numFmtId="0" fontId="31" fillId="0" borderId="0" xfId="42" applyFont="1"/>
    <xf numFmtId="0" fontId="33" fillId="27" borderId="0" xfId="42" applyFont="1" applyFill="1" applyAlignment="1" applyProtection="1">
      <alignment horizontal="left"/>
      <protection locked="0"/>
    </xf>
    <xf numFmtId="0" fontId="33" fillId="0" borderId="0" xfId="42" applyFont="1"/>
    <xf numFmtId="165" fontId="33" fillId="27" borderId="0" xfId="42" applyNumberFormat="1" applyFont="1" applyFill="1" applyAlignment="1" applyProtection="1">
      <alignment horizontal="left"/>
      <protection locked="0"/>
    </xf>
    <xf numFmtId="0" fontId="32" fillId="27" borderId="16" xfId="42" applyFont="1" applyFill="1" applyBorder="1" applyAlignment="1" applyProtection="1">
      <alignment horizontal="center"/>
      <protection locked="0"/>
    </xf>
    <xf numFmtId="0" fontId="32" fillId="27" borderId="18" xfId="42" applyFont="1" applyFill="1" applyBorder="1" applyAlignment="1" applyProtection="1">
      <alignment horizontal="center"/>
      <protection locked="0"/>
    </xf>
    <xf numFmtId="0" fontId="32" fillId="27" borderId="29" xfId="42" applyFont="1" applyFill="1" applyBorder="1" applyAlignment="1" applyProtection="1">
      <alignment horizontal="center"/>
      <protection locked="0"/>
    </xf>
    <xf numFmtId="0" fontId="32" fillId="27" borderId="17" xfId="42" applyFont="1" applyFill="1" applyBorder="1" applyAlignment="1" applyProtection="1">
      <alignment horizontal="center"/>
      <protection locked="0"/>
    </xf>
    <xf numFmtId="0" fontId="32" fillId="27" borderId="31" xfId="42" applyFont="1" applyFill="1" applyBorder="1" applyAlignment="1" applyProtection="1">
      <alignment horizontal="center"/>
      <protection locked="0"/>
    </xf>
    <xf numFmtId="0" fontId="32" fillId="27" borderId="35" xfId="42" applyFont="1" applyFill="1" applyBorder="1" applyAlignment="1" applyProtection="1">
      <alignment horizontal="center"/>
      <protection locked="0"/>
    </xf>
    <xf numFmtId="0" fontId="32" fillId="27" borderId="59" xfId="42" applyFont="1" applyFill="1" applyBorder="1" applyAlignment="1" applyProtection="1">
      <alignment horizontal="center"/>
      <protection locked="0"/>
    </xf>
    <xf numFmtId="0" fontId="32" fillId="27" borderId="60" xfId="42" applyFont="1" applyFill="1" applyBorder="1" applyAlignment="1" applyProtection="1">
      <alignment horizontal="center"/>
      <protection locked="0"/>
    </xf>
    <xf numFmtId="171" fontId="32" fillId="27" borderId="0" xfId="42" applyNumberFormat="1" applyFont="1" applyFill="1" applyAlignment="1" applyProtection="1">
      <alignment horizontal="center"/>
      <protection locked="0"/>
    </xf>
    <xf numFmtId="173" fontId="32" fillId="27" borderId="0" xfId="42" applyNumberFormat="1" applyFont="1" applyFill="1" applyAlignment="1" applyProtection="1">
      <alignment horizontal="center"/>
      <protection locked="0"/>
    </xf>
    <xf numFmtId="0" fontId="32" fillId="27" borderId="15" xfId="42" applyFont="1" applyFill="1" applyBorder="1" applyAlignment="1" applyProtection="1">
      <alignment horizontal="center"/>
      <protection locked="0"/>
    </xf>
    <xf numFmtId="0" fontId="32" fillId="27" borderId="19" xfId="42" applyFont="1" applyFill="1" applyBorder="1" applyAlignment="1" applyProtection="1">
      <alignment horizontal="center"/>
      <protection locked="0"/>
    </xf>
    <xf numFmtId="2" fontId="33" fillId="0" borderId="20" xfId="42" applyNumberFormat="1" applyFont="1" applyBorder="1" applyAlignment="1">
      <alignment horizontal="center"/>
    </xf>
    <xf numFmtId="10" fontId="32" fillId="26" borderId="42" xfId="42" applyNumberFormat="1" applyFont="1" applyFill="1" applyBorder="1" applyAlignment="1">
      <alignment horizontal="center"/>
    </xf>
    <xf numFmtId="10" fontId="32" fillId="25" borderId="43" xfId="42" applyNumberFormat="1" applyFont="1" applyFill="1" applyBorder="1" applyAlignment="1">
      <alignment horizontal="center"/>
    </xf>
    <xf numFmtId="0" fontId="32" fillId="26" borderId="47" xfId="42" applyFont="1" applyFill="1" applyBorder="1" applyAlignment="1">
      <alignment horizontal="center"/>
    </xf>
    <xf numFmtId="2" fontId="32" fillId="27" borderId="0" xfId="42" applyNumberFormat="1" applyFont="1" applyFill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right"/>
    </xf>
    <xf numFmtId="170" fontId="32" fillId="0" borderId="0" xfId="42" applyNumberFormat="1" applyFont="1" applyFill="1" applyBorder="1" applyAlignment="1">
      <alignment horizontal="center"/>
    </xf>
    <xf numFmtId="0" fontId="3" fillId="0" borderId="13" xfId="42" applyFont="1" applyBorder="1"/>
    <xf numFmtId="0" fontId="3" fillId="0" borderId="0" xfId="42" applyFont="1" applyAlignment="1">
      <alignment horizontal="center"/>
    </xf>
    <xf numFmtId="10" fontId="3" fillId="0" borderId="13" xfId="43" applyNumberFormat="1" applyFont="1" applyBorder="1"/>
    <xf numFmtId="0" fontId="3" fillId="0" borderId="10" xfId="42" quotePrefix="1" applyFont="1" applyBorder="1" applyAlignment="1"/>
    <xf numFmtId="0" fontId="3" fillId="0" borderId="0" xfId="42" quotePrefix="1" applyFont="1" applyBorder="1" applyAlignment="1"/>
    <xf numFmtId="0" fontId="3" fillId="0" borderId="10" xfId="42" applyFont="1" applyBorder="1" applyAlignment="1"/>
    <xf numFmtId="0" fontId="2" fillId="0" borderId="48" xfId="42" applyFont="1" applyBorder="1" applyAlignment="1"/>
    <xf numFmtId="0" fontId="2" fillId="0" borderId="0" xfId="42" applyFont="1" applyBorder="1" applyAlignment="1"/>
    <xf numFmtId="0" fontId="3" fillId="0" borderId="48" xfId="42" applyFont="1" applyBorder="1" applyAlignment="1"/>
    <xf numFmtId="0" fontId="24" fillId="0" borderId="0" xfId="42" applyFont="1" applyBorder="1" applyAlignment="1"/>
    <xf numFmtId="0" fontId="30" fillId="0" borderId="0" xfId="42" applyFont="1" applyBorder="1" applyAlignment="1">
      <alignment horizontal="right"/>
    </xf>
    <xf numFmtId="0" fontId="23" fillId="0" borderId="0" xfId="42" applyFont="1" applyBorder="1" applyAlignment="1">
      <alignment horizontal="right"/>
    </xf>
    <xf numFmtId="0" fontId="24" fillId="0" borderId="0" xfId="42" applyFont="1" applyBorder="1" applyAlignment="1">
      <alignment horizontal="center"/>
    </xf>
    <xf numFmtId="174" fontId="22" fillId="0" borderId="0" xfId="42" applyNumberFormat="1" applyFont="1" applyBorder="1" applyAlignment="1">
      <alignment horizontal="center"/>
    </xf>
    <xf numFmtId="0" fontId="30" fillId="0" borderId="21" xfId="42" applyFont="1" applyBorder="1" applyAlignment="1"/>
    <xf numFmtId="0" fontId="30" fillId="0" borderId="21" xfId="42" applyFont="1" applyBorder="1" applyAlignment="1">
      <alignment horizontal="center"/>
    </xf>
    <xf numFmtId="0" fontId="31" fillId="0" borderId="21" xfId="42" applyFont="1" applyBorder="1" applyAlignment="1">
      <alignment horizontal="center"/>
    </xf>
    <xf numFmtId="0" fontId="23" fillId="0" borderId="21" xfId="42" applyFont="1" applyBorder="1" applyAlignment="1"/>
    <xf numFmtId="0" fontId="23" fillId="0" borderId="21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2" fontId="31" fillId="0" borderId="0" xfId="42" applyNumberFormat="1" applyFont="1" applyAlignment="1">
      <alignment horizontal="center"/>
    </xf>
    <xf numFmtId="169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48" xfId="42" applyFont="1" applyBorder="1" applyAlignment="1"/>
    <xf numFmtId="0" fontId="30" fillId="0" borderId="0" xfId="42" applyFont="1" applyBorder="1" applyAlignment="1"/>
    <xf numFmtId="0" fontId="31" fillId="0" borderId="48" xfId="42" applyFont="1" applyBorder="1" applyAlignment="1"/>
    <xf numFmtId="174" fontId="31" fillId="0" borderId="0" xfId="42" applyNumberFormat="1" applyFont="1"/>
    <xf numFmtId="2" fontId="30" fillId="0" borderId="22" xfId="42" applyNumberFormat="1" applyFont="1" applyBorder="1" applyAlignment="1">
      <alignment horizontal="center" wrapText="1"/>
    </xf>
    <xf numFmtId="2" fontId="30" fillId="0" borderId="35" xfId="42" applyNumberFormat="1" applyFont="1" applyBorder="1" applyAlignment="1">
      <alignment horizontal="center" wrapText="1"/>
    </xf>
    <xf numFmtId="167" fontId="31" fillId="27" borderId="36" xfId="42" applyNumberFormat="1" applyFont="1" applyFill="1" applyBorder="1" applyAlignment="1" applyProtection="1">
      <alignment horizontal="center"/>
      <protection locked="0"/>
    </xf>
    <xf numFmtId="167" fontId="31" fillId="27" borderId="37" xfId="42" applyNumberFormat="1" applyFont="1" applyFill="1" applyBorder="1" applyAlignment="1" applyProtection="1">
      <alignment horizontal="center"/>
      <protection locked="0"/>
    </xf>
    <xf numFmtId="167" fontId="31" fillId="27" borderId="49" xfId="42" applyNumberFormat="1" applyFont="1" applyFill="1" applyBorder="1" applyAlignment="1" applyProtection="1">
      <alignment horizontal="center"/>
      <protection locked="0"/>
    </xf>
    <xf numFmtId="164" fontId="30" fillId="24" borderId="23" xfId="42" applyNumberFormat="1" applyFont="1" applyFill="1" applyBorder="1" applyAlignment="1">
      <alignment horizontal="center" vertical="center"/>
    </xf>
    <xf numFmtId="169" fontId="30" fillId="24" borderId="49" xfId="42" applyNumberFormat="1" applyFont="1" applyFill="1" applyBorder="1" applyAlignment="1">
      <alignment horizontal="center"/>
    </xf>
    <xf numFmtId="2" fontId="31" fillId="0" borderId="49" xfId="42" applyNumberFormat="1" applyFont="1" applyBorder="1" applyAlignment="1">
      <alignment horizontal="center"/>
    </xf>
    <xf numFmtId="169" fontId="31" fillId="0" borderId="49" xfId="42" applyNumberFormat="1" applyFont="1" applyBorder="1" applyAlignment="1">
      <alignment horizontal="center"/>
    </xf>
    <xf numFmtId="2" fontId="31" fillId="0" borderId="49" xfId="42" applyNumberFormat="1" applyFont="1" applyBorder="1" applyAlignment="1">
      <alignment horizontal="center" wrapText="1"/>
    </xf>
    <xf numFmtId="167" fontId="31" fillId="0" borderId="17" xfId="42" applyNumberFormat="1" applyFont="1" applyBorder="1" applyAlignment="1">
      <alignment horizontal="center"/>
    </xf>
    <xf numFmtId="167" fontId="31" fillId="0" borderId="0" xfId="42" applyNumberFormat="1" applyFont="1" applyBorder="1" applyAlignment="1">
      <alignment horizontal="center"/>
    </xf>
    <xf numFmtId="167" fontId="31" fillId="0" borderId="18" xfId="42" applyNumberFormat="1" applyFont="1" applyBorder="1" applyAlignment="1">
      <alignment horizontal="center"/>
    </xf>
    <xf numFmtId="0" fontId="33" fillId="27" borderId="0" xfId="42" applyFont="1" applyFill="1" applyAlignment="1" applyProtection="1">
      <alignment horizontal="left"/>
      <protection locked="0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4" fillId="0" borderId="21" xfId="42" applyFont="1" applyBorder="1" applyAlignment="1">
      <alignment horizontal="center" vertical="center"/>
    </xf>
    <xf numFmtId="0" fontId="34" fillId="0" borderId="21" xfId="42" quotePrefix="1" applyFont="1" applyBorder="1" applyAlignment="1">
      <alignment horizontal="center"/>
    </xf>
    <xf numFmtId="0" fontId="34" fillId="0" borderId="21" xfId="42" applyFont="1" applyBorder="1" applyAlignment="1">
      <alignment horizontal="center" vertical="center"/>
    </xf>
    <xf numFmtId="0" fontId="32" fillId="27" borderId="0" xfId="42" applyFont="1" applyFill="1" applyAlignment="1" applyProtection="1">
      <alignment horizontal="left"/>
      <protection locked="0"/>
    </xf>
    <xf numFmtId="0" fontId="33" fillId="27" borderId="0" xfId="42" applyFont="1" applyFill="1" applyAlignment="1" applyProtection="1">
      <alignment horizontal="left"/>
      <protection locked="0"/>
    </xf>
    <xf numFmtId="0" fontId="23" fillId="0" borderId="0" xfId="42" quotePrefix="1" applyFont="1" applyBorder="1" applyAlignment="1">
      <alignment horizontal="center"/>
    </xf>
    <xf numFmtId="0" fontId="23" fillId="0" borderId="25" xfId="42" applyFont="1" applyBorder="1" applyAlignment="1">
      <alignment horizontal="center"/>
    </xf>
    <xf numFmtId="0" fontId="23" fillId="0" borderId="46" xfId="42" applyFont="1" applyBorder="1" applyAlignment="1">
      <alignment horizontal="center"/>
    </xf>
    <xf numFmtId="0" fontId="24" fillId="0" borderId="15" xfId="42" applyFont="1" applyFill="1" applyBorder="1" applyAlignment="1">
      <alignment horizontal="left" vertical="center" wrapText="1"/>
    </xf>
    <xf numFmtId="0" fontId="24" fillId="0" borderId="16" xfId="42" applyFont="1" applyFill="1" applyBorder="1" applyAlignment="1">
      <alignment horizontal="left" vertical="center" wrapText="1"/>
    </xf>
    <xf numFmtId="0" fontId="24" fillId="0" borderId="19" xfId="42" applyFont="1" applyFill="1" applyBorder="1" applyAlignment="1">
      <alignment horizontal="left" vertical="center" wrapText="1"/>
    </xf>
    <xf numFmtId="0" fontId="24" fillId="0" borderId="20" xfId="42" applyFont="1" applyFill="1" applyBorder="1" applyAlignment="1">
      <alignment horizontal="left" vertical="center" wrapText="1"/>
    </xf>
    <xf numFmtId="0" fontId="33" fillId="27" borderId="0" xfId="42" quotePrefix="1" applyFont="1" applyFill="1" applyAlignment="1" applyProtection="1">
      <alignment horizontal="left"/>
      <protection locked="0"/>
    </xf>
    <xf numFmtId="0" fontId="24" fillId="0" borderId="21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Fill="1" applyBorder="1" applyAlignment="1">
      <alignment horizontal="justify" vertical="center" wrapText="1"/>
    </xf>
    <xf numFmtId="0" fontId="24" fillId="0" borderId="24" xfId="42" applyFont="1" applyFill="1" applyBorder="1" applyAlignment="1">
      <alignment horizontal="justify" vertical="center" wrapText="1"/>
    </xf>
    <xf numFmtId="0" fontId="24" fillId="0" borderId="23" xfId="42" applyFont="1" applyFill="1" applyBorder="1" applyAlignment="1">
      <alignment horizontal="justify" vertical="center" wrapText="1"/>
    </xf>
    <xf numFmtId="0" fontId="24" fillId="0" borderId="22" xfId="42" applyFont="1" applyFill="1" applyBorder="1" applyAlignment="1">
      <alignment horizontal="left" vertical="center" wrapText="1"/>
    </xf>
    <xf numFmtId="0" fontId="24" fillId="0" borderId="24" xfId="42" applyFont="1" applyFill="1" applyBorder="1" applyAlignment="1">
      <alignment horizontal="left" vertical="center" wrapText="1"/>
    </xf>
    <xf numFmtId="0" fontId="24" fillId="0" borderId="23" xfId="42" applyFont="1" applyFill="1" applyBorder="1" applyAlignment="1">
      <alignment horizontal="left" vertical="center" wrapText="1"/>
    </xf>
    <xf numFmtId="167" fontId="32" fillId="27" borderId="38" xfId="42" applyNumberFormat="1" applyFont="1" applyFill="1" applyBorder="1" applyAlignment="1" applyProtection="1">
      <alignment horizontal="center" vertical="center"/>
      <protection locked="0"/>
    </xf>
    <xf numFmtId="167" fontId="32" fillId="27" borderId="39" xfId="42" applyNumberFormat="1" applyFont="1" applyFill="1" applyBorder="1" applyAlignment="1" applyProtection="1">
      <alignment horizontal="center" vertical="center"/>
      <protection locked="0"/>
    </xf>
    <xf numFmtId="167" fontId="32" fillId="27" borderId="45" xfId="42" applyNumberFormat="1" applyFont="1" applyFill="1" applyBorder="1" applyAlignment="1" applyProtection="1">
      <alignment horizontal="center" vertical="center"/>
      <protection locked="0"/>
    </xf>
    <xf numFmtId="0" fontId="23" fillId="0" borderId="21" xfId="42" applyFont="1" applyBorder="1" applyAlignment="1">
      <alignment horizontal="center" vertical="center"/>
    </xf>
    <xf numFmtId="0" fontId="23" fillId="0" borderId="0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19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4" name="Picture 3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2875" cy="2330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536863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496809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796635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509798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topLeftCell="A13" zoomScale="60" zoomScaleNormal="100" workbookViewId="0">
      <selection activeCell="G34" sqref="G34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8.42578125" style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8" spans="1:6" ht="15" customHeight="1" x14ac:dyDescent="0.2"/>
    <row r="15" spans="1:6" ht="13.5" thickBot="1" x14ac:dyDescent="0.25"/>
    <row r="16" spans="1:6" ht="19.5" thickBot="1" x14ac:dyDescent="0.35">
      <c r="A16" s="236" t="s">
        <v>99</v>
      </c>
      <c r="B16" s="237"/>
      <c r="C16" s="237"/>
      <c r="D16" s="237"/>
      <c r="E16" s="237"/>
      <c r="F16" s="238"/>
    </row>
    <row r="17" spans="1:13" ht="18.75" x14ac:dyDescent="0.2">
      <c r="A17" s="239" t="s">
        <v>100</v>
      </c>
      <c r="B17" s="239"/>
      <c r="C17" s="239"/>
      <c r="D17" s="239"/>
      <c r="E17" s="239"/>
      <c r="F17" s="239"/>
    </row>
    <row r="20" spans="1:13" ht="16.5" x14ac:dyDescent="0.3">
      <c r="A20" s="212" t="s">
        <v>1</v>
      </c>
      <c r="B20" s="167" t="str">
        <f>Trimethoprim!B18:C18</f>
        <v>SULFRAN PAEDIATRIC SUSPENSION</v>
      </c>
    </row>
    <row r="21" spans="1:13" ht="16.5" x14ac:dyDescent="0.3">
      <c r="A21" s="212" t="s">
        <v>2</v>
      </c>
      <c r="B21" s="167" t="str">
        <f>Trimethoprim!B19:C19</f>
        <v>NDQD201505236</v>
      </c>
    </row>
    <row r="22" spans="1:13" ht="16.5" x14ac:dyDescent="0.3">
      <c r="A22" s="212" t="s">
        <v>3</v>
      </c>
      <c r="B22" s="167" t="str">
        <f>Trimethoprim!B20:C20</f>
        <v>TRIMETHOPRIM, SULPHAMETHOXAZOLE</v>
      </c>
    </row>
    <row r="23" spans="1:13" ht="16.5" x14ac:dyDescent="0.3">
      <c r="A23" s="212" t="s">
        <v>4</v>
      </c>
      <c r="B23" s="167" t="str">
        <f>Trimethoprim!B21:C21</f>
        <v>Each 5 ml contains Trimethoprim BP 40 mg , Sulphamethoxazole BP 200mg</v>
      </c>
    </row>
    <row r="24" spans="1:13" ht="16.5" x14ac:dyDescent="0.3">
      <c r="A24" s="212" t="s">
        <v>15</v>
      </c>
      <c r="B24" s="220" t="str">
        <f>Trimethoprim!B22:C22</f>
        <v>18th May 2015</v>
      </c>
    </row>
    <row r="25" spans="1:13" ht="16.5" x14ac:dyDescent="0.3">
      <c r="A25" s="212" t="s">
        <v>5</v>
      </c>
      <c r="B25" s="220" t="str">
        <f>Trimethoprim!B23:C23</f>
        <v>19th May 2015</v>
      </c>
    </row>
    <row r="27" spans="1:13" ht="13.5" thickBot="1" x14ac:dyDescent="0.25"/>
    <row r="28" spans="1:13" ht="17.25" thickBot="1" x14ac:dyDescent="0.35">
      <c r="B28" s="221" t="s">
        <v>64</v>
      </c>
      <c r="C28" s="222" t="s">
        <v>65</v>
      </c>
      <c r="D28" s="222" t="s">
        <v>66</v>
      </c>
      <c r="E28" s="70"/>
      <c r="F28" s="70"/>
      <c r="G28" s="70"/>
      <c r="H28" s="68"/>
      <c r="I28" s="70"/>
      <c r="J28" s="70"/>
      <c r="K28" s="70"/>
      <c r="L28" s="69"/>
      <c r="M28" s="69"/>
    </row>
    <row r="29" spans="1:13" ht="16.5" thickBot="1" x14ac:dyDescent="0.3">
      <c r="B29" s="225">
        <v>13.919460000000001</v>
      </c>
      <c r="C29" s="223">
        <v>25.901389999999999</v>
      </c>
      <c r="D29" s="223">
        <v>26.705919999999999</v>
      </c>
      <c r="E29" s="71"/>
      <c r="F29" s="71"/>
      <c r="G29" s="71"/>
      <c r="H29" s="68"/>
      <c r="I29" s="71"/>
      <c r="J29" s="71"/>
      <c r="K29" s="71"/>
      <c r="L29" s="69"/>
      <c r="M29" s="69"/>
    </row>
    <row r="30" spans="1:13" ht="15.75" x14ac:dyDescent="0.25">
      <c r="B30" s="231"/>
      <c r="C30" s="223">
        <v>25.885899999999999</v>
      </c>
      <c r="D30" s="223">
        <v>26.705719999999999</v>
      </c>
      <c r="E30" s="71"/>
      <c r="F30" s="71"/>
      <c r="G30" s="71"/>
      <c r="H30" s="68"/>
      <c r="I30" s="71"/>
      <c r="J30" s="71"/>
      <c r="K30" s="71"/>
      <c r="L30" s="69"/>
      <c r="M30" s="69"/>
    </row>
    <row r="31" spans="1:13" ht="16.5" thickBot="1" x14ac:dyDescent="0.3">
      <c r="B31" s="231"/>
      <c r="C31" s="224">
        <v>25.90119</v>
      </c>
      <c r="D31" s="224">
        <v>26.71555</v>
      </c>
      <c r="E31" s="71"/>
      <c r="F31" s="71"/>
      <c r="G31" s="71"/>
      <c r="H31" s="68"/>
      <c r="I31" s="71"/>
      <c r="J31" s="71"/>
      <c r="K31" s="71"/>
      <c r="L31" s="69"/>
      <c r="M31" s="69"/>
    </row>
    <row r="32" spans="1:13" ht="16.5" thickBot="1" x14ac:dyDescent="0.3">
      <c r="B32" s="231"/>
      <c r="C32" s="232"/>
      <c r="D32" s="233"/>
      <c r="E32" s="71"/>
      <c r="F32" s="71"/>
      <c r="G32" s="71"/>
      <c r="H32" s="68"/>
      <c r="I32" s="71"/>
      <c r="J32" s="71"/>
      <c r="K32" s="71"/>
      <c r="L32" s="69"/>
      <c r="M32" s="69"/>
    </row>
    <row r="33" spans="1:13" ht="17.25" thickBot="1" x14ac:dyDescent="0.35">
      <c r="B33" s="227">
        <f>AVERAGE(B29:B32)</f>
        <v>13.919460000000001</v>
      </c>
      <c r="C33" s="227">
        <f>AVERAGE(C29:C32)</f>
        <v>25.896159999999998</v>
      </c>
      <c r="D33" s="227">
        <f>AVERAGE(D29:D32)</f>
        <v>26.709063333333333</v>
      </c>
      <c r="E33" s="72"/>
      <c r="F33" s="72"/>
      <c r="G33" s="72"/>
      <c r="H33" s="68"/>
      <c r="I33" s="72"/>
      <c r="J33" s="72"/>
      <c r="K33" s="72"/>
      <c r="L33" s="69"/>
      <c r="M33" s="69"/>
    </row>
    <row r="34" spans="1:13" ht="16.5" thickBot="1" x14ac:dyDescent="0.3">
      <c r="B34" s="210"/>
      <c r="C34" s="210"/>
      <c r="D34" s="210"/>
      <c r="E34" s="68"/>
      <c r="F34" s="68"/>
      <c r="G34" s="68"/>
      <c r="H34" s="68"/>
      <c r="I34" s="68"/>
      <c r="J34" s="68"/>
      <c r="K34" s="68"/>
      <c r="L34" s="69"/>
      <c r="M34" s="69"/>
    </row>
    <row r="35" spans="1:13" ht="16.5" thickBot="1" x14ac:dyDescent="0.3">
      <c r="B35" s="228" t="s">
        <v>67</v>
      </c>
      <c r="C35" s="229">
        <f>C33-B33</f>
        <v>11.976699999999997</v>
      </c>
      <c r="D35" s="210"/>
      <c r="E35" s="68"/>
      <c r="F35" s="73"/>
      <c r="G35" s="68"/>
      <c r="H35" s="68"/>
      <c r="I35" s="68"/>
      <c r="J35" s="73"/>
      <c r="K35" s="68"/>
      <c r="L35" s="69"/>
      <c r="M35" s="69"/>
    </row>
    <row r="36" spans="1:13" ht="16.5" thickBot="1" x14ac:dyDescent="0.3">
      <c r="B36" s="210"/>
      <c r="C36" s="211"/>
      <c r="D36" s="210"/>
      <c r="E36" s="68"/>
      <c r="F36" s="73"/>
      <c r="G36" s="68"/>
      <c r="H36" s="68"/>
      <c r="I36" s="68"/>
      <c r="J36" s="73"/>
      <c r="K36" s="68"/>
      <c r="L36" s="69"/>
      <c r="M36" s="69"/>
    </row>
    <row r="37" spans="1:13" ht="16.5" thickBot="1" x14ac:dyDescent="0.3">
      <c r="B37" s="228" t="s">
        <v>68</v>
      </c>
      <c r="C37" s="229">
        <f>D33-B33</f>
        <v>12.789603333333332</v>
      </c>
      <c r="D37" s="210"/>
      <c r="E37" s="68"/>
      <c r="F37" s="73"/>
      <c r="G37" s="68"/>
      <c r="H37" s="68"/>
      <c r="I37" s="68"/>
      <c r="J37" s="73"/>
      <c r="K37" s="68"/>
      <c r="L37" s="69"/>
      <c r="M37" s="69"/>
    </row>
    <row r="38" spans="1:13" ht="16.5" thickBot="1" x14ac:dyDescent="0.3">
      <c r="B38" s="210"/>
      <c r="C38" s="211"/>
      <c r="D38" s="210"/>
      <c r="E38" s="68"/>
      <c r="F38" s="141"/>
      <c r="G38" s="142"/>
      <c r="H38" s="142"/>
      <c r="I38" s="142"/>
      <c r="J38" s="141"/>
      <c r="K38" s="68"/>
      <c r="L38" s="69"/>
      <c r="M38" s="69"/>
    </row>
    <row r="39" spans="1:13" ht="32.25" thickBot="1" x14ac:dyDescent="0.3">
      <c r="B39" s="230" t="s">
        <v>69</v>
      </c>
      <c r="C39" s="226">
        <f>C37/C35</f>
        <v>1.067873732608593</v>
      </c>
      <c r="D39" s="210"/>
      <c r="E39" s="74"/>
      <c r="F39" s="143"/>
      <c r="G39" s="142"/>
      <c r="H39" s="142"/>
      <c r="I39" s="144"/>
      <c r="J39" s="143"/>
      <c r="K39" s="68"/>
      <c r="L39" s="69"/>
      <c r="M39" s="69"/>
    </row>
    <row r="40" spans="1:13" ht="14.25" thickBot="1" x14ac:dyDescent="0.3">
      <c r="A40" s="190"/>
      <c r="B40" s="191"/>
      <c r="C40" s="102"/>
      <c r="D40" s="192"/>
      <c r="E40" s="102"/>
      <c r="G40" s="145"/>
      <c r="H40" s="145"/>
      <c r="I40" s="146"/>
      <c r="J40" s="147"/>
    </row>
    <row r="41" spans="1:13" ht="16.5" x14ac:dyDescent="0.3">
      <c r="A41" s="167"/>
      <c r="B41" s="204" t="s">
        <v>58</v>
      </c>
      <c r="C41" s="204"/>
      <c r="D41" s="205" t="s">
        <v>60</v>
      </c>
      <c r="E41" s="206"/>
      <c r="F41" s="205" t="s">
        <v>59</v>
      </c>
      <c r="G41" s="145"/>
      <c r="H41" s="145"/>
      <c r="I41" s="146"/>
      <c r="J41" s="147"/>
    </row>
    <row r="42" spans="1:13" ht="34.5" customHeight="1" x14ac:dyDescent="0.3">
      <c r="A42" s="200" t="s">
        <v>11</v>
      </c>
      <c r="B42" s="213"/>
      <c r="C42" s="214"/>
      <c r="D42" s="213"/>
      <c r="E42" s="215"/>
      <c r="F42" s="216"/>
      <c r="G42" s="145"/>
      <c r="H42" s="145"/>
      <c r="I42" s="146"/>
      <c r="J42" s="147"/>
    </row>
    <row r="43" spans="1:13" ht="34.5" customHeight="1" x14ac:dyDescent="0.3">
      <c r="A43" s="200" t="s">
        <v>61</v>
      </c>
      <c r="B43" s="217"/>
      <c r="C43" s="218"/>
      <c r="D43" s="217"/>
      <c r="E43" s="215"/>
      <c r="F43" s="219"/>
      <c r="G43" s="2"/>
      <c r="H43" s="2"/>
      <c r="I43" s="4"/>
    </row>
    <row r="44" spans="1:13" ht="13.5" x14ac:dyDescent="0.25">
      <c r="A44" s="2"/>
      <c r="B44" s="2"/>
      <c r="C44" s="2"/>
      <c r="D44" s="4"/>
      <c r="F44" s="2"/>
      <c r="G44" s="2"/>
      <c r="H44" s="2"/>
      <c r="I44" s="4"/>
    </row>
    <row r="45" spans="1:13" ht="13.5" x14ac:dyDescent="0.25">
      <c r="A45" s="2"/>
      <c r="B45" s="2"/>
      <c r="C45" s="2"/>
      <c r="D45" s="4"/>
      <c r="F45" s="2"/>
      <c r="G45" s="2"/>
      <c r="H45" s="2"/>
      <c r="I45" s="4"/>
    </row>
    <row r="47" spans="1:13" ht="13.5" x14ac:dyDescent="0.25">
      <c r="A47" s="75"/>
      <c r="B47" s="75"/>
      <c r="C47" s="75"/>
      <c r="F47" s="75"/>
      <c r="G47" s="75"/>
      <c r="H47" s="75"/>
    </row>
    <row r="48" spans="1:13" ht="13.5" x14ac:dyDescent="0.25">
      <c r="A48" s="3"/>
      <c r="B48" s="3"/>
      <c r="C48" s="3"/>
      <c r="F48" s="3"/>
      <c r="G48" s="3"/>
      <c r="H48" s="3"/>
    </row>
    <row r="49" spans="1:8" x14ac:dyDescent="0.2">
      <c r="B49" s="76"/>
      <c r="C49" s="76"/>
      <c r="G49" s="76"/>
      <c r="H49" s="76"/>
    </row>
    <row r="50" spans="1:8" x14ac:dyDescent="0.2">
      <c r="A50" s="77"/>
      <c r="F50" s="77"/>
    </row>
    <row r="51" spans="1:8" x14ac:dyDescent="0.2">
      <c r="C51" s="78"/>
    </row>
    <row r="52" spans="1:8" x14ac:dyDescent="0.2">
      <c r="C52" s="78"/>
    </row>
    <row r="57" spans="1:8" ht="13.5" x14ac:dyDescent="0.25">
      <c r="C57" s="2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5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view="pageBreakPreview" topLeftCell="A28" zoomScaleSheetLayoutView="100" workbookViewId="0">
      <selection activeCell="B46" sqref="B46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6" t="s">
        <v>99</v>
      </c>
      <c r="B15" s="237"/>
      <c r="C15" s="237"/>
      <c r="D15" s="237"/>
      <c r="E15" s="237"/>
      <c r="F15" s="238"/>
      <c r="G15" s="199"/>
      <c r="H15" s="199"/>
      <c r="I15" s="100"/>
      <c r="J15" s="100"/>
    </row>
    <row r="16" spans="1:10" s="100" customFormat="1" ht="20.25" x14ac:dyDescent="0.3">
      <c r="A16" s="240" t="s">
        <v>72</v>
      </c>
      <c r="B16" s="240"/>
      <c r="C16" s="240"/>
      <c r="D16" s="240"/>
      <c r="E16" s="240"/>
      <c r="F16" s="240"/>
      <c r="G16" s="199"/>
      <c r="H16" s="199"/>
    </row>
    <row r="17" spans="1:10" s="100" customFormat="1" ht="18.75" x14ac:dyDescent="0.3">
      <c r="A17" s="11" t="s">
        <v>1</v>
      </c>
      <c r="B17" s="55" t="str">
        <f>Trimethoprim!B18:C18</f>
        <v>SULFRAN PAEDIATRIC SUSPENSION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Trimethoprim!B19:C19</f>
        <v>NDQD201505236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Trimethoprim!B20:C20</f>
        <v>TRIMETHOPRIM, SULPHAMETHOXAZOLE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Trimethoprim!B21:C21</f>
        <v>Each 5 ml contains Trimethoprim BP 40 mg , Sulphamethoxazole BP 200mg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Trimethoprim!B22:C22</f>
        <v>18th May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Trimethoprim!B23:C23</f>
        <v>19th May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Trimethoprim!B26</f>
        <v xml:space="preserve">Trimethoprim </v>
      </c>
      <c r="C25" s="6"/>
      <c r="D25" s="6"/>
      <c r="E25" s="6"/>
    </row>
    <row r="26" spans="1:10" ht="18.75" x14ac:dyDescent="0.3">
      <c r="A26" s="7" t="s">
        <v>10</v>
      </c>
      <c r="B26" s="19">
        <f>Trimethoprim!B30</f>
        <v>99.66</v>
      </c>
      <c r="C26" s="6"/>
      <c r="D26" s="6"/>
      <c r="E26" s="6"/>
    </row>
    <row r="27" spans="1:10" ht="18.75" x14ac:dyDescent="0.3">
      <c r="A27" s="48" t="s">
        <v>74</v>
      </c>
      <c r="B27" s="19">
        <f>Trimethoprim!D43</f>
        <v>16.32</v>
      </c>
      <c r="C27" s="6"/>
      <c r="D27" s="6"/>
      <c r="E27" s="6"/>
    </row>
    <row r="28" spans="1:10" ht="18.75" x14ac:dyDescent="0.3">
      <c r="A28" s="48" t="s">
        <v>75</v>
      </c>
      <c r="B28" s="105">
        <f>B27/Trimethoprim!B45</f>
        <v>3.2640000000000002E-2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10185788</v>
      </c>
      <c r="C31" s="110">
        <v>5752</v>
      </c>
      <c r="D31" s="111">
        <v>1.2</v>
      </c>
      <c r="E31" s="112">
        <v>3.9</v>
      </c>
    </row>
    <row r="32" spans="1:10" ht="18.75" x14ac:dyDescent="0.3">
      <c r="A32" s="109">
        <v>2</v>
      </c>
      <c r="B32" s="110">
        <v>10176368</v>
      </c>
      <c r="C32" s="110">
        <v>5891</v>
      </c>
      <c r="D32" s="111">
        <v>1.2</v>
      </c>
      <c r="E32" s="111">
        <v>3.9</v>
      </c>
    </row>
    <row r="33" spans="1:6" ht="18.75" x14ac:dyDescent="0.3">
      <c r="A33" s="109">
        <v>3</v>
      </c>
      <c r="B33" s="110">
        <v>10195929</v>
      </c>
      <c r="C33" s="110">
        <v>5899.7</v>
      </c>
      <c r="D33" s="111">
        <v>1.2</v>
      </c>
      <c r="E33" s="111">
        <v>3.9</v>
      </c>
    </row>
    <row r="34" spans="1:6" ht="18.75" x14ac:dyDescent="0.3">
      <c r="A34" s="109">
        <v>4</v>
      </c>
      <c r="B34" s="110">
        <v>10207041</v>
      </c>
      <c r="C34" s="110">
        <v>5786.6</v>
      </c>
      <c r="D34" s="111">
        <v>1.2</v>
      </c>
      <c r="E34" s="111">
        <v>3.9</v>
      </c>
    </row>
    <row r="35" spans="1:6" ht="18.75" x14ac:dyDescent="0.3">
      <c r="A35" s="109">
        <v>5</v>
      </c>
      <c r="B35" s="110">
        <v>10227648</v>
      </c>
      <c r="C35" s="110">
        <v>5894.7</v>
      </c>
      <c r="D35" s="111">
        <v>1.2</v>
      </c>
      <c r="E35" s="111">
        <v>3.9</v>
      </c>
    </row>
    <row r="36" spans="1:6" ht="18.75" x14ac:dyDescent="0.3">
      <c r="A36" s="109">
        <v>6</v>
      </c>
      <c r="B36" s="113">
        <v>10232934</v>
      </c>
      <c r="C36" s="113">
        <v>5845.4</v>
      </c>
      <c r="D36" s="114">
        <v>1.2</v>
      </c>
      <c r="E36" s="111">
        <v>3.9</v>
      </c>
    </row>
    <row r="37" spans="1:6" ht="18.75" x14ac:dyDescent="0.3">
      <c r="A37" s="115" t="s">
        <v>81</v>
      </c>
      <c r="B37" s="116">
        <f>AVERAGE(B31:B36)</f>
        <v>10204284.666666666</v>
      </c>
      <c r="C37" s="117">
        <f>AVERAGE(C31:C36)</f>
        <v>5844.9000000000005</v>
      </c>
      <c r="D37" s="118">
        <f>AVERAGE(D31:D36)</f>
        <v>1.2</v>
      </c>
      <c r="E37" s="118">
        <f>AVERAGE(E31:E36)</f>
        <v>3.9</v>
      </c>
    </row>
    <row r="38" spans="1:6" ht="18.75" x14ac:dyDescent="0.3">
      <c r="A38" s="119" t="s">
        <v>82</v>
      </c>
      <c r="B38" s="120">
        <f>(STDEV(B31:B36)/B37)</f>
        <v>2.2198283043471717E-3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view="pageBreakPreview" topLeftCell="A28" zoomScale="55" zoomScaleNormal="75" zoomScaleSheetLayoutView="55" zoomScalePageLayoutView="55" workbookViewId="0">
      <selection activeCell="D75" sqref="D75"/>
    </sheetView>
  </sheetViews>
  <sheetFormatPr defaultRowHeight="18.75" x14ac:dyDescent="0.3"/>
  <cols>
    <col min="1" max="1" width="55.42578125" style="6" customWidth="1"/>
    <col min="2" max="2" width="31.28515625" style="6" customWidth="1"/>
    <col min="3" max="3" width="44.42578125" style="6" customWidth="1"/>
    <col min="4" max="4" width="28.28515625" style="6" customWidth="1"/>
    <col min="5" max="5" width="52.5703125" style="6" customWidth="1"/>
    <col min="6" max="6" width="30.7109375" style="6" customWidth="1"/>
    <col min="7" max="7" width="42.7109375" style="6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6" t="s">
        <v>99</v>
      </c>
      <c r="B16" s="237"/>
      <c r="C16" s="237"/>
      <c r="D16" s="237"/>
      <c r="E16" s="237"/>
      <c r="F16" s="237"/>
      <c r="G16" s="237"/>
      <c r="H16" s="238"/>
    </row>
    <row r="17" spans="1:15" ht="20.25" x14ac:dyDescent="0.3">
      <c r="A17" s="241" t="s">
        <v>0</v>
      </c>
      <c r="B17" s="241"/>
      <c r="C17" s="241"/>
      <c r="D17" s="241"/>
      <c r="E17" s="241"/>
      <c r="F17" s="241"/>
      <c r="G17" s="241"/>
      <c r="H17" s="241"/>
    </row>
    <row r="18" spans="1:15" ht="26.25" x14ac:dyDescent="0.4">
      <c r="A18" s="7" t="s">
        <v>1</v>
      </c>
      <c r="B18" s="242" t="s">
        <v>103</v>
      </c>
      <c r="C18" s="242"/>
    </row>
    <row r="19" spans="1:15" ht="26.25" x14ac:dyDescent="0.4">
      <c r="A19" s="7" t="s">
        <v>2</v>
      </c>
      <c r="B19" s="168" t="str">
        <f>'Sulphamethoxazole '!B19</f>
        <v>NDQD201505236</v>
      </c>
      <c r="C19" s="169"/>
    </row>
    <row r="20" spans="1:15" ht="26.25" x14ac:dyDescent="0.4">
      <c r="A20" s="7" t="s">
        <v>3</v>
      </c>
      <c r="B20" s="168" t="s">
        <v>104</v>
      </c>
      <c r="C20" s="169"/>
    </row>
    <row r="21" spans="1:15" ht="26.25" x14ac:dyDescent="0.4">
      <c r="A21" s="7" t="s">
        <v>4</v>
      </c>
      <c r="B21" s="251" t="s">
        <v>105</v>
      </c>
      <c r="C21" s="251"/>
      <c r="D21" s="251"/>
      <c r="E21" s="251"/>
      <c r="F21" s="251"/>
      <c r="G21" s="251"/>
      <c r="H21" s="251"/>
      <c r="I21" s="251"/>
      <c r="J21" s="251"/>
    </row>
    <row r="22" spans="1:15" ht="26.25" x14ac:dyDescent="0.4">
      <c r="A22" s="7" t="s">
        <v>15</v>
      </c>
      <c r="B22" s="170" t="s">
        <v>112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110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2" t="s">
        <v>106</v>
      </c>
      <c r="C26" s="242"/>
    </row>
    <row r="27" spans="1:15" ht="26.25" x14ac:dyDescent="0.4">
      <c r="A27" s="13" t="s">
        <v>26</v>
      </c>
      <c r="B27" s="243" t="s">
        <v>109</v>
      </c>
      <c r="C27" s="243"/>
    </row>
    <row r="28" spans="1:15" ht="27" thickBot="1" x14ac:dyDescent="0.45">
      <c r="A28" s="13" t="s">
        <v>10</v>
      </c>
      <c r="B28" s="166">
        <v>99.66</v>
      </c>
    </row>
    <row r="29" spans="1:15" s="15" customFormat="1" ht="27" thickBot="1" x14ac:dyDescent="0.45">
      <c r="A29" s="13" t="s">
        <v>28</v>
      </c>
      <c r="B29" s="165">
        <v>0</v>
      </c>
      <c r="C29" s="254" t="s">
        <v>34</v>
      </c>
      <c r="D29" s="255"/>
      <c r="E29" s="255"/>
      <c r="F29" s="255"/>
      <c r="G29" s="255"/>
      <c r="H29" s="256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99.66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57" t="s">
        <v>38</v>
      </c>
      <c r="D31" s="258"/>
      <c r="E31" s="258"/>
      <c r="F31" s="258"/>
      <c r="G31" s="258"/>
      <c r="H31" s="259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57" t="s">
        <v>37</v>
      </c>
      <c r="D32" s="258"/>
      <c r="E32" s="258"/>
      <c r="F32" s="258"/>
      <c r="G32" s="258"/>
      <c r="H32" s="259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5" t="s">
        <v>13</v>
      </c>
      <c r="E36" s="246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2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20</v>
      </c>
      <c r="C38" s="30">
        <v>1</v>
      </c>
      <c r="D38" s="173">
        <v>10162097</v>
      </c>
      <c r="E38" s="88">
        <f>IF(ISBLANK(D38),"-",$D$48/$D$45*D38)</f>
        <v>9996829.4160931483</v>
      </c>
      <c r="F38" s="173">
        <v>9500832</v>
      </c>
      <c r="G38" s="80">
        <f>IF(ISBLANK(F38),"-",$D$48/$F$45*F38)</f>
        <v>9930463.5761589427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10167121</v>
      </c>
      <c r="E39" s="89">
        <f>IF(ISBLANK(D39),"-",$D$48/$D$45*D39)</f>
        <v>10001771.710088812</v>
      </c>
      <c r="F39" s="173">
        <v>9517526</v>
      </c>
      <c r="G39" s="81">
        <f>IF(ISBLANK(F39),"-",$D$48/$F$45*F39)</f>
        <v>9947912.4857850038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10164667</v>
      </c>
      <c r="E40" s="89">
        <f>IF(ISBLANK(D40),"-",$D$48/$D$45*D40)</f>
        <v>9999357.6198289879</v>
      </c>
      <c r="F40" s="173">
        <v>9493275</v>
      </c>
      <c r="G40" s="81">
        <f>IF(ISBLANK(F40),"-",$D$48/$F$45*F40)</f>
        <v>9922564.8454746157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10164628.333333334</v>
      </c>
      <c r="E42" s="58">
        <f>AVERAGE(E38:E41)</f>
        <v>9999319.5820036493</v>
      </c>
      <c r="F42" s="34">
        <f>AVERAGE(F38:F41)</f>
        <v>9503877.666666666</v>
      </c>
      <c r="G42" s="35">
        <f>AVERAGE(G38:G41)</f>
        <v>9933646.9691395219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16.32</v>
      </c>
      <c r="E43" s="31"/>
      <c r="F43" s="176">
        <v>15.36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16.32</v>
      </c>
      <c r="E44" s="37"/>
      <c r="F44" s="36">
        <f>F43*$B$34</f>
        <v>15.36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500</v>
      </c>
      <c r="C45" s="153" t="s">
        <v>18</v>
      </c>
      <c r="D45" s="155">
        <f>D44*$B$30/100</f>
        <v>16.264512</v>
      </c>
      <c r="E45" s="39"/>
      <c r="F45" s="38">
        <f>F44*$B$30/100</f>
        <v>15.307775999999999</v>
      </c>
      <c r="G45" s="39"/>
    </row>
    <row r="46" spans="1:15" ht="19.5" thickBot="1" x14ac:dyDescent="0.35">
      <c r="A46" s="247" t="s">
        <v>32</v>
      </c>
      <c r="B46" s="252"/>
      <c r="C46" s="153" t="s">
        <v>19</v>
      </c>
      <c r="D46" s="154">
        <f>D45/$B$45</f>
        <v>3.2529023999999997E-2</v>
      </c>
      <c r="E46" s="39"/>
      <c r="F46" s="40">
        <f>F45/$B$45</f>
        <v>3.0615551999999997E-2</v>
      </c>
      <c r="G46" s="39"/>
    </row>
    <row r="47" spans="1:15" ht="27" thickBot="1" x14ac:dyDescent="0.45">
      <c r="A47" s="249"/>
      <c r="B47" s="253"/>
      <c r="C47" s="153" t="s">
        <v>24</v>
      </c>
      <c r="D47" s="178">
        <v>3.2000000000000001E-2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16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16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9966483.2755715847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3.7051154090224302E-3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Trimethoprim BP 40 mg , Sulphamethoxazole BP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40</v>
      </c>
      <c r="E56" s="133" t="str">
        <f>B20</f>
        <v>TRIMETHOPRIM, SULPHAMETHOXAZOLE</v>
      </c>
      <c r="I56" s="14"/>
    </row>
    <row r="57" spans="1:13" x14ac:dyDescent="0.3">
      <c r="A57" s="8" t="s">
        <v>63</v>
      </c>
      <c r="B57" s="79">
        <f>'Relative Density'!C39</f>
        <v>1.067873732608593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5.3393686630429649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4</v>
      </c>
      <c r="C61" s="263" t="s">
        <v>21</v>
      </c>
      <c r="D61" s="260">
        <v>5.12202</v>
      </c>
      <c r="E61" s="92">
        <v>1</v>
      </c>
      <c r="F61" s="181">
        <v>9312650</v>
      </c>
      <c r="G61" s="138">
        <f>IF(ISBLANK(F61),"-",(F61/$D$50*$D$47*$B$69)*$D$58/$D$61)</f>
        <v>38.961885739900247</v>
      </c>
      <c r="H61" s="135">
        <f t="shared" ref="H61:H72" si="0">IF(ISBLANK(F61),"-",G61/$D$56)</f>
        <v>0.97404714349750621</v>
      </c>
      <c r="M61" s="16"/>
    </row>
    <row r="62" spans="1:13" s="15" customFormat="1" ht="26.25" x14ac:dyDescent="0.4">
      <c r="A62" s="25" t="s">
        <v>51</v>
      </c>
      <c r="B62" s="172">
        <v>50</v>
      </c>
      <c r="C62" s="264"/>
      <c r="D62" s="261"/>
      <c r="E62" s="93">
        <v>2</v>
      </c>
      <c r="F62" s="174">
        <v>9294517</v>
      </c>
      <c r="G62" s="139">
        <f>IF(ISBLANK(F62),"-",(F62/$D$50*$D$47*$B$69)*$D$58/$D$61)</f>
        <v>38.886021633107703</v>
      </c>
      <c r="H62" s="136">
        <f t="shared" si="0"/>
        <v>0.97215054082769259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4"/>
      <c r="D63" s="261"/>
      <c r="E63" s="93">
        <v>3</v>
      </c>
      <c r="F63" s="174">
        <v>9304994</v>
      </c>
      <c r="G63" s="139">
        <f>IF(ISBLANK(F63),"-",(F63/$D$50*$D$47*$B$69)*$D$58/$D$61)</f>
        <v>38.929854878950394</v>
      </c>
      <c r="H63" s="136">
        <f t="shared" si="0"/>
        <v>0.97324637197375985</v>
      </c>
      <c r="M63" s="16"/>
    </row>
    <row r="64" spans="1:13" ht="27" thickBot="1" x14ac:dyDescent="0.45">
      <c r="A64" s="25" t="s">
        <v>53</v>
      </c>
      <c r="B64" s="172">
        <v>1</v>
      </c>
      <c r="C64" s="265"/>
      <c r="D64" s="262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3" t="s">
        <v>22</v>
      </c>
      <c r="D65" s="260">
        <v>5.09016</v>
      </c>
      <c r="E65" s="51">
        <v>1</v>
      </c>
      <c r="F65" s="174">
        <v>9055243</v>
      </c>
      <c r="G65" s="138">
        <f>IF(ISBLANK(F65),"-",(F65/$D$50*$D$47*$B$69)*$D$58/$D$65)</f>
        <v>38.122083887730142</v>
      </c>
      <c r="H65" s="135">
        <f t="shared" si="0"/>
        <v>0.95305209719325357</v>
      </c>
    </row>
    <row r="66" spans="1:12" ht="23.25" customHeight="1" x14ac:dyDescent="0.4">
      <c r="A66" s="25" t="s">
        <v>55</v>
      </c>
      <c r="B66" s="172">
        <v>1</v>
      </c>
      <c r="C66" s="264"/>
      <c r="D66" s="261"/>
      <c r="E66" s="52">
        <v>2</v>
      </c>
      <c r="F66" s="174">
        <v>9054449</v>
      </c>
      <c r="G66" s="139">
        <f>IF(ISBLANK(F66),"-",(F66/$D$50*$D$47*$B$69)*$D$58/$D$65)</f>
        <v>38.118741190620092</v>
      </c>
      <c r="H66" s="136">
        <f t="shared" si="0"/>
        <v>0.95296852976550228</v>
      </c>
    </row>
    <row r="67" spans="1:12" ht="24.75" customHeight="1" x14ac:dyDescent="0.4">
      <c r="A67" s="25" t="s">
        <v>56</v>
      </c>
      <c r="B67" s="172">
        <v>1</v>
      </c>
      <c r="C67" s="264"/>
      <c r="D67" s="261"/>
      <c r="E67" s="52">
        <v>3</v>
      </c>
      <c r="F67" s="174">
        <v>9064872</v>
      </c>
      <c r="G67" s="139">
        <f>IF(ISBLANK(F67),"-",(F67/$D$50*$D$47*$B$69)*$D$58/$D$65)</f>
        <v>38.162621457594916</v>
      </c>
      <c r="H67" s="136">
        <f t="shared" si="0"/>
        <v>0.95406553643987291</v>
      </c>
    </row>
    <row r="68" spans="1:12" ht="27" thickBot="1" x14ac:dyDescent="0.45">
      <c r="A68" s="25" t="s">
        <v>57</v>
      </c>
      <c r="B68" s="172">
        <v>1</v>
      </c>
      <c r="C68" s="265"/>
      <c r="D68" s="262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1250</v>
      </c>
      <c r="C69" s="263" t="s">
        <v>23</v>
      </c>
      <c r="D69" s="260">
        <v>5.4177900000000001</v>
      </c>
      <c r="E69" s="51">
        <v>1</v>
      </c>
      <c r="F69" s="181">
        <v>9905014</v>
      </c>
      <c r="G69" s="138">
        <f>IF(ISBLANK(F69),"-",(F69/$D$50*$D$47*$B$69)*$D$58/$D$69)</f>
        <v>39.177875675910997</v>
      </c>
      <c r="H69" s="136">
        <f t="shared" si="0"/>
        <v>0.9794468918977749</v>
      </c>
    </row>
    <row r="70" spans="1:12" ht="22.5" customHeight="1" thickBot="1" x14ac:dyDescent="0.45">
      <c r="A70" s="160" t="s">
        <v>94</v>
      </c>
      <c r="B70" s="183">
        <f>(D47*B69)/D56*D58</f>
        <v>5.3393686630429649</v>
      </c>
      <c r="C70" s="264"/>
      <c r="D70" s="261"/>
      <c r="E70" s="52">
        <v>2</v>
      </c>
      <c r="F70" s="174">
        <v>9932810</v>
      </c>
      <c r="G70" s="139">
        <f>IF(ISBLANK(F70),"-",(F70/$D$50*$D$47*$B$69)*$D$58/$D$69)</f>
        <v>39.287818804945225</v>
      </c>
      <c r="H70" s="136">
        <f t="shared" si="0"/>
        <v>0.98219547012363062</v>
      </c>
    </row>
    <row r="71" spans="1:12" ht="23.25" customHeight="1" x14ac:dyDescent="0.4">
      <c r="A71" s="247" t="s">
        <v>32</v>
      </c>
      <c r="B71" s="248"/>
      <c r="C71" s="264"/>
      <c r="D71" s="261"/>
      <c r="E71" s="52">
        <v>3</v>
      </c>
      <c r="F71" s="174">
        <v>9940139</v>
      </c>
      <c r="G71" s="139">
        <f>IF(ISBLANK(F71),"-",(F71/$D$50*$D$47*$B$69)*$D$58/$D$69)</f>
        <v>39.316807623217329</v>
      </c>
      <c r="H71" s="136">
        <f t="shared" si="0"/>
        <v>0.98292019058043323</v>
      </c>
    </row>
    <row r="72" spans="1:12" ht="23.25" customHeight="1" thickBot="1" x14ac:dyDescent="0.45">
      <c r="A72" s="249"/>
      <c r="B72" s="250"/>
      <c r="C72" s="266"/>
      <c r="D72" s="262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0.96934364136660278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1.2966207700266345E-2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9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4" t="str">
        <f>B20</f>
        <v>TRIMETHOPRIM, SULPHAMETHOXAZOLE</v>
      </c>
      <c r="D77" s="244"/>
      <c r="E77" s="91" t="s">
        <v>98</v>
      </c>
      <c r="F77" s="91"/>
      <c r="G77" s="189">
        <f>H73</f>
        <v>0.96934364136660278</v>
      </c>
      <c r="H77" s="55"/>
      <c r="I77" s="55"/>
      <c r="J77" s="57"/>
      <c r="K77" s="61"/>
      <c r="L77" s="87"/>
    </row>
    <row r="78" spans="1:12" ht="19.5" thickBot="1" x14ac:dyDescent="0.35">
      <c r="A78" s="6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57.75" customHeight="1" x14ac:dyDescent="0.3">
      <c r="A80" s="61" t="s">
        <v>11</v>
      </c>
      <c r="B80" s="163" t="s">
        <v>113</v>
      </c>
      <c r="C80" s="163"/>
      <c r="D80" s="54"/>
      <c r="E80" s="63"/>
      <c r="F80" s="57"/>
      <c r="G80" s="95"/>
      <c r="H80" s="95"/>
      <c r="J80" s="57"/>
    </row>
    <row r="81" spans="1:10" ht="63.75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C61:C64"/>
    <mergeCell ref="C69:C72"/>
    <mergeCell ref="C65:C68"/>
    <mergeCell ref="A17:H17"/>
    <mergeCell ref="A16:H16"/>
    <mergeCell ref="B26:C26"/>
    <mergeCell ref="B27:C27"/>
    <mergeCell ref="C77:D77"/>
    <mergeCell ref="D36:E36"/>
    <mergeCell ref="A71:B72"/>
    <mergeCell ref="B18:C18"/>
    <mergeCell ref="B21:J21"/>
    <mergeCell ref="A46:B47"/>
    <mergeCell ref="C29:H29"/>
    <mergeCell ref="C31:H31"/>
    <mergeCell ref="C32:H32"/>
    <mergeCell ref="D61:D64"/>
    <mergeCell ref="D65:D68"/>
    <mergeCell ref="D69:D72"/>
  </mergeCells>
  <conditionalFormatting sqref="D51">
    <cfRule type="cellIs" dxfId="3" priority="4" operator="greaterThan">
      <formula>0.02</formula>
    </cfRule>
  </conditionalFormatting>
  <conditionalFormatting sqref="H74">
    <cfRule type="cellIs" dxfId="2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tabSelected="1" view="pageBreakPreview" topLeftCell="A46" zoomScale="55" zoomScaleNormal="75" zoomScaleSheetLayoutView="55" zoomScalePageLayoutView="55" workbookViewId="0">
      <selection activeCell="C19" sqref="C19"/>
    </sheetView>
  </sheetViews>
  <sheetFormatPr defaultRowHeight="18.75" x14ac:dyDescent="0.3"/>
  <cols>
    <col min="1" max="1" width="55.42578125" style="6" customWidth="1"/>
    <col min="2" max="2" width="33.7109375" style="6" customWidth="1"/>
    <col min="3" max="3" width="42.28515625" style="6" bestFit="1" customWidth="1"/>
    <col min="4" max="4" width="30.5703125" style="6" customWidth="1"/>
    <col min="5" max="5" width="52.85546875" style="6" customWidth="1"/>
    <col min="6" max="6" width="30.7109375" style="6" customWidth="1"/>
    <col min="7" max="7" width="35.42578125" style="6" bestFit="1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6" t="s">
        <v>99</v>
      </c>
      <c r="B16" s="237"/>
      <c r="C16" s="237"/>
      <c r="D16" s="237"/>
      <c r="E16" s="237"/>
      <c r="F16" s="237"/>
      <c r="G16" s="237"/>
      <c r="H16" s="238"/>
    </row>
    <row r="17" spans="1:15" ht="20.25" x14ac:dyDescent="0.3">
      <c r="A17" s="241" t="s">
        <v>0</v>
      </c>
      <c r="B17" s="241"/>
      <c r="C17" s="241"/>
      <c r="D17" s="241"/>
      <c r="E17" s="241"/>
      <c r="F17" s="241"/>
      <c r="G17" s="241"/>
      <c r="H17" s="241"/>
    </row>
    <row r="18" spans="1:15" ht="26.25" x14ac:dyDescent="0.4">
      <c r="A18" s="7" t="s">
        <v>1</v>
      </c>
      <c r="B18" s="242" t="s">
        <v>103</v>
      </c>
      <c r="C18" s="242"/>
    </row>
    <row r="19" spans="1:15" ht="26.25" x14ac:dyDescent="0.4">
      <c r="A19" s="7" t="s">
        <v>2</v>
      </c>
      <c r="B19" s="234" t="s">
        <v>111</v>
      </c>
      <c r="C19" s="169"/>
    </row>
    <row r="20" spans="1:15" ht="26.25" x14ac:dyDescent="0.4">
      <c r="A20" s="7" t="s">
        <v>3</v>
      </c>
      <c r="B20" s="234" t="s">
        <v>104</v>
      </c>
      <c r="C20" s="169"/>
    </row>
    <row r="21" spans="1:15" ht="26.25" x14ac:dyDescent="0.4">
      <c r="A21" s="7" t="s">
        <v>4</v>
      </c>
      <c r="B21" s="251" t="s">
        <v>105</v>
      </c>
      <c r="C21" s="251"/>
      <c r="D21" s="251"/>
      <c r="E21" s="251"/>
      <c r="F21" s="251"/>
      <c r="G21" s="251"/>
      <c r="H21" s="251"/>
      <c r="I21" s="251"/>
      <c r="J21" s="251"/>
    </row>
    <row r="22" spans="1:15" ht="26.25" x14ac:dyDescent="0.4">
      <c r="A22" s="7" t="s">
        <v>15</v>
      </c>
      <c r="B22" s="170" t="s">
        <v>112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110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2" t="s">
        <v>107</v>
      </c>
      <c r="C26" s="242"/>
    </row>
    <row r="27" spans="1:15" ht="26.25" x14ac:dyDescent="0.4">
      <c r="A27" s="13" t="s">
        <v>26</v>
      </c>
      <c r="B27" s="243" t="s">
        <v>108</v>
      </c>
      <c r="C27" s="243"/>
    </row>
    <row r="28" spans="1:15" ht="27" thickBot="1" x14ac:dyDescent="0.45">
      <c r="A28" s="13" t="s">
        <v>10</v>
      </c>
      <c r="B28" s="166">
        <v>99.58</v>
      </c>
    </row>
    <row r="29" spans="1:15" s="15" customFormat="1" ht="27" thickBot="1" x14ac:dyDescent="0.45">
      <c r="A29" s="13" t="s">
        <v>28</v>
      </c>
      <c r="B29" s="165">
        <v>0</v>
      </c>
      <c r="C29" s="254" t="s">
        <v>34</v>
      </c>
      <c r="D29" s="255"/>
      <c r="E29" s="255"/>
      <c r="F29" s="255"/>
      <c r="G29" s="255"/>
      <c r="H29" s="256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99.58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57" t="s">
        <v>38</v>
      </c>
      <c r="D31" s="258"/>
      <c r="E31" s="258"/>
      <c r="F31" s="258"/>
      <c r="G31" s="258"/>
      <c r="H31" s="259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57" t="s">
        <v>37</v>
      </c>
      <c r="D32" s="258"/>
      <c r="E32" s="258"/>
      <c r="F32" s="258"/>
      <c r="G32" s="258"/>
      <c r="H32" s="259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5" t="s">
        <v>13</v>
      </c>
      <c r="E36" s="246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10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20</v>
      </c>
      <c r="C38" s="30">
        <v>1</v>
      </c>
      <c r="D38" s="173">
        <v>125048816</v>
      </c>
      <c r="E38" s="88">
        <f>IF(ISBLANK(D38),"-",$D$48/$D$45*D38)</f>
        <v>121476407.44087684</v>
      </c>
      <c r="F38" s="173">
        <v>136538184</v>
      </c>
      <c r="G38" s="80">
        <f>IF(ISBLANK(F38),"-",$D$48/$F$45*F38)</f>
        <v>121811494.11648858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125034849</v>
      </c>
      <c r="E39" s="89">
        <f>IF(ISBLANK(D39),"-",$D$48/$D$45*D39)</f>
        <v>121462839.45169471</v>
      </c>
      <c r="F39" s="173">
        <v>136574398</v>
      </c>
      <c r="G39" s="81">
        <f>IF(ISBLANK(F39),"-",$D$48/$F$45*F39)</f>
        <v>121843802.15896213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125159327</v>
      </c>
      <c r="E40" s="89">
        <f>IF(ISBLANK(D40),"-",$D$48/$D$45*D40)</f>
        <v>121583761.35027091</v>
      </c>
      <c r="F40" s="173">
        <v>136444256</v>
      </c>
      <c r="G40" s="81">
        <f>IF(ISBLANK(F40),"-",$D$48/$F$45*F40)</f>
        <v>121727696.97136635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125080997.33333333</v>
      </c>
      <c r="E42" s="58">
        <f>AVERAGE(E38:E41)</f>
        <v>121507669.41428083</v>
      </c>
      <c r="F42" s="34">
        <f>AVERAGE(F38:F41)</f>
        <v>136518946</v>
      </c>
      <c r="G42" s="35">
        <f>AVERAGE(G38:G41)</f>
        <v>121794331.08227235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16.54</v>
      </c>
      <c r="E43" s="31"/>
      <c r="F43" s="176">
        <v>18.010000000000002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16.54</v>
      </c>
      <c r="E44" s="37"/>
      <c r="F44" s="36">
        <f>F43*$B$34</f>
        <v>18.010000000000002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100</v>
      </c>
      <c r="C45" s="153" t="s">
        <v>18</v>
      </c>
      <c r="D45" s="155">
        <f>D44*$B$30/100</f>
        <v>16.470531999999999</v>
      </c>
      <c r="E45" s="39"/>
      <c r="F45" s="38">
        <f>F44*$B$30/100</f>
        <v>17.934358000000003</v>
      </c>
      <c r="G45" s="39"/>
    </row>
    <row r="46" spans="1:15" ht="19.5" thickBot="1" x14ac:dyDescent="0.35">
      <c r="A46" s="247" t="s">
        <v>32</v>
      </c>
      <c r="B46" s="252"/>
      <c r="C46" s="153" t="s">
        <v>19</v>
      </c>
      <c r="D46" s="154">
        <f>D45/$B$45</f>
        <v>0.16470531999999999</v>
      </c>
      <c r="E46" s="39"/>
      <c r="F46" s="40">
        <f>F45/$B$45</f>
        <v>0.17934358000000003</v>
      </c>
      <c r="G46" s="39"/>
    </row>
    <row r="47" spans="1:15" ht="27" thickBot="1" x14ac:dyDescent="0.45">
      <c r="A47" s="249"/>
      <c r="B47" s="253"/>
      <c r="C47" s="153" t="s">
        <v>24</v>
      </c>
      <c r="D47" s="178">
        <v>0.16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16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16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121651000.24827659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1.3716786799326654E-3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Trimethoprim BP 40 mg , Sulphamethoxazole BP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200</v>
      </c>
      <c r="E56" s="133" t="str">
        <f>B20</f>
        <v>TRIMETHOPRIM, SULPHAMETHOXAZOLE</v>
      </c>
      <c r="I56" s="14"/>
    </row>
    <row r="57" spans="1:13" x14ac:dyDescent="0.3">
      <c r="A57" s="8" t="s">
        <v>63</v>
      </c>
      <c r="B57" s="79">
        <f>'Relative Density'!C39</f>
        <v>1.067873732608593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5.3393686630429649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4</v>
      </c>
      <c r="C61" s="263" t="s">
        <v>21</v>
      </c>
      <c r="D61" s="260">
        <v>5.12202</v>
      </c>
      <c r="E61" s="92">
        <v>1</v>
      </c>
      <c r="F61" s="181">
        <v>116065724</v>
      </c>
      <c r="G61" s="138">
        <f>IF(ISBLANK(F61),"-",(F61/$D$50*$D$47*$B$69)*$D$58/$D$61)</f>
        <v>198.9147254312721</v>
      </c>
      <c r="H61" s="135">
        <f t="shared" ref="H61:H72" si="0">IF(ISBLANK(F61),"-",G61/$D$56)</f>
        <v>0.99457362715636055</v>
      </c>
      <c r="M61" s="16"/>
    </row>
    <row r="62" spans="1:13" s="15" customFormat="1" ht="26.25" x14ac:dyDescent="0.4">
      <c r="A62" s="25" t="s">
        <v>51</v>
      </c>
      <c r="B62" s="172">
        <v>50</v>
      </c>
      <c r="C62" s="264"/>
      <c r="D62" s="261"/>
      <c r="E62" s="93">
        <v>2</v>
      </c>
      <c r="F62" s="174">
        <v>116124273</v>
      </c>
      <c r="G62" s="139">
        <f>IF(ISBLANK(F62),"-",(F62/$D$50*$D$47*$B$69)*$D$58/$D$61)</f>
        <v>199.01506735701821</v>
      </c>
      <c r="H62" s="136">
        <f t="shared" si="0"/>
        <v>0.99507533678509108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4"/>
      <c r="D63" s="261"/>
      <c r="E63" s="93">
        <v>3</v>
      </c>
      <c r="F63" s="174">
        <v>116258992</v>
      </c>
      <c r="G63" s="139">
        <f>IF(ISBLANK(F63),"-",(F63/$D$50*$D$47*$B$69)*$D$58/$D$61)</f>
        <v>199.24595027379885</v>
      </c>
      <c r="H63" s="136">
        <f t="shared" si="0"/>
        <v>0.99622975136899428</v>
      </c>
      <c r="M63" s="16"/>
    </row>
    <row r="64" spans="1:13" ht="27" thickBot="1" x14ac:dyDescent="0.45">
      <c r="A64" s="25" t="s">
        <v>53</v>
      </c>
      <c r="B64" s="172">
        <v>1</v>
      </c>
      <c r="C64" s="265"/>
      <c r="D64" s="262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3" t="s">
        <v>22</v>
      </c>
      <c r="D65" s="260">
        <v>5.09016</v>
      </c>
      <c r="E65" s="51">
        <v>1</v>
      </c>
      <c r="F65" s="174">
        <v>113271658</v>
      </c>
      <c r="G65" s="138">
        <f>IF(ISBLANK(F65),"-",(F65/$D$50*$D$47*$B$69)*$D$58/$D$65)</f>
        <v>195.34128641971299</v>
      </c>
      <c r="H65" s="135">
        <f t="shared" si="0"/>
        <v>0.97670643209856489</v>
      </c>
    </row>
    <row r="66" spans="1:12" ht="23.25" customHeight="1" x14ac:dyDescent="0.4">
      <c r="A66" s="25" t="s">
        <v>55</v>
      </c>
      <c r="B66" s="172">
        <v>1</v>
      </c>
      <c r="C66" s="264"/>
      <c r="D66" s="261"/>
      <c r="E66" s="52">
        <v>2</v>
      </c>
      <c r="F66" s="174">
        <v>113544796</v>
      </c>
      <c r="G66" s="139">
        <f>IF(ISBLANK(F66),"-",(F66/$D$50*$D$47*$B$69)*$D$58/$D$65)</f>
        <v>195.81232329894812</v>
      </c>
      <c r="H66" s="136">
        <f t="shared" si="0"/>
        <v>0.97906161649474055</v>
      </c>
    </row>
    <row r="67" spans="1:12" ht="24.75" customHeight="1" x14ac:dyDescent="0.4">
      <c r="A67" s="25" t="s">
        <v>56</v>
      </c>
      <c r="B67" s="172">
        <v>1</v>
      </c>
      <c r="C67" s="264"/>
      <c r="D67" s="261"/>
      <c r="E67" s="52">
        <v>3</v>
      </c>
      <c r="F67" s="174">
        <v>113707268</v>
      </c>
      <c r="G67" s="139">
        <f>IF(ISBLANK(F67),"-",(F67/$D$50*$D$47*$B$69)*$D$58/$D$65)</f>
        <v>196.09251244818068</v>
      </c>
      <c r="H67" s="136">
        <f t="shared" si="0"/>
        <v>0.98046256224090345</v>
      </c>
    </row>
    <row r="68" spans="1:12" ht="27" thickBot="1" x14ac:dyDescent="0.45">
      <c r="A68" s="25" t="s">
        <v>57</v>
      </c>
      <c r="B68" s="172">
        <v>1</v>
      </c>
      <c r="C68" s="265"/>
      <c r="D68" s="262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1250</v>
      </c>
      <c r="C69" s="263" t="s">
        <v>23</v>
      </c>
      <c r="D69" s="260">
        <v>5.4177900000000001</v>
      </c>
      <c r="E69" s="51">
        <v>1</v>
      </c>
      <c r="F69" s="181">
        <v>123423869</v>
      </c>
      <c r="G69" s="138">
        <f>IF(ISBLANK(F69),"-",(F69/$D$50*$D$47*$B$69)*$D$58/$D$69)</f>
        <v>199.9775340556545</v>
      </c>
      <c r="H69" s="136">
        <f t="shared" si="0"/>
        <v>0.99988767027827252</v>
      </c>
    </row>
    <row r="70" spans="1:12" ht="22.5" customHeight="1" thickBot="1" x14ac:dyDescent="0.45">
      <c r="A70" s="160" t="s">
        <v>94</v>
      </c>
      <c r="B70" s="183">
        <f>(D47*B69)/D56*D58</f>
        <v>5.3393686630429649</v>
      </c>
      <c r="C70" s="264"/>
      <c r="D70" s="261"/>
      <c r="E70" s="52">
        <v>2</v>
      </c>
      <c r="F70" s="174">
        <v>123758563</v>
      </c>
      <c r="G70" s="139">
        <f>IF(ISBLANK(F70),"-",(F70/$D$50*$D$47*$B$69)*$D$58/$D$69)</f>
        <v>200.51982203710827</v>
      </c>
      <c r="H70" s="136">
        <f t="shared" si="0"/>
        <v>1.0025991101855414</v>
      </c>
    </row>
    <row r="71" spans="1:12" ht="23.25" customHeight="1" x14ac:dyDescent="0.4">
      <c r="A71" s="247" t="s">
        <v>32</v>
      </c>
      <c r="B71" s="248"/>
      <c r="C71" s="264"/>
      <c r="D71" s="261"/>
      <c r="E71" s="52">
        <v>3</v>
      </c>
      <c r="F71" s="174">
        <v>123840224</v>
      </c>
      <c r="G71" s="139">
        <f>IF(ISBLANK(F71),"-",(F71/$D$50*$D$47*$B$69)*$D$58/$D$69)</f>
        <v>200.65213327917863</v>
      </c>
      <c r="H71" s="136">
        <f t="shared" si="0"/>
        <v>1.0032606663958932</v>
      </c>
    </row>
    <row r="72" spans="1:12" ht="23.25" customHeight="1" thickBot="1" x14ac:dyDescent="0.45">
      <c r="A72" s="249"/>
      <c r="B72" s="250"/>
      <c r="C72" s="266"/>
      <c r="D72" s="262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0.99198408588937348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1.0511001627696349E-2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9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4" t="str">
        <f>B20</f>
        <v>TRIMETHOPRIM, SULPHAMETHOXAZOLE</v>
      </c>
      <c r="D77" s="244"/>
      <c r="E77" s="91" t="s">
        <v>98</v>
      </c>
      <c r="F77" s="91"/>
      <c r="G77" s="189">
        <f>H73</f>
        <v>0.99198408588937348</v>
      </c>
      <c r="H77" s="55"/>
      <c r="I77" s="55"/>
      <c r="J77" s="57"/>
      <c r="K77" s="61"/>
      <c r="L77" s="87"/>
    </row>
    <row r="78" spans="1:12" ht="19.5" thickBot="1" x14ac:dyDescent="0.35">
      <c r="A78" s="23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83.1" customHeight="1" x14ac:dyDescent="0.3">
      <c r="A80" s="61" t="s">
        <v>11</v>
      </c>
      <c r="B80" s="163"/>
      <c r="C80" s="163"/>
      <c r="D80" s="54"/>
      <c r="E80" s="63"/>
      <c r="F80" s="57"/>
      <c r="G80" s="95"/>
      <c r="H80" s="95"/>
      <c r="J80" s="57"/>
    </row>
    <row r="81" spans="1:10" ht="83.1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A71:B72"/>
    <mergeCell ref="C77:D77"/>
    <mergeCell ref="C29:H29"/>
    <mergeCell ref="C31:H31"/>
    <mergeCell ref="C32:H32"/>
    <mergeCell ref="D36:E36"/>
    <mergeCell ref="C65:C68"/>
    <mergeCell ref="D65:D68"/>
    <mergeCell ref="C69:C72"/>
    <mergeCell ref="D69:D72"/>
    <mergeCell ref="A46:B47"/>
    <mergeCell ref="C61:C64"/>
    <mergeCell ref="D61:D64"/>
    <mergeCell ref="B27:C27"/>
    <mergeCell ref="A16:H16"/>
    <mergeCell ref="A17:H17"/>
    <mergeCell ref="B18:C18"/>
    <mergeCell ref="B21:J21"/>
    <mergeCell ref="B26:C26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view="pageBreakPreview" topLeftCell="A31" zoomScaleSheetLayoutView="100" workbookViewId="0">
      <selection activeCell="C46" sqref="C46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6" t="s">
        <v>99</v>
      </c>
      <c r="B15" s="237"/>
      <c r="C15" s="237"/>
      <c r="D15" s="237"/>
      <c r="E15" s="237"/>
      <c r="F15" s="238"/>
      <c r="G15" s="199"/>
      <c r="H15" s="199"/>
      <c r="I15" s="100"/>
      <c r="J15" s="100"/>
    </row>
    <row r="16" spans="1:10" s="100" customFormat="1" ht="20.25" x14ac:dyDescent="0.3">
      <c r="A16" s="240" t="s">
        <v>72</v>
      </c>
      <c r="B16" s="240"/>
      <c r="C16" s="240"/>
      <c r="D16" s="240"/>
      <c r="E16" s="240"/>
      <c r="F16" s="240"/>
      <c r="G16" s="199"/>
      <c r="H16" s="199"/>
    </row>
    <row r="17" spans="1:10" s="100" customFormat="1" ht="18.75" x14ac:dyDescent="0.3">
      <c r="A17" s="11" t="s">
        <v>1</v>
      </c>
      <c r="B17" s="55" t="str">
        <f>Trimethoprim!B18:C18</f>
        <v>SULFRAN PAEDIATRIC SUSPENSION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Trimethoprim!B19:C19</f>
        <v>NDQD201505236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Trimethoprim!B20:C20</f>
        <v>TRIMETHOPRIM, SULPHAMETHOXAZOLE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Trimethoprim!B21:C21</f>
        <v>Each 5 ml contains Trimethoprim BP 40 mg , Sulphamethoxazole BP 200mg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Trimethoprim!B22:C22</f>
        <v>18th May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Trimethoprim!B23:C23</f>
        <v>19th May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Trimethoprim!B26</f>
        <v xml:space="preserve">Trimethoprim </v>
      </c>
      <c r="C25" s="6"/>
      <c r="D25" s="6"/>
      <c r="E25" s="6"/>
    </row>
    <row r="26" spans="1:10" ht="18.75" x14ac:dyDescent="0.3">
      <c r="A26" s="7" t="s">
        <v>10</v>
      </c>
      <c r="B26" s="19">
        <f>Trimethoprim!B30</f>
        <v>99.66</v>
      </c>
      <c r="C26" s="6"/>
      <c r="D26" s="6"/>
      <c r="E26" s="6"/>
    </row>
    <row r="27" spans="1:10" ht="18.75" x14ac:dyDescent="0.3">
      <c r="A27" s="48" t="s">
        <v>74</v>
      </c>
      <c r="B27" s="19">
        <f>Trimethoprim!D43</f>
        <v>16.32</v>
      </c>
      <c r="C27" s="6"/>
      <c r="D27" s="6"/>
      <c r="E27" s="6"/>
    </row>
    <row r="28" spans="1:10" ht="18.75" x14ac:dyDescent="0.3">
      <c r="A28" s="48" t="s">
        <v>75</v>
      </c>
      <c r="B28" s="105">
        <f>B27/Trimethoprim!B45</f>
        <v>3.2640000000000002E-2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124494287</v>
      </c>
      <c r="C31" s="110">
        <v>7219.1</v>
      </c>
      <c r="D31" s="111">
        <v>0.9</v>
      </c>
      <c r="E31" s="112">
        <v>8</v>
      </c>
    </row>
    <row r="32" spans="1:10" ht="18.75" x14ac:dyDescent="0.3">
      <c r="A32" s="109">
        <v>2</v>
      </c>
      <c r="B32" s="110">
        <v>124515508</v>
      </c>
      <c r="C32" s="110">
        <v>7110.8</v>
      </c>
      <c r="D32" s="111">
        <v>0.9</v>
      </c>
      <c r="E32" s="111">
        <v>8</v>
      </c>
    </row>
    <row r="33" spans="1:6" ht="18.75" x14ac:dyDescent="0.3">
      <c r="A33" s="109">
        <v>3</v>
      </c>
      <c r="B33" s="110">
        <v>124690195</v>
      </c>
      <c r="C33" s="110">
        <v>7163.8</v>
      </c>
      <c r="D33" s="111">
        <v>0.9</v>
      </c>
      <c r="E33" s="111">
        <v>8</v>
      </c>
    </row>
    <row r="34" spans="1:6" ht="18.75" x14ac:dyDescent="0.3">
      <c r="A34" s="109">
        <v>4</v>
      </c>
      <c r="B34" s="110">
        <v>124710354</v>
      </c>
      <c r="C34" s="110">
        <v>7165.5</v>
      </c>
      <c r="D34" s="111">
        <v>0.9</v>
      </c>
      <c r="E34" s="111">
        <v>8</v>
      </c>
    </row>
    <row r="35" spans="1:6" ht="18.75" x14ac:dyDescent="0.3">
      <c r="A35" s="109">
        <v>5</v>
      </c>
      <c r="B35" s="110">
        <v>125055542</v>
      </c>
      <c r="C35" s="110">
        <v>7165</v>
      </c>
      <c r="D35" s="111">
        <v>0.9</v>
      </c>
      <c r="E35" s="111">
        <v>8</v>
      </c>
    </row>
    <row r="36" spans="1:6" ht="18.75" x14ac:dyDescent="0.3">
      <c r="A36" s="109">
        <v>6</v>
      </c>
      <c r="B36" s="113">
        <v>125103762</v>
      </c>
      <c r="C36" s="113">
        <v>7148.2</v>
      </c>
      <c r="D36" s="114">
        <v>0.9</v>
      </c>
      <c r="E36" s="111">
        <v>8</v>
      </c>
    </row>
    <row r="37" spans="1:6" ht="18.75" x14ac:dyDescent="0.3">
      <c r="A37" s="115" t="s">
        <v>81</v>
      </c>
      <c r="B37" s="116">
        <f>AVERAGE(B31:B36)</f>
        <v>124761608</v>
      </c>
      <c r="C37" s="117">
        <f>AVERAGE(C31:C36)</f>
        <v>7162.0666666666657</v>
      </c>
      <c r="D37" s="118">
        <f>AVERAGE(D31:D36)</f>
        <v>0.9</v>
      </c>
      <c r="E37" s="118">
        <f>AVERAGE(E31:E36)</f>
        <v>8</v>
      </c>
    </row>
    <row r="38" spans="1:6" ht="18.75" x14ac:dyDescent="0.3">
      <c r="A38" s="119" t="s">
        <v>82</v>
      </c>
      <c r="B38" s="120">
        <f>(STDEV(B31:B36)/B37)</f>
        <v>2.100002156728053E-3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Relative Density</vt:lpstr>
      <vt:lpstr>SST</vt:lpstr>
      <vt:lpstr>Trimethoprim</vt:lpstr>
      <vt:lpstr>Sulphamethoxazole </vt:lpstr>
      <vt:lpstr>SST (sulf)</vt:lpstr>
      <vt:lpstr>'Relative Density'!Print_Area</vt:lpstr>
      <vt:lpstr>SST!Print_Area</vt:lpstr>
      <vt:lpstr>'SST (sulf)'!Print_Area</vt:lpstr>
      <vt:lpstr>'Sulphamethoxazole '!Print_Area</vt:lpstr>
      <vt:lpstr>Trimethoprim!Print_Area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2015-05-19T08:23:01Z</cp:lastPrinted>
  <dcterms:created xsi:type="dcterms:W3CDTF">2005-07-05T10:19:27Z</dcterms:created>
  <dcterms:modified xsi:type="dcterms:W3CDTF">2015-05-21T06:06:24Z</dcterms:modified>
</cp:coreProperties>
</file>