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albendazole 2" sheetId="5" r:id="rId3"/>
  </sheets>
  <definedNames>
    <definedName name="_xlnm.Print_Area" localSheetId="2">'albendazole 2'!$A$1:$H$172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68" i="5" l="1"/>
  <c r="B159" i="5"/>
  <c r="D143" i="5" s="1"/>
  <c r="B141" i="5"/>
  <c r="F140" i="5"/>
  <c r="F141" i="5" s="1"/>
  <c r="F138" i="5"/>
  <c r="D138" i="5"/>
  <c r="G137" i="5"/>
  <c r="E137" i="5"/>
  <c r="B130" i="5"/>
  <c r="D140" i="5" s="1"/>
  <c r="D141" i="5" s="1"/>
  <c r="B116" i="5"/>
  <c r="D100" i="5" s="1"/>
  <c r="B98" i="5"/>
  <c r="F95" i="5"/>
  <c r="D95" i="5"/>
  <c r="G94" i="5"/>
  <c r="E94" i="5"/>
  <c r="G93" i="5"/>
  <c r="B87" i="5"/>
  <c r="F97" i="5" s="1"/>
  <c r="B82" i="5"/>
  <c r="B81" i="5"/>
  <c r="B83" i="5" s="1"/>
  <c r="B80" i="5"/>
  <c r="B79" i="5"/>
  <c r="C76" i="5"/>
  <c r="H71" i="5"/>
  <c r="G71" i="5"/>
  <c r="B68" i="5"/>
  <c r="G70" i="5" s="1"/>
  <c r="H70" i="5" s="1"/>
  <c r="H67" i="5"/>
  <c r="G67" i="5"/>
  <c r="G66" i="5"/>
  <c r="H66" i="5" s="1"/>
  <c r="G65" i="5"/>
  <c r="H65" i="5" s="1"/>
  <c r="G64" i="5"/>
  <c r="H64" i="5" s="1"/>
  <c r="H63" i="5"/>
  <c r="G63" i="5"/>
  <c r="G62" i="5"/>
  <c r="H62" i="5" s="1"/>
  <c r="G61" i="5"/>
  <c r="H61" i="5" s="1"/>
  <c r="G60" i="5"/>
  <c r="H60" i="5" s="1"/>
  <c r="C56" i="5"/>
  <c r="B55" i="5"/>
  <c r="B45" i="5"/>
  <c r="D48" i="5" s="1"/>
  <c r="F42" i="5"/>
  <c r="D42" i="5"/>
  <c r="G41" i="5"/>
  <c r="E41" i="5"/>
  <c r="B34" i="5"/>
  <c r="F44" i="5" s="1"/>
  <c r="B30" i="5"/>
  <c r="D49" i="2"/>
  <c r="C46" i="2"/>
  <c r="C50" i="2" s="1"/>
  <c r="C45" i="2"/>
  <c r="D40" i="2"/>
  <c r="D36" i="2"/>
  <c r="D32" i="2"/>
  <c r="D28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44" i="5" l="1"/>
  <c r="D145" i="5" s="1"/>
  <c r="D142" i="5"/>
  <c r="F142" i="5"/>
  <c r="D101" i="5"/>
  <c r="D102" i="5" s="1"/>
  <c r="G68" i="5"/>
  <c r="H68" i="5" s="1"/>
  <c r="G69" i="5"/>
  <c r="H69" i="5" s="1"/>
  <c r="D49" i="5"/>
  <c r="G39" i="5"/>
  <c r="F98" i="5"/>
  <c r="F45" i="5"/>
  <c r="F46" i="5" s="1"/>
  <c r="B69" i="5"/>
  <c r="D26" i="2"/>
  <c r="D30" i="2"/>
  <c r="D34" i="2"/>
  <c r="D38" i="2"/>
  <c r="D42" i="2"/>
  <c r="B49" i="2"/>
  <c r="D50" i="2"/>
  <c r="D44" i="5"/>
  <c r="D45" i="5" s="1"/>
  <c r="D46" i="5" s="1"/>
  <c r="D97" i="5"/>
  <c r="D98" i="5" s="1"/>
  <c r="D27" i="2"/>
  <c r="D31" i="2"/>
  <c r="D35" i="2"/>
  <c r="D39" i="2"/>
  <c r="D43" i="2"/>
  <c r="C49" i="2"/>
  <c r="H72" i="5"/>
  <c r="B57" i="5"/>
  <c r="D25" i="2"/>
  <c r="D29" i="2"/>
  <c r="D33" i="2"/>
  <c r="D37" i="2"/>
  <c r="D41" i="2"/>
  <c r="E136" i="5" l="1"/>
  <c r="E134" i="5"/>
  <c r="G134" i="5"/>
  <c r="G135" i="5"/>
  <c r="G136" i="5"/>
  <c r="G138" i="5" s="1"/>
  <c r="E135" i="5"/>
  <c r="F99" i="5"/>
  <c r="G92" i="5"/>
  <c r="G91" i="5"/>
  <c r="G95" i="5" s="1"/>
  <c r="D99" i="5"/>
  <c r="E93" i="5"/>
  <c r="E91" i="5"/>
  <c r="E92" i="5"/>
  <c r="H74" i="5"/>
  <c r="G40" i="5"/>
  <c r="G38" i="5"/>
  <c r="G42" i="5" s="1"/>
  <c r="E38" i="5"/>
  <c r="E40" i="5"/>
  <c r="E39" i="5"/>
  <c r="H73" i="5"/>
  <c r="G76" i="5"/>
  <c r="D146" i="5" l="1"/>
  <c r="E152" i="5" s="1"/>
  <c r="F152" i="5" s="1"/>
  <c r="E138" i="5"/>
  <c r="D148" i="5"/>
  <c r="D147" i="5"/>
  <c r="D105" i="5"/>
  <c r="E95" i="5"/>
  <c r="D103" i="5"/>
  <c r="D52" i="5"/>
  <c r="D50" i="5"/>
  <c r="D51" i="5" s="1"/>
  <c r="E42" i="5"/>
  <c r="E156" i="5" l="1"/>
  <c r="F156" i="5" s="1"/>
  <c r="E154" i="5"/>
  <c r="F154" i="5" s="1"/>
  <c r="E155" i="5"/>
  <c r="F155" i="5" s="1"/>
  <c r="E151" i="5"/>
  <c r="F151" i="5" s="1"/>
  <c r="E153" i="5"/>
  <c r="F153" i="5" s="1"/>
  <c r="D104" i="5"/>
  <c r="E113" i="5"/>
  <c r="F113" i="5" s="1"/>
  <c r="E109" i="5"/>
  <c r="F109" i="5" s="1"/>
  <c r="E112" i="5"/>
  <c r="F112" i="5" s="1"/>
  <c r="E111" i="5"/>
  <c r="F111" i="5" s="1"/>
  <c r="E110" i="5"/>
  <c r="F110" i="5" s="1"/>
  <c r="E108" i="5"/>
  <c r="F108" i="5" s="1"/>
  <c r="F158" i="5" l="1"/>
  <c r="F159" i="5" s="1"/>
  <c r="F160" i="5"/>
  <c r="B165" i="5"/>
  <c r="G168" i="5" s="1"/>
  <c r="F115" i="5"/>
  <c r="F116" i="5" s="1"/>
  <c r="B167" i="5"/>
  <c r="F117" i="5"/>
  <c r="B166" i="5" l="1"/>
</calcChain>
</file>

<file path=xl/sharedStrings.xml><?xml version="1.0" encoding="utf-8"?>
<sst xmlns="http://schemas.openxmlformats.org/spreadsheetml/2006/main" count="297" uniqueCount="126">
  <si>
    <t>HPLC System Suitability Report</t>
  </si>
  <si>
    <t>Analysis Data</t>
  </si>
  <si>
    <t>Assay</t>
  </si>
  <si>
    <t>Sample(s)</t>
  </si>
  <si>
    <t>Reference Substance:</t>
  </si>
  <si>
    <t>ALBUZOL 400 TABLETS</t>
  </si>
  <si>
    <t>% age Purity:</t>
  </si>
  <si>
    <t>NDQD201505250</t>
  </si>
  <si>
    <t>Weight (mg):</t>
  </si>
  <si>
    <t>Albendazole USP 400 mg</t>
  </si>
  <si>
    <t>Standard Conc (mg/mL):</t>
  </si>
  <si>
    <t>Each chewable tablet contains: Albendazole USP 400 mg</t>
  </si>
  <si>
    <t>2015-05-27 07:10:20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</si>
  <si>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</si>
  <si>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</si>
  <si>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</si>
  <si>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</si>
  <si>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</si>
  <si>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</si>
  <si>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</si>
  <si>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</si>
  <si>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</si>
  <si>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rPr>
        <sz val="12"/>
        <color rgb="FF000000"/>
        <rFont val="Book Antiqua"/>
      </rPr>
      <t xml:space="preserve">The RSD of the peak areas for six replicate injections of  SST Std is </t>
    </r>
    <r>
      <rPr>
        <b/>
        <i/>
        <strike/>
        <sz val="12"/>
        <color rgb="FF000000"/>
        <rFont val="Book Antiqua"/>
      </rPr>
      <t>less than 2.0%.</t>
    </r>
  </si>
  <si>
    <r>
      <rPr>
        <sz val="12"/>
        <color rgb="FF000000"/>
        <rFont val="Book Antiqua"/>
      </rPr>
      <t xml:space="preserve">The number of Theoretical Plates (USP) for all peaks is </t>
    </r>
    <r>
      <rPr>
        <b/>
        <i/>
        <strike/>
        <sz val="12"/>
        <color rgb="FF000000"/>
        <rFont val="Book Antiqua"/>
      </rPr>
      <t>greater than 2000</t>
    </r>
  </si>
  <si>
    <r>
      <rPr>
        <sz val="12"/>
        <color rgb="FF000000"/>
        <rFont val="Book Antiqua"/>
      </rPr>
      <t>The Assymetry of all peaks were below</t>
    </r>
    <r>
      <rPr>
        <b/>
        <i/>
        <strike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</si>
  <si>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</si>
  <si>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</si>
  <si>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</si>
  <si>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</si>
  <si>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</si>
  <si>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</si>
  <si>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</si>
  <si>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</si>
  <si>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</si>
  <si>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</si>
  <si>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</si>
  <si>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</si>
  <si>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</si>
  <si>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</si>
  <si>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</si>
  <si>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</si>
  <si>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</si>
  <si>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</si>
  <si>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</si>
  <si>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</si>
  <si>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</si>
  <si>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</si>
  <si>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</si>
  <si>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</si>
  <si>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</si>
  <si>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</si>
  <si>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</si>
  <si>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</si>
  <si>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</si>
  <si>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</si>
  <si>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</si>
  <si>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</si>
  <si>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</si>
  <si>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</si>
  <si>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</si>
  <si>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</si>
  <si>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</si>
  <si>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</si>
  <si>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</si>
  <si>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</si>
  <si>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</si>
  <si>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</si>
  <si>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</si>
  <si>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</si>
  <si>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</si>
  <si>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</si>
  <si>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</si>
  <si>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</si>
  <si>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</si>
  <si>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</si>
  <si>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</si>
  <si>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</si>
  <si>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</si>
  <si>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</si>
  <si>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</si>
  <si>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</si>
  <si>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</si>
  <si>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</si>
  <si>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</si>
  <si>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</si>
  <si>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</si>
  <si>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</si>
  <si>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</si>
  <si>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</si>
  <si>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</si>
  <si>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</si>
  <si>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</si>
  <si>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</si>
  <si>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</si>
  <si>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</si>
  <si>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</si>
  <si>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</si>
  <si>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</si>
  <si>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</si>
  <si>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</si>
  <si>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</si>
  <si>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</t>
  </si>
  <si>
    <t xml:space="preserve">The amount  of </t>
  </si>
  <si>
    <t xml:space="preserve">in the sample as a percentage of the stated  label claim is </t>
  </si>
  <si>
    <t>Analysis Data:</t>
  </si>
  <si>
    <t>Average Normalised Peak Area: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</si>
  <si>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</si>
  <si>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</si>
  <si>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</si>
  <si>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</si>
  <si>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</si>
  <si>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If correction for water content is NOT needed please enter 0</t>
  </si>
  <si>
    <t>Initial Standard dilution (mL):</t>
  </si>
  <si>
    <t>Mass of RS (mg):</t>
  </si>
  <si>
    <t>Mass of WRS as free base (mg):</t>
  </si>
  <si>
    <t>Initial Sample dilution (mL):</t>
  </si>
  <si>
    <t>Desired Sample Weight (mg)</t>
  </si>
  <si>
    <t xml:space="preserve">The content of </t>
  </si>
  <si>
    <t>DISSOLUTION:</t>
  </si>
  <si>
    <t>Determination of Active Ingredient Dissolved</t>
  </si>
  <si>
    <t>Repeat Determination of Active Ingredient Dissolved</t>
  </si>
  <si>
    <t>Purity correction:</t>
  </si>
  <si>
    <t>Conc (mg/mL):</t>
  </si>
  <si>
    <t>Dissolution Result Summary</t>
  </si>
  <si>
    <t>Albendazole</t>
  </si>
  <si>
    <t>NQCL-PRS-A16-1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</si>
</sst>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9]d/mmm/yy;@"/>
    <numFmt numFmtId="165" formatCode="0.00000"/>
    <numFmt numFmtId="166" formatCode="0.0000"/>
    <numFmt numFmtId="167" formatCode="0.0%"/>
    <numFmt numFmtId="168" formatCode="dd\-mmm\-yy"/>
    <numFmt numFmtId="169" formatCode="0.0000\ &quot;mg&quot;"/>
    <numFmt numFmtId="170" formatCode="0.000"/>
    <numFmt numFmtId="172" formatCode="0.000%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u/>
      <sz val="14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6"/>
      <color rgb="FF000000"/>
      <name val="Book Antiqua"/>
    </font>
    <font>
      <b/>
      <i/>
      <strike/>
      <sz val="12"/>
      <color rgb="FF000000"/>
      <name val="Book Antiqua"/>
    </font>
    <font>
      <vertAlign val="superscript"/>
      <sz val="14"/>
      <color rgb="FF000000"/>
      <name val="Book Antiqu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00FF0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</fills>
  <borders count="6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8">
    <xf numFmtId="0" fontId="0" fillId="2" borderId="0" xfId="0" applyFill="1" applyAlignment="1">
      <alignment vertical="top"/>
    </xf>
    <xf numFmtId="0" fontId="1" fillId="2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164" fontId="5" fillId="2" borderId="0" xfId="0" applyNumberFormat="1" applyFont="1" applyFill="1" applyAlignment="1">
      <alignment horizontal="center" vertical="top"/>
    </xf>
    <xf numFmtId="164" fontId="5" fillId="2" borderId="0" xfId="0" applyNumberFormat="1" applyFont="1" applyFill="1" applyAlignment="1">
      <alignment vertical="top"/>
    </xf>
    <xf numFmtId="0" fontId="3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165" fontId="1" fillId="2" borderId="0" xfId="0" applyNumberFormat="1" applyFont="1" applyFill="1" applyAlignment="1">
      <alignment vertical="top"/>
    </xf>
    <xf numFmtId="165" fontId="4" fillId="2" borderId="4" xfId="0" applyNumberFormat="1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/>
    </xf>
    <xf numFmtId="2" fontId="5" fillId="3" borderId="5" xfId="0" applyNumberFormat="1" applyFont="1" applyFill="1" applyBorder="1" applyAlignment="1" applyProtection="1">
      <alignment vertical="top"/>
      <protection locked="0"/>
    </xf>
    <xf numFmtId="10" fontId="5" fillId="2" borderId="6" xfId="0" applyNumberFormat="1" applyFont="1" applyFill="1" applyBorder="1" applyAlignment="1">
      <alignment horizontal="center" vertical="top"/>
    </xf>
    <xf numFmtId="10" fontId="5" fillId="2" borderId="0" xfId="0" applyNumberFormat="1" applyFont="1" applyFill="1" applyAlignment="1">
      <alignment horizontal="center" vertical="top"/>
    </xf>
    <xf numFmtId="10" fontId="5" fillId="2" borderId="5" xfId="0" applyNumberFormat="1" applyFont="1" applyFill="1" applyBorder="1" applyAlignment="1">
      <alignment horizontal="center" vertical="top"/>
    </xf>
    <xf numFmtId="2" fontId="5" fillId="3" borderId="7" xfId="0" applyNumberFormat="1" applyFont="1" applyFill="1" applyBorder="1" applyAlignment="1" applyProtection="1">
      <alignment vertical="top"/>
      <protection locked="0"/>
    </xf>
    <xf numFmtId="10" fontId="5" fillId="2" borderId="7" xfId="0" applyNumberFormat="1" applyFont="1" applyFill="1" applyBorder="1" applyAlignment="1">
      <alignment horizontal="center" vertical="top"/>
    </xf>
    <xf numFmtId="166" fontId="7" fillId="2" borderId="0" xfId="0" applyNumberFormat="1" applyFont="1" applyFill="1" applyAlignment="1">
      <alignment horizontal="center" vertical="top"/>
    </xf>
    <xf numFmtId="10" fontId="7" fillId="2" borderId="0" xfId="0" applyNumberFormat="1" applyFont="1" applyFill="1" applyAlignment="1">
      <alignment horizontal="center" vertical="top"/>
    </xf>
    <xf numFmtId="0" fontId="5" fillId="2" borderId="4" xfId="0" applyFont="1" applyFill="1" applyBorder="1" applyAlignment="1">
      <alignment horizontal="right" vertical="center"/>
    </xf>
    <xf numFmtId="166" fontId="5" fillId="2" borderId="4" xfId="0" applyNumberFormat="1" applyFont="1" applyFill="1" applyBorder="1" applyAlignment="1">
      <alignment horizontal="center" vertical="center"/>
    </xf>
    <xf numFmtId="166" fontId="5" fillId="2" borderId="0" xfId="0" applyNumberFormat="1" applyFont="1" applyFill="1" applyAlignment="1">
      <alignment horizontal="center" vertical="top"/>
    </xf>
    <xf numFmtId="165" fontId="4" fillId="2" borderId="4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right" vertical="top"/>
    </xf>
    <xf numFmtId="2" fontId="4" fillId="2" borderId="0" xfId="0" applyNumberFormat="1" applyFont="1" applyFill="1" applyAlignment="1">
      <alignment vertical="top"/>
    </xf>
    <xf numFmtId="2" fontId="8" fillId="2" borderId="0" xfId="0" applyNumberFormat="1" applyFont="1" applyFill="1" applyAlignment="1">
      <alignment vertical="top"/>
    </xf>
    <xf numFmtId="0" fontId="4" fillId="2" borderId="4" xfId="0" applyFont="1" applyFill="1" applyBorder="1" applyAlignment="1">
      <alignment horizontal="center" vertical="center"/>
    </xf>
    <xf numFmtId="10" fontId="7" fillId="2" borderId="0" xfId="0" applyNumberFormat="1" applyFont="1" applyFill="1" applyAlignment="1">
      <alignment vertical="top"/>
    </xf>
    <xf numFmtId="167" fontId="4" fillId="2" borderId="8" xfId="0" applyNumberFormat="1" applyFont="1" applyFill="1" applyBorder="1" applyAlignment="1">
      <alignment horizontal="center" vertical="top"/>
    </xf>
    <xf numFmtId="2" fontId="4" fillId="2" borderId="4" xfId="0" applyNumberFormat="1" applyFont="1" applyFill="1" applyBorder="1" applyAlignment="1">
      <alignment horizontal="center" vertical="center"/>
    </xf>
    <xf numFmtId="167" fontId="4" fillId="2" borderId="9" xfId="0" applyNumberFormat="1" applyFont="1" applyFill="1" applyBorder="1" applyAlignment="1">
      <alignment horizontal="center" vertical="top"/>
    </xf>
    <xf numFmtId="0" fontId="5" fillId="2" borderId="10" xfId="0" applyFont="1" applyFill="1" applyBorder="1" applyAlignment="1">
      <alignment vertical="top"/>
    </xf>
    <xf numFmtId="0" fontId="5" fillId="2" borderId="0" xfId="0" applyFont="1" applyFill="1" applyAlignment="1">
      <alignment horizontal="center" vertical="top"/>
    </xf>
    <xf numFmtId="10" fontId="5" fillId="2" borderId="10" xfId="0" applyNumberFormat="1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4" fillId="2" borderId="11" xfId="0" applyFont="1" applyFill="1" applyBorder="1" applyAlignment="1">
      <alignment horizontal="center" vertical="top"/>
    </xf>
    <xf numFmtId="0" fontId="5" fillId="2" borderId="1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0" fontId="5" fillId="2" borderId="13" xfId="0" applyFont="1" applyFill="1" applyBorder="1" applyAlignment="1">
      <alignment vertical="top"/>
    </xf>
    <xf numFmtId="0" fontId="7" fillId="2" borderId="0" xfId="0" applyFont="1" applyFill="1" applyAlignment="1">
      <alignment vertical="top"/>
    </xf>
    <xf numFmtId="0" fontId="7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2" fontId="4" fillId="2" borderId="0" xfId="0" applyNumberFormat="1" applyFont="1" applyFill="1" applyAlignment="1">
      <alignment horizontal="center" vertical="top"/>
    </xf>
    <xf numFmtId="165" fontId="4" fillId="2" borderId="0" xfId="0" applyNumberFormat="1" applyFont="1" applyFill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5" fillId="2" borderId="16" xfId="0" applyFont="1" applyFill="1" applyBorder="1" applyAlignment="1">
      <alignment horizontal="center" vertical="top"/>
    </xf>
    <xf numFmtId="0" fontId="10" fillId="3" borderId="16" xfId="0" applyFont="1" applyFill="1" applyBorder="1" applyAlignment="1" applyProtection="1">
      <alignment horizontal="center" vertical="top"/>
      <protection locked="0"/>
    </xf>
    <xf numFmtId="2" fontId="10" fillId="3" borderId="16" xfId="0" applyNumberFormat="1" applyFont="1" applyFill="1" applyBorder="1" applyAlignment="1" applyProtection="1">
      <alignment horizontal="center" vertical="top"/>
      <protection locked="0"/>
    </xf>
    <xf numFmtId="2" fontId="10" fillId="3" borderId="17" xfId="0" applyNumberFormat="1" applyFont="1" applyFill="1" applyBorder="1" applyAlignment="1" applyProtection="1">
      <alignment horizontal="center" vertical="top"/>
      <protection locked="0"/>
    </xf>
    <xf numFmtId="0" fontId="10" fillId="3" borderId="18" xfId="0" applyFont="1" applyFill="1" applyBorder="1" applyAlignment="1" applyProtection="1">
      <alignment horizontal="center" vertical="top"/>
      <protection locked="0"/>
    </xf>
    <xf numFmtId="2" fontId="10" fillId="3" borderId="18" xfId="0" applyNumberFormat="1" applyFont="1" applyFill="1" applyBorder="1" applyAlignment="1" applyProtection="1">
      <alignment horizontal="center" vertical="top"/>
      <protection locked="0"/>
    </xf>
    <xf numFmtId="0" fontId="5" fillId="2" borderId="17" xfId="0" applyFont="1" applyFill="1" applyBorder="1" applyAlignment="1">
      <alignment vertical="top"/>
    </xf>
    <xf numFmtId="1" fontId="4" fillId="4" borderId="15" xfId="0" applyNumberFormat="1" applyFont="1" applyFill="1" applyBorder="1" applyAlignment="1">
      <alignment horizontal="center" vertical="top"/>
    </xf>
    <xf numFmtId="1" fontId="4" fillId="4" borderId="14" xfId="0" applyNumberFormat="1" applyFont="1" applyFill="1" applyBorder="1" applyAlignment="1">
      <alignment horizontal="center" vertical="top"/>
    </xf>
    <xf numFmtId="2" fontId="4" fillId="4" borderId="14" xfId="0" applyNumberFormat="1" applyFont="1" applyFill="1" applyBorder="1" applyAlignment="1">
      <alignment horizontal="center" vertical="top"/>
    </xf>
    <xf numFmtId="0" fontId="5" fillId="2" borderId="16" xfId="0" applyFont="1" applyFill="1" applyBorder="1" applyAlignment="1">
      <alignment vertical="top"/>
    </xf>
    <xf numFmtId="10" fontId="4" fillId="5" borderId="14" xfId="0" applyNumberFormat="1" applyFont="1" applyFill="1" applyBorder="1" applyAlignment="1">
      <alignment horizontal="center" vertical="top"/>
    </xf>
    <xf numFmtId="167" fontId="4" fillId="2" borderId="0" xfId="0" applyNumberFormat="1" applyFont="1" applyFill="1" applyAlignment="1">
      <alignment horizontal="center" vertical="top"/>
    </xf>
    <xf numFmtId="0" fontId="5" fillId="2" borderId="19" xfId="0" applyFont="1" applyFill="1" applyBorder="1" applyAlignment="1">
      <alignment vertical="top"/>
    </xf>
    <xf numFmtId="0" fontId="5" fillId="2" borderId="18" xfId="0" applyFont="1" applyFill="1" applyBorder="1" applyAlignment="1">
      <alignment vertical="top"/>
    </xf>
    <xf numFmtId="0" fontId="4" fillId="4" borderId="14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5" fillId="2" borderId="20" xfId="0" applyFont="1" applyFill="1" applyBorder="1" applyAlignment="1">
      <alignment vertical="top"/>
    </xf>
    <xf numFmtId="0" fontId="5" fillId="2" borderId="0" xfId="0" applyFont="1" applyFill="1" applyAlignment="1" applyProtection="1">
      <alignment horizontal="left" vertical="top"/>
      <protection locked="0"/>
    </xf>
    <xf numFmtId="0" fontId="5" fillId="2" borderId="0" xfId="0" applyFont="1" applyFill="1" applyAlignment="1" applyProtection="1">
      <alignment vertical="top"/>
      <protection locked="0"/>
    </xf>
    <xf numFmtId="0" fontId="7" fillId="2" borderId="10" xfId="0" applyFont="1" applyFill="1" applyBorder="1" applyAlignment="1">
      <alignment vertical="top"/>
    </xf>
    <xf numFmtId="10" fontId="7" fillId="2" borderId="10" xfId="0" applyNumberFormat="1" applyFont="1" applyFill="1" applyBorder="1" applyAlignment="1">
      <alignment vertical="top"/>
    </xf>
    <xf numFmtId="0" fontId="1" fillId="2" borderId="11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right" vertical="top"/>
    </xf>
    <xf numFmtId="0" fontId="7" fillId="2" borderId="12" xfId="0" applyFont="1" applyFill="1" applyBorder="1" applyAlignment="1">
      <alignment vertical="top"/>
    </xf>
    <xf numFmtId="0" fontId="1" fillId="2" borderId="13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11" fillId="2" borderId="0" xfId="0" applyFont="1" applyFill="1" applyAlignment="1"/>
    <xf numFmtId="0" fontId="13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 applyAlignment="1"/>
    <xf numFmtId="0" fontId="17" fillId="2" borderId="0" xfId="0" applyFont="1" applyFill="1" applyAlignment="1">
      <alignment horizontal="left" vertical="center" wrapText="1"/>
    </xf>
    <xf numFmtId="0" fontId="11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>
      <alignment horizontal="center" wrapText="1"/>
    </xf>
    <xf numFmtId="10" fontId="11" fillId="2" borderId="0" xfId="0" applyNumberFormat="1" applyFont="1" applyFill="1" applyAlignment="1">
      <alignment horizontal="center"/>
    </xf>
    <xf numFmtId="10" fontId="11" fillId="2" borderId="6" xfId="0" applyNumberFormat="1" applyFont="1" applyFill="1" applyBorder="1" applyAlignment="1">
      <alignment horizontal="center" vertical="center"/>
    </xf>
    <xf numFmtId="10" fontId="11" fillId="2" borderId="5" xfId="0" applyNumberFormat="1" applyFont="1" applyFill="1" applyBorder="1" applyAlignment="1">
      <alignment horizontal="center" vertical="center"/>
    </xf>
    <xf numFmtId="10" fontId="11" fillId="2" borderId="7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49" xfId="0" applyNumberFormat="1" applyFont="1" applyFill="1" applyBorder="1" applyAlignment="1">
      <alignment horizontal="center" vertical="center"/>
    </xf>
    <xf numFmtId="0" fontId="11" fillId="8" borderId="0" xfId="0" applyFont="1" applyFill="1" applyAlignment="1" applyProtection="1">
      <protection locked="0"/>
    </xf>
    <xf numFmtId="0" fontId="12" fillId="2" borderId="11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left" vertical="center" wrapText="1"/>
    </xf>
    <xf numFmtId="170" fontId="11" fillId="2" borderId="44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8" borderId="0" xfId="0" applyFont="1" applyFill="1" applyAlignment="1" applyProtection="1">
      <alignment horizontal="left" vertical="center"/>
      <protection locked="0"/>
    </xf>
    <xf numFmtId="0" fontId="19" fillId="8" borderId="0" xfId="0" applyFont="1" applyFill="1" applyAlignment="1" applyProtection="1">
      <alignment horizontal="left" vertical="center"/>
      <protection locked="0"/>
    </xf>
    <xf numFmtId="0" fontId="19" fillId="8" borderId="0" xfId="0" applyFont="1" applyFill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168" fontId="19" fillId="8" borderId="0" xfId="0" applyNumberFormat="1" applyFont="1" applyFill="1" applyAlignment="1" applyProtection="1">
      <alignment horizontal="left" vertical="center"/>
      <protection locked="0"/>
    </xf>
    <xf numFmtId="168" fontId="11" fillId="2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8" fillId="8" borderId="0" xfId="0" applyFont="1" applyFill="1" applyAlignment="1" applyProtection="1">
      <alignment horizontal="center" vertical="center"/>
      <protection locked="0"/>
    </xf>
    <xf numFmtId="0" fontId="19" fillId="8" borderId="0" xfId="0" applyFont="1" applyFill="1" applyAlignment="1" applyProtection="1">
      <alignment horizontal="center" vertical="center"/>
      <protection locked="0"/>
    </xf>
    <xf numFmtId="0" fontId="16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2" fontId="18" fillId="8" borderId="0" xfId="0" applyNumberFormat="1" applyFont="1" applyFill="1" applyAlignment="1" applyProtection="1">
      <alignment horizontal="center" vertical="center"/>
      <protection locked="0"/>
    </xf>
    <xf numFmtId="2" fontId="12" fillId="2" borderId="0" xfId="0" applyNumberFormat="1" applyFont="1" applyFill="1" applyAlignment="1">
      <alignment horizontal="center" vertical="center"/>
    </xf>
    <xf numFmtId="169" fontId="12" fillId="2" borderId="0" xfId="0" applyNumberFormat="1" applyFont="1" applyFill="1" applyAlignment="1">
      <alignment horizontal="center" vertical="center"/>
    </xf>
    <xf numFmtId="0" fontId="11" fillId="2" borderId="21" xfId="0" applyFont="1" applyFill="1" applyBorder="1" applyAlignment="1">
      <alignment horizontal="right" vertical="center"/>
    </xf>
    <xf numFmtId="0" fontId="18" fillId="8" borderId="24" xfId="0" applyFont="1" applyFill="1" applyBorder="1" applyAlignment="1" applyProtection="1">
      <alignment horizontal="center" vertical="center"/>
      <protection locked="0"/>
    </xf>
    <xf numFmtId="0" fontId="11" fillId="2" borderId="22" xfId="0" applyFont="1" applyFill="1" applyBorder="1" applyAlignment="1">
      <alignment horizontal="right" vertical="center"/>
    </xf>
    <xf numFmtId="0" fontId="18" fillId="8" borderId="23" xfId="0" applyFont="1" applyFill="1" applyBorder="1" applyAlignment="1" applyProtection="1">
      <alignment horizontal="center" vertical="center"/>
      <protection locked="0"/>
    </xf>
    <xf numFmtId="0" fontId="12" fillId="2" borderId="50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0" fontId="18" fillId="8" borderId="50" xfId="0" applyFont="1" applyFill="1" applyBorder="1" applyAlignment="1" applyProtection="1">
      <alignment horizontal="center" vertical="center"/>
      <protection locked="0"/>
    </xf>
    <xf numFmtId="170" fontId="11" fillId="2" borderId="27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8" fillId="8" borderId="53" xfId="0" applyFont="1" applyFill="1" applyBorder="1" applyAlignment="1" applyProtection="1">
      <alignment horizontal="center" vertical="center"/>
      <protection locked="0"/>
    </xf>
    <xf numFmtId="170" fontId="11" fillId="2" borderId="0" xfId="0" applyNumberFormat="1" applyFont="1" applyFill="1" applyAlignment="1">
      <alignment horizontal="center" vertical="center"/>
    </xf>
    <xf numFmtId="170" fontId="11" fillId="2" borderId="23" xfId="0" applyNumberFormat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8" fillId="8" borderId="59" xfId="0" applyFont="1" applyFill="1" applyBorder="1" applyAlignment="1" applyProtection="1">
      <alignment horizontal="center" vertical="center"/>
      <protection locked="0"/>
    </xf>
    <xf numFmtId="170" fontId="11" fillId="2" borderId="12" xfId="0" applyNumberFormat="1" applyFont="1" applyFill="1" applyBorder="1" applyAlignment="1">
      <alignment horizontal="center" vertical="center"/>
    </xf>
    <xf numFmtId="170" fontId="11" fillId="2" borderId="28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170" fontId="12" fillId="6" borderId="53" xfId="0" applyNumberFormat="1" applyFont="1" applyFill="1" applyBorder="1" applyAlignment="1">
      <alignment horizontal="center" vertical="center"/>
    </xf>
    <xf numFmtId="170" fontId="12" fillId="6" borderId="34" xfId="0" applyNumberFormat="1" applyFont="1" applyFill="1" applyBorder="1" applyAlignment="1">
      <alignment horizontal="center" vertical="center"/>
    </xf>
    <xf numFmtId="1" fontId="12" fillId="6" borderId="45" xfId="0" applyNumberFormat="1" applyFont="1" applyFill="1" applyBorder="1" applyAlignment="1">
      <alignment horizontal="center" vertical="center"/>
    </xf>
    <xf numFmtId="170" fontId="12" fillId="6" borderId="3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8" fillId="8" borderId="5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0" fontId="18" fillId="8" borderId="8" xfId="0" applyFont="1" applyFill="1" applyBorder="1" applyAlignment="1" applyProtection="1">
      <alignment horizontal="center" vertical="center"/>
      <protection locked="0"/>
    </xf>
    <xf numFmtId="0" fontId="11" fillId="2" borderId="25" xfId="0" applyFont="1" applyFill="1" applyBorder="1" applyAlignment="1">
      <alignment horizontal="right" vertical="center"/>
    </xf>
    <xf numFmtId="2" fontId="11" fillId="6" borderId="5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1" fillId="6" borderId="32" xfId="0" applyNumberFormat="1" applyFont="1" applyFill="1" applyBorder="1" applyAlignment="1">
      <alignment horizontal="center" vertical="center"/>
    </xf>
    <xf numFmtId="2" fontId="11" fillId="7" borderId="52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2" fontId="11" fillId="7" borderId="32" xfId="0" applyNumberFormat="1" applyFont="1" applyFill="1" applyBorder="1" applyAlignment="1">
      <alignment horizontal="center" vertical="center"/>
    </xf>
    <xf numFmtId="2" fontId="11" fillId="6" borderId="9" xfId="0" applyNumberFormat="1" applyFont="1" applyFill="1" applyBorder="1" applyAlignment="1">
      <alignment horizontal="center" vertical="center"/>
    </xf>
    <xf numFmtId="166" fontId="18" fillId="8" borderId="52" xfId="0" applyNumberFormat="1" applyFont="1" applyFill="1" applyBorder="1" applyAlignment="1" applyProtection="1">
      <alignment horizontal="center" vertical="center"/>
      <protection locked="0"/>
    </xf>
    <xf numFmtId="1" fontId="11" fillId="2" borderId="0" xfId="0" applyNumberFormat="1" applyFont="1" applyFill="1" applyAlignment="1">
      <alignment horizontal="center" vertical="center"/>
    </xf>
    <xf numFmtId="0" fontId="11" fillId="2" borderId="50" xfId="0" applyFont="1" applyFill="1" applyBorder="1" applyAlignment="1">
      <alignment horizontal="right" vertical="center"/>
    </xf>
    <xf numFmtId="2" fontId="11" fillId="6" borderId="26" xfId="0" applyNumberFormat="1" applyFont="1" applyFill="1" applyBorder="1" applyAlignment="1">
      <alignment horizontal="center" vertical="center"/>
    </xf>
    <xf numFmtId="170" fontId="11" fillId="2" borderId="0" xfId="0" applyNumberFormat="1" applyFont="1" applyFill="1" applyAlignment="1">
      <alignment horizontal="center" vertical="center"/>
    </xf>
    <xf numFmtId="0" fontId="11" fillId="2" borderId="8" xfId="0" applyFont="1" applyFill="1" applyBorder="1" applyAlignment="1">
      <alignment horizontal="right" vertical="center"/>
    </xf>
    <xf numFmtId="170" fontId="12" fillId="7" borderId="8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right" vertical="center"/>
    </xf>
    <xf numFmtId="10" fontId="11" fillId="6" borderId="32" xfId="0" applyNumberFormat="1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right" vertical="center"/>
    </xf>
    <xf numFmtId="0" fontId="11" fillId="7" borderId="9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8" fillId="8" borderId="0" xfId="0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/>
    </xf>
    <xf numFmtId="166" fontId="12" fillId="2" borderId="0" xfId="0" applyNumberFormat="1" applyFont="1" applyFill="1" applyAlignment="1">
      <alignment horizontal="center" vertical="center"/>
    </xf>
    <xf numFmtId="2" fontId="12" fillId="2" borderId="6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8" fillId="8" borderId="21" xfId="0" applyFont="1" applyFill="1" applyBorder="1" applyAlignment="1" applyProtection="1">
      <alignment horizontal="center" vertical="center"/>
      <protection locked="0"/>
    </xf>
    <xf numFmtId="2" fontId="11" fillId="2" borderId="21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8" fillId="8" borderId="22" xfId="0" applyFont="1" applyFill="1" applyBorder="1" applyAlignment="1" applyProtection="1">
      <alignment horizontal="center" vertical="center"/>
      <protection locked="0"/>
    </xf>
    <xf numFmtId="2" fontId="11" fillId="2" borderId="22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8" fillId="8" borderId="41" xfId="0" applyFont="1" applyFill="1" applyBorder="1" applyAlignment="1" applyProtection="1">
      <alignment horizontal="center" vertical="center"/>
      <protection locked="0"/>
    </xf>
    <xf numFmtId="2" fontId="11" fillId="2" borderId="6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2" fontId="11" fillId="2" borderId="7" xfId="0" applyNumberFormat="1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right" vertical="center"/>
    </xf>
    <xf numFmtId="2" fontId="12" fillId="2" borderId="49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3" xfId="0" applyFont="1" applyFill="1" applyBorder="1" applyAlignment="1">
      <alignment horizontal="right" vertical="center"/>
    </xf>
    <xf numFmtId="2" fontId="11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vertical="center"/>
    </xf>
    <xf numFmtId="0" fontId="12" fillId="2" borderId="35" xfId="0" applyFont="1" applyFill="1" applyBorder="1" applyAlignment="1">
      <alignment horizontal="center" vertical="center"/>
    </xf>
    <xf numFmtId="0" fontId="12" fillId="2" borderId="4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8" fillId="8" borderId="54" xfId="0" applyFont="1" applyFill="1" applyBorder="1" applyAlignment="1" applyProtection="1">
      <alignment horizontal="center" vertical="center"/>
      <protection locked="0"/>
    </xf>
    <xf numFmtId="170" fontId="11" fillId="2" borderId="38" xfId="0" applyNumberFormat="1" applyFont="1" applyFill="1" applyBorder="1" applyAlignment="1">
      <alignment horizontal="center" vertical="center"/>
    </xf>
    <xf numFmtId="170" fontId="11" fillId="2" borderId="26" xfId="0" applyNumberFormat="1" applyFont="1" applyFill="1" applyBorder="1" applyAlignment="1">
      <alignment horizontal="center" vertical="center"/>
    </xf>
    <xf numFmtId="170" fontId="11" fillId="2" borderId="39" xfId="0" applyNumberFormat="1" applyFont="1" applyFill="1" applyBorder="1" applyAlignment="1">
      <alignment horizontal="center" vertical="center"/>
    </xf>
    <xf numFmtId="170" fontId="11" fillId="2" borderId="47" xfId="0" applyNumberFormat="1" applyFont="1" applyFill="1" applyBorder="1" applyAlignment="1">
      <alignment horizontal="center" vertical="center"/>
    </xf>
    <xf numFmtId="0" fontId="18" fillId="8" borderId="29" xfId="0" applyFont="1" applyFill="1" applyBorder="1" applyAlignment="1" applyProtection="1">
      <alignment horizontal="center" vertical="center"/>
      <protection locked="0"/>
    </xf>
    <xf numFmtId="170" fontId="11" fillId="2" borderId="40" xfId="0" applyNumberFormat="1" applyFont="1" applyFill="1" applyBorder="1" applyAlignment="1">
      <alignment horizontal="center" vertical="center"/>
    </xf>
    <xf numFmtId="1" fontId="18" fillId="8" borderId="29" xfId="0" applyNumberFormat="1" applyFont="1" applyFill="1" applyBorder="1" applyAlignment="1" applyProtection="1">
      <alignment horizontal="center" vertical="center"/>
      <protection locked="0"/>
    </xf>
    <xf numFmtId="170" fontId="11" fillId="2" borderId="48" xfId="0" applyNumberFormat="1" applyFont="1" applyFill="1" applyBorder="1" applyAlignment="1">
      <alignment horizontal="center" vertical="center"/>
    </xf>
    <xf numFmtId="170" fontId="12" fillId="6" borderId="45" xfId="0" applyNumberFormat="1" applyFont="1" applyFill="1" applyBorder="1" applyAlignment="1">
      <alignment horizontal="center" vertical="center"/>
    </xf>
    <xf numFmtId="170" fontId="12" fillId="6" borderId="7" xfId="0" applyNumberFormat="1" applyFont="1" applyFill="1" applyBorder="1" applyAlignment="1">
      <alignment horizontal="center" vertical="center"/>
    </xf>
    <xf numFmtId="165" fontId="11" fillId="6" borderId="52" xfId="0" applyNumberFormat="1" applyFont="1" applyFill="1" applyBorder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/>
    </xf>
    <xf numFmtId="165" fontId="11" fillId="6" borderId="9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66" fontId="11" fillId="7" borderId="52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2" fontId="11" fillId="7" borderId="26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10" fontId="12" fillId="6" borderId="32" xfId="0" applyNumberFormat="1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vertical="center"/>
    </xf>
    <xf numFmtId="0" fontId="12" fillId="2" borderId="24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/>
    </xf>
    <xf numFmtId="2" fontId="11" fillId="2" borderId="38" xfId="0" applyNumberFormat="1" applyFont="1" applyFill="1" applyBorder="1" applyAlignment="1">
      <alignment horizontal="center" vertical="center"/>
    </xf>
    <xf numFmtId="10" fontId="11" fillId="2" borderId="26" xfId="0" applyNumberFormat="1" applyFont="1" applyFill="1" applyBorder="1" applyAlignment="1">
      <alignment horizontal="center" vertical="center"/>
    </xf>
    <xf numFmtId="2" fontId="11" fillId="2" borderId="39" xfId="0" applyNumberFormat="1" applyFont="1" applyFill="1" applyBorder="1" applyAlignment="1">
      <alignment horizontal="center" vertical="center"/>
    </xf>
    <xf numFmtId="10" fontId="11" fillId="2" borderId="47" xfId="0" applyNumberFormat="1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2" fontId="11" fillId="2" borderId="40" xfId="0" applyNumberFormat="1" applyFont="1" applyFill="1" applyBorder="1" applyAlignment="1">
      <alignment horizontal="center" vertical="center"/>
    </xf>
    <xf numFmtId="10" fontId="11" fillId="2" borderId="48" xfId="0" applyNumberFormat="1" applyFont="1" applyFill="1" applyBorder="1" applyAlignment="1">
      <alignment horizontal="center" vertical="center"/>
    </xf>
    <xf numFmtId="2" fontId="11" fillId="2" borderId="23" xfId="0" applyNumberFormat="1" applyFont="1" applyFill="1" applyBorder="1" applyAlignment="1">
      <alignment horizontal="center" vertical="center"/>
    </xf>
    <xf numFmtId="170" fontId="12" fillId="2" borderId="0" xfId="0" applyNumberFormat="1" applyFont="1" applyFill="1" applyAlignment="1">
      <alignment horizontal="center" vertical="center"/>
    </xf>
    <xf numFmtId="170" fontId="11" fillId="2" borderId="15" xfId="0" applyNumberFormat="1" applyFont="1" applyFill="1" applyBorder="1" applyAlignment="1">
      <alignment horizontal="right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vertical="center"/>
    </xf>
    <xf numFmtId="0" fontId="11" fillId="2" borderId="19" xfId="0" applyFont="1" applyFill="1" applyBorder="1" applyAlignment="1">
      <alignment vertical="center"/>
    </xf>
    <xf numFmtId="0" fontId="11" fillId="2" borderId="41" xfId="0" applyFont="1" applyFill="1" applyBorder="1" applyAlignment="1">
      <alignment vertical="center"/>
    </xf>
    <xf numFmtId="0" fontId="11" fillId="2" borderId="42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right"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1" fillId="2" borderId="12" xfId="0" applyFont="1" applyFill="1" applyBorder="1" applyAlignment="1" applyProtection="1">
      <alignment vertical="center"/>
      <protection locked="0"/>
    </xf>
    <xf numFmtId="0" fontId="11" fillId="2" borderId="12" xfId="0" applyFont="1" applyFill="1" applyBorder="1" applyAlignment="1">
      <alignment vertical="center"/>
    </xf>
    <xf numFmtId="0" fontId="11" fillId="2" borderId="12" xfId="0" applyFont="1" applyFill="1" applyBorder="1" applyAlignment="1">
      <alignment vertical="center"/>
    </xf>
    <xf numFmtId="0" fontId="12" fillId="2" borderId="13" xfId="0" applyFont="1" applyFill="1" applyBorder="1" applyAlignment="1" applyProtection="1">
      <alignment vertical="center"/>
      <protection locked="0"/>
    </xf>
    <xf numFmtId="0" fontId="12" fillId="2" borderId="13" xfId="0" applyFont="1" applyFill="1" applyBorder="1" applyAlignment="1">
      <alignment vertical="center"/>
    </xf>
    <xf numFmtId="0" fontId="11" fillId="2" borderId="13" xfId="0" applyFont="1" applyFill="1" applyBorder="1" applyAlignment="1">
      <alignment vertical="center"/>
    </xf>
    <xf numFmtId="10" fontId="18" fillId="7" borderId="52" xfId="0" applyNumberFormat="1" applyFont="1" applyFill="1" applyBorder="1" applyAlignment="1">
      <alignment horizontal="center" vertical="center"/>
    </xf>
    <xf numFmtId="10" fontId="18" fillId="6" borderId="52" xfId="0" applyNumberFormat="1" applyFont="1" applyFill="1" applyBorder="1" applyAlignment="1">
      <alignment horizontal="center" vertical="center"/>
    </xf>
    <xf numFmtId="0" fontId="18" fillId="7" borderId="9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right"/>
    </xf>
    <xf numFmtId="0" fontId="11" fillId="2" borderId="13" xfId="0" applyFont="1" applyFill="1" applyBorder="1" applyAlignment="1">
      <alignment horizontal="right"/>
    </xf>
    <xf numFmtId="0" fontId="11" fillId="2" borderId="60" xfId="0" applyFont="1" applyFill="1" applyBorder="1" applyAlignment="1">
      <alignment horizontal="right" vertical="center"/>
    </xf>
    <xf numFmtId="0" fontId="9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8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4" fillId="2" borderId="0" xfId="0" applyFont="1" applyFill="1" applyAlignment="1"/>
    <xf numFmtId="0" fontId="15" fillId="2" borderId="0" xfId="0" applyFont="1" applyFill="1" applyAlignment="1"/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2" fillId="2" borderId="11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1" fillId="2" borderId="47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5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6" borderId="9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1" fontId="11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2" fontId="11" fillId="7" borderId="61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170" fontId="12" fillId="7" borderId="33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10" fontId="12" fillId="6" borderId="32" xfId="0" applyNumberFormat="1" applyFont="1" applyFill="1" applyBorder="1" applyAlignment="1">
      <alignment horizontal="center"/>
    </xf>
    <xf numFmtId="0" fontId="11" fillId="2" borderId="9" xfId="0" applyFont="1" applyFill="1" applyBorder="1" applyAlignment="1">
      <alignment horizontal="right"/>
    </xf>
    <xf numFmtId="0" fontId="12" fillId="7" borderId="9" xfId="0" applyFont="1" applyFill="1" applyBorder="1" applyAlignment="1">
      <alignment horizontal="center"/>
    </xf>
    <xf numFmtId="0" fontId="9" fillId="2" borderId="0" xfId="0" applyFont="1" applyFill="1" applyAlignment="1"/>
    <xf numFmtId="0" fontId="12" fillId="2" borderId="35" xfId="0" applyFont="1" applyFill="1" applyBorder="1" applyAlignment="1">
      <alignment horizontal="center"/>
    </xf>
    <xf numFmtId="0" fontId="12" fillId="2" borderId="37" xfId="0" applyFont="1" applyFill="1" applyBorder="1" applyAlignment="1"/>
    <xf numFmtId="0" fontId="12" fillId="2" borderId="24" xfId="0" applyFont="1" applyFill="1" applyBorder="1" applyAlignment="1">
      <alignment horizontal="center" wrapText="1"/>
    </xf>
    <xf numFmtId="0" fontId="11" fillId="2" borderId="22" xfId="0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2" fontId="11" fillId="2" borderId="18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0" fontId="11" fillId="2" borderId="22" xfId="0" applyFont="1" applyFill="1" applyBorder="1" applyAlignment="1"/>
    <xf numFmtId="0" fontId="11" fillId="2" borderId="41" xfId="0" applyFont="1" applyFill="1" applyBorder="1" applyAlignment="1"/>
    <xf numFmtId="0" fontId="9" fillId="2" borderId="0" xfId="0" applyFont="1" applyFill="1" applyAlignment="1">
      <alignment horizontal="left" vertical="center"/>
    </xf>
    <xf numFmtId="0" fontId="18" fillId="8" borderId="6" xfId="0" applyFont="1" applyFill="1" applyBorder="1" applyAlignment="1" applyProtection="1">
      <alignment horizontal="center" vertical="center"/>
      <protection locked="0"/>
    </xf>
    <xf numFmtId="0" fontId="12" fillId="2" borderId="50" xfId="0" applyFont="1" applyFill="1" applyBorder="1" applyAlignment="1">
      <alignment horizontal="center"/>
    </xf>
    <xf numFmtId="0" fontId="18" fillId="8" borderId="62" xfId="0" applyFont="1" applyFill="1" applyBorder="1" applyAlignment="1" applyProtection="1">
      <alignment horizontal="center" vertical="center"/>
      <protection locked="0"/>
    </xf>
    <xf numFmtId="0" fontId="18" fillId="8" borderId="47" xfId="0" applyFont="1" applyFill="1" applyBorder="1" applyAlignment="1" applyProtection="1">
      <alignment horizontal="center" vertic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/>
    </xf>
    <xf numFmtId="0" fontId="18" fillId="8" borderId="38" xfId="0" applyFont="1" applyFill="1" applyBorder="1" applyAlignment="1" applyProtection="1">
      <alignment horizontal="center" vertical="center"/>
      <protection locked="0"/>
    </xf>
    <xf numFmtId="0" fontId="18" fillId="8" borderId="39" xfId="0" applyFont="1" applyFill="1" applyBorder="1" applyAlignment="1" applyProtection="1">
      <alignment horizontal="center" vertical="center"/>
      <protection locked="0"/>
    </xf>
    <xf numFmtId="0" fontId="18" fillId="8" borderId="40" xfId="0" applyFont="1" applyFill="1" applyBorder="1" applyAlignment="1" applyProtection="1">
      <alignment horizontal="center" vertical="center"/>
      <protection locked="0"/>
    </xf>
    <xf numFmtId="170" fontId="11" fillId="2" borderId="35" xfId="0" applyNumberFormat="1" applyFont="1" applyFill="1" applyBorder="1" applyAlignment="1">
      <alignment horizontal="right"/>
    </xf>
    <xf numFmtId="0" fontId="11" fillId="2" borderId="63" xfId="0" applyFont="1" applyFill="1" applyBorder="1" applyAlignment="1">
      <alignment horizontal="right"/>
    </xf>
    <xf numFmtId="167" fontId="18" fillId="6" borderId="52" xfId="0" applyNumberFormat="1" applyFont="1" applyFill="1" applyBorder="1" applyAlignment="1">
      <alignment horizontal="center"/>
    </xf>
    <xf numFmtId="167" fontId="18" fillId="7" borderId="55" xfId="0" applyNumberFormat="1" applyFont="1" applyFill="1" applyBorder="1" applyAlignment="1">
      <alignment horizontal="center"/>
    </xf>
    <xf numFmtId="167" fontId="18" fillId="2" borderId="0" xfId="0" applyNumberFormat="1" applyFont="1" applyFill="1" applyAlignment="1">
      <alignment horizontal="center" vertical="center"/>
    </xf>
    <xf numFmtId="0" fontId="18" fillId="7" borderId="61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7" borderId="57" xfId="0" applyFont="1" applyFill="1" applyBorder="1" applyAlignment="1">
      <alignment horizontal="center"/>
    </xf>
    <xf numFmtId="10" fontId="18" fillId="7" borderId="56" xfId="0" applyNumberFormat="1" applyFont="1" applyFill="1" applyBorder="1" applyAlignment="1">
      <alignment horizontal="center"/>
    </xf>
    <xf numFmtId="10" fontId="18" fillId="6" borderId="56" xfId="0" applyNumberFormat="1" applyFont="1" applyFill="1" applyBorder="1" applyAlignment="1">
      <alignment horizontal="center"/>
    </xf>
    <xf numFmtId="170" fontId="11" fillId="2" borderId="14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0" fontId="11" fillId="2" borderId="64" xfId="0" applyFont="1" applyFill="1" applyBorder="1" applyAlignment="1">
      <alignment horizontal="right"/>
    </xf>
    <xf numFmtId="10" fontId="18" fillId="7" borderId="28" xfId="0" applyNumberFormat="1" applyFont="1" applyFill="1" applyBorder="1" applyAlignment="1">
      <alignment horizontal="center" vertical="center"/>
    </xf>
    <xf numFmtId="10" fontId="18" fillId="6" borderId="56" xfId="0" applyNumberFormat="1" applyFont="1" applyFill="1" applyBorder="1" applyAlignment="1">
      <alignment horizontal="center" vertical="center"/>
    </xf>
    <xf numFmtId="0" fontId="18" fillId="7" borderId="5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right" vertical="top"/>
    </xf>
    <xf numFmtId="165" fontId="1" fillId="2" borderId="0" xfId="0" applyNumberFormat="1" applyFont="1" applyFill="1" applyAlignment="1">
      <alignment horizontal="center" vertical="top"/>
    </xf>
    <xf numFmtId="166" fontId="4" fillId="2" borderId="6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justify" vertical="center" wrapText="1"/>
    </xf>
    <xf numFmtId="0" fontId="17" fillId="2" borderId="2" xfId="0" applyFont="1" applyFill="1" applyBorder="1" applyAlignment="1">
      <alignment horizontal="justify" vertical="center" wrapText="1"/>
    </xf>
    <xf numFmtId="0" fontId="17" fillId="2" borderId="3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2" fontId="18" fillId="8" borderId="6" xfId="0" applyNumberFormat="1" applyFont="1" applyFill="1" applyBorder="1" applyAlignment="1" applyProtection="1">
      <alignment horizontal="center" vertical="center"/>
      <protection locked="0"/>
    </xf>
    <xf numFmtId="2" fontId="18" fillId="8" borderId="5" xfId="0" applyNumberFormat="1" applyFont="1" applyFill="1" applyBorder="1" applyAlignment="1" applyProtection="1">
      <alignment horizontal="center" vertical="center"/>
      <protection locked="0"/>
    </xf>
    <xf numFmtId="2" fontId="18" fillId="8" borderId="7" xfId="0" applyNumberFormat="1" applyFont="1" applyFill="1" applyBorder="1" applyAlignment="1" applyProtection="1">
      <alignment horizontal="center" vertical="center"/>
      <protection locked="0"/>
    </xf>
    <xf numFmtId="0" fontId="17" fillId="2" borderId="21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2" borderId="41" xfId="0" applyFont="1" applyFill="1" applyBorder="1" applyAlignment="1">
      <alignment horizontal="left" vertical="center" wrapText="1"/>
    </xf>
    <xf numFmtId="0" fontId="17" fillId="2" borderId="49" xfId="0" applyFont="1" applyFill="1" applyBorder="1" applyAlignment="1">
      <alignment horizontal="left" vertical="center" wrapText="1"/>
    </xf>
    <xf numFmtId="0" fontId="17" fillId="2" borderId="11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2" fillId="2" borderId="35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12" fillId="2" borderId="4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8" fillId="8" borderId="0" xfId="0" applyFont="1" applyFill="1" applyAlignment="1" applyProtection="1">
      <alignment horizontal="left" vertical="center"/>
      <protection locked="0"/>
    </xf>
    <xf numFmtId="0" fontId="19" fillId="8" borderId="0" xfId="0" applyFont="1" applyFill="1" applyAlignment="1" applyProtection="1">
      <alignment horizontal="left" vertical="center"/>
      <protection locked="0"/>
    </xf>
    <xf numFmtId="0" fontId="20" fillId="2" borderId="11" xfId="0" applyFont="1" applyFill="1" applyBorder="1" applyAlignment="1">
      <alignment horizontal="center" vertical="center"/>
    </xf>
    <xf numFmtId="170" fontId="18" fillId="8" borderId="54" xfId="0" applyNumberFormat="1" applyFont="1" applyFill="1" applyBorder="1" applyAlignment="1" applyProtection="1">
      <alignment horizontal="center" vertical="center"/>
      <protection locked="0"/>
    </xf>
    <xf numFmtId="170" fontId="18" fillId="8" borderId="22" xfId="0" applyNumberFormat="1" applyFont="1" applyFill="1" applyBorder="1" applyAlignment="1" applyProtection="1">
      <alignment horizontal="center" vertical="center"/>
      <protection locked="0"/>
    </xf>
    <xf numFmtId="170" fontId="18" fillId="8" borderId="39" xfId="0" applyNumberFormat="1" applyFont="1" applyFill="1" applyBorder="1" applyAlignment="1" applyProtection="1">
      <alignment horizontal="center" vertical="center"/>
      <protection locked="0"/>
    </xf>
    <xf numFmtId="170" fontId="18" fillId="8" borderId="40" xfId="0" applyNumberFormat="1" applyFont="1" applyFill="1" applyBorder="1" applyAlignment="1" applyProtection="1">
      <alignment horizontal="center" vertical="center"/>
      <protection locked="0"/>
    </xf>
    <xf numFmtId="172" fontId="11" fillId="2" borderId="27" xfId="0" applyNumberFormat="1" applyFont="1" applyFill="1" applyBorder="1" applyAlignment="1">
      <alignment horizontal="center"/>
    </xf>
    <xf numFmtId="172" fontId="11" fillId="2" borderId="23" xfId="0" applyNumberFormat="1" applyFont="1" applyFill="1" applyBorder="1" applyAlignment="1">
      <alignment horizontal="center"/>
    </xf>
    <xf numFmtId="172" fontId="11" fillId="2" borderId="28" xfId="0" applyNumberFormat="1" applyFont="1" applyFill="1" applyBorder="1" applyAlignment="1">
      <alignment horizontal="center"/>
    </xf>
  </cellXfs>
  <cellStyles count="1">
    <cellStyle name="Normal" xfId="0" builtinId="0"/>
  </cellStyles>
  <dxfs count="2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ColWidth="9" defaultRowHeight="13.5" x14ac:dyDescent="0.2"/>
  <cols>
    <col min="1" max="1" width="27.5703125" style="45" customWidth="1"/>
    <col min="2" max="2" width="20.42578125" style="45" customWidth="1"/>
    <col min="3" max="3" width="31.85546875" style="45" customWidth="1"/>
    <col min="4" max="4" width="25.85546875" style="45" customWidth="1"/>
    <col min="5" max="5" width="25.7109375" style="45" customWidth="1"/>
    <col min="6" max="6" width="23.140625" style="45" customWidth="1"/>
    <col min="7" max="7" width="28.42578125" style="45" customWidth="1"/>
    <col min="8" max="8" width="21.5703125" style="45" customWidth="1"/>
    <col min="9" max="9" width="9.140625" style="45" customWidth="1"/>
  </cols>
  <sheetData>
    <row r="14" spans="1:6" ht="15" customHeight="1" x14ac:dyDescent="0.2">
      <c r="A14" s="1"/>
      <c r="C14" s="46"/>
      <c r="F14" s="46"/>
    </row>
    <row r="15" spans="1:6" ht="18.75" customHeight="1" x14ac:dyDescent="0.2">
      <c r="A15" s="341" t="s">
        <v>0</v>
      </c>
      <c r="B15" s="341"/>
      <c r="C15" s="341"/>
      <c r="D15" s="341"/>
      <c r="E15" s="341"/>
    </row>
    <row r="16" spans="1:6" ht="16.5" customHeight="1" x14ac:dyDescent="0.2">
      <c r="A16" s="4" t="s">
        <v>1</v>
      </c>
      <c r="B16" s="9" t="s">
        <v>2</v>
      </c>
    </row>
    <row r="17" spans="1:5" ht="16.5" customHeight="1" x14ac:dyDescent="0.2">
      <c r="A17" s="47" t="s">
        <v>3</v>
      </c>
      <c r="B17" s="47"/>
      <c r="D17" s="48"/>
      <c r="E17" s="6"/>
    </row>
    <row r="18" spans="1:5" ht="16.5" customHeight="1" x14ac:dyDescent="0.2">
      <c r="A18" s="43" t="s">
        <v>4</v>
      </c>
      <c r="B18" s="47" t="s">
        <v>5</v>
      </c>
      <c r="C18" s="6"/>
      <c r="D18" s="6"/>
      <c r="E18" s="6"/>
    </row>
    <row r="19" spans="1:5" ht="16.5" customHeight="1" x14ac:dyDescent="0.2">
      <c r="A19" s="43" t="s">
        <v>6</v>
      </c>
      <c r="B19" s="49" t="s">
        <v>7</v>
      </c>
      <c r="C19" s="6"/>
      <c r="D19" s="6"/>
      <c r="E19" s="6"/>
    </row>
    <row r="20" spans="1:5" ht="16.5" customHeight="1" x14ac:dyDescent="0.2">
      <c r="A20" s="47" t="s">
        <v>8</v>
      </c>
      <c r="B20" s="49" t="s">
        <v>9</v>
      </c>
      <c r="C20" s="6"/>
      <c r="D20" s="6"/>
      <c r="E20" s="6"/>
    </row>
    <row r="21" spans="1:5" ht="16.5" customHeight="1" x14ac:dyDescent="0.2">
      <c r="A21" s="47" t="s">
        <v>10</v>
      </c>
      <c r="B21" s="50" t="s">
        <v>11</v>
      </c>
      <c r="C21" s="6"/>
      <c r="D21" s="6"/>
      <c r="E21" s="6"/>
    </row>
    <row r="22" spans="1:5" ht="15.75" customHeight="1" x14ac:dyDescent="0.2">
      <c r="A22" s="6"/>
      <c r="B22" s="6" t="s">
        <v>12</v>
      </c>
      <c r="C22" s="6"/>
      <c r="D22" s="6"/>
      <c r="E22" s="6"/>
    </row>
    <row r="23" spans="1:5" ht="16.5" customHeight="1" x14ac:dyDescent="0.2">
      <c r="A23" s="51" t="s">
        <v>13</v>
      </c>
      <c r="B23" s="52" t="s">
        <v>14</v>
      </c>
      <c r="C23" s="51" t="s">
        <v>15</v>
      </c>
      <c r="D23" s="51" t="s">
        <v>16</v>
      </c>
      <c r="E23" s="51" t="s">
        <v>17</v>
      </c>
    </row>
    <row r="24" spans="1:5" ht="16.5" customHeight="1" x14ac:dyDescent="0.2">
      <c r="A24" s="53">
        <v>1</v>
      </c>
      <c r="B24" s="54"/>
      <c r="C24" s="54"/>
      <c r="D24" s="55"/>
      <c r="E24" s="56"/>
    </row>
    <row r="25" spans="1:5" ht="16.5" customHeight="1" x14ac:dyDescent="0.2">
      <c r="A25" s="53">
        <v>2</v>
      </c>
      <c r="B25" s="54"/>
      <c r="C25" s="54"/>
      <c r="D25" s="55"/>
      <c r="E25" s="55"/>
    </row>
    <row r="26" spans="1:5" ht="16.5" customHeight="1" x14ac:dyDescent="0.2">
      <c r="A26" s="53">
        <v>3</v>
      </c>
      <c r="B26" s="54"/>
      <c r="C26" s="54"/>
      <c r="D26" s="55"/>
      <c r="E26" s="55"/>
    </row>
    <row r="27" spans="1:5" ht="16.5" customHeight="1" x14ac:dyDescent="0.2">
      <c r="A27" s="53">
        <v>4</v>
      </c>
      <c r="B27" s="54"/>
      <c r="C27" s="54"/>
      <c r="D27" s="55"/>
      <c r="E27" s="55"/>
    </row>
    <row r="28" spans="1:5" ht="16.5" customHeight="1" x14ac:dyDescent="0.2">
      <c r="A28" s="53">
        <v>5</v>
      </c>
      <c r="B28" s="54"/>
      <c r="C28" s="54"/>
      <c r="D28" s="55"/>
      <c r="E28" s="55"/>
    </row>
    <row r="29" spans="1:5" ht="16.5" customHeight="1" x14ac:dyDescent="0.2">
      <c r="A29" s="53">
        <v>6</v>
      </c>
      <c r="B29" s="57"/>
      <c r="C29" s="57"/>
      <c r="D29" s="58"/>
      <c r="E29" s="58"/>
    </row>
    <row r="30" spans="1:5" ht="16.5" customHeight="1" x14ac:dyDescent="0.2">
      <c r="A30" s="59" t="s">
        <v>18</v>
      </c>
      <c r="B30" s="60" t="e">
        <f>AVERAGE(B24:B29)</f>
        <v>#DIV/0!</v>
      </c>
      <c r="C30" s="61" t="e">
        <f>AVERAGE(C24:C29)</f>
        <v>#DIV/0!</v>
      </c>
      <c r="D30" s="62" t="e">
        <f>AVERAGE(D24:D29)</f>
        <v>#DIV/0!</v>
      </c>
      <c r="E30" s="62" t="e">
        <f>AVERAGE(E24:E29)</f>
        <v>#DIV/0!</v>
      </c>
    </row>
    <row r="31" spans="1:5" ht="16.5" customHeight="1" x14ac:dyDescent="0.2">
      <c r="A31" s="63" t="s">
        <v>19</v>
      </c>
      <c r="B31" s="64" t="e">
        <f>(STDEV(B24:B29)/B30)</f>
        <v>#DIV/0!</v>
      </c>
      <c r="C31" s="65"/>
      <c r="D31" s="65"/>
      <c r="E31" s="66"/>
    </row>
    <row r="32" spans="1:5" s="45" customFormat="1" ht="16.5" customHeight="1" x14ac:dyDescent="0.2">
      <c r="A32" s="67" t="s">
        <v>20</v>
      </c>
      <c r="B32" s="68">
        <f>COUNT(B24:B29)</f>
        <v>0</v>
      </c>
      <c r="C32" s="69"/>
      <c r="D32" s="41"/>
      <c r="E32" s="70"/>
    </row>
    <row r="33" spans="1:5" s="45" customFormat="1" ht="15.75" customHeight="1" x14ac:dyDescent="0.2">
      <c r="A33" s="6"/>
      <c r="B33" s="6"/>
      <c r="C33" s="6"/>
      <c r="D33" s="6"/>
      <c r="E33" s="6"/>
    </row>
    <row r="34" spans="1:5" s="45" customFormat="1" ht="16.5" customHeight="1" x14ac:dyDescent="0.2">
      <c r="A34" s="43" t="s">
        <v>21</v>
      </c>
      <c r="B34" s="71" t="s">
        <v>22</v>
      </c>
      <c r="C34" s="72"/>
      <c r="D34" s="72"/>
      <c r="E34" s="72"/>
    </row>
    <row r="35" spans="1:5" ht="16.5" customHeight="1" x14ac:dyDescent="0.2">
      <c r="A35" s="43"/>
      <c r="B35" s="71" t="s">
        <v>23</v>
      </c>
      <c r="C35" s="72"/>
      <c r="D35" s="72"/>
      <c r="E35" s="72"/>
    </row>
    <row r="36" spans="1:5" ht="16.5" customHeight="1" x14ac:dyDescent="0.2">
      <c r="A36" s="43"/>
      <c r="B36" s="71" t="s">
        <v>24</v>
      </c>
      <c r="C36" s="72"/>
      <c r="D36" s="72"/>
      <c r="E36" s="72"/>
    </row>
    <row r="37" spans="1:5" ht="15.75" customHeight="1" x14ac:dyDescent="0.2">
      <c r="A37" s="6"/>
      <c r="B37" s="6"/>
      <c r="C37" s="6"/>
      <c r="D37" s="6"/>
      <c r="E37" s="6"/>
    </row>
    <row r="38" spans="1:5" ht="16.5" customHeight="1" x14ac:dyDescent="0.2">
      <c r="A38" s="4" t="s">
        <v>1</v>
      </c>
      <c r="B38" s="9" t="s">
        <v>25</v>
      </c>
    </row>
    <row r="39" spans="1:5" ht="16.5" customHeight="1" x14ac:dyDescent="0.2">
      <c r="A39" s="43" t="s">
        <v>4</v>
      </c>
      <c r="B39" s="47"/>
      <c r="C39" s="6"/>
      <c r="D39" s="6"/>
      <c r="E39" s="6"/>
    </row>
    <row r="40" spans="1:5" ht="16.5" customHeight="1" x14ac:dyDescent="0.2">
      <c r="A40" s="43" t="s">
        <v>6</v>
      </c>
      <c r="B40" s="49"/>
      <c r="C40" s="6"/>
      <c r="D40" s="6"/>
      <c r="E40" s="6"/>
    </row>
    <row r="41" spans="1:5" ht="16.5" customHeight="1" x14ac:dyDescent="0.2">
      <c r="A41" s="47" t="s">
        <v>8</v>
      </c>
      <c r="B41" s="49"/>
      <c r="C41" s="6"/>
      <c r="D41" s="6"/>
      <c r="E41" s="6"/>
    </row>
    <row r="42" spans="1:5" ht="16.5" customHeight="1" x14ac:dyDescent="0.2">
      <c r="A42" s="47" t="s">
        <v>10</v>
      </c>
      <c r="B42" s="50"/>
      <c r="C42" s="6"/>
      <c r="D42" s="6"/>
      <c r="E42" s="6"/>
    </row>
    <row r="43" spans="1:5" ht="15.75" customHeight="1" x14ac:dyDescent="0.2">
      <c r="A43" s="6"/>
      <c r="B43" s="6"/>
      <c r="C43" s="6"/>
      <c r="D43" s="6"/>
      <c r="E43" s="6"/>
    </row>
    <row r="44" spans="1:5" ht="16.5" customHeight="1" x14ac:dyDescent="0.2">
      <c r="A44" s="51" t="s">
        <v>13</v>
      </c>
      <c r="B44" s="52" t="s">
        <v>14</v>
      </c>
      <c r="C44" s="51" t="s">
        <v>15</v>
      </c>
      <c r="D44" s="51" t="s">
        <v>16</v>
      </c>
      <c r="E44" s="51" t="s">
        <v>17</v>
      </c>
    </row>
    <row r="45" spans="1:5" ht="16.5" customHeight="1" x14ac:dyDescent="0.2">
      <c r="A45" s="53">
        <v>1</v>
      </c>
      <c r="B45" s="54"/>
      <c r="C45" s="54"/>
      <c r="D45" s="55"/>
      <c r="E45" s="56"/>
    </row>
    <row r="46" spans="1:5" ht="16.5" customHeight="1" x14ac:dyDescent="0.2">
      <c r="A46" s="53">
        <v>2</v>
      </c>
      <c r="B46" s="54"/>
      <c r="C46" s="54"/>
      <c r="D46" s="55"/>
      <c r="E46" s="55"/>
    </row>
    <row r="47" spans="1:5" ht="16.5" customHeight="1" x14ac:dyDescent="0.2">
      <c r="A47" s="53">
        <v>3</v>
      </c>
      <c r="B47" s="54"/>
      <c r="C47" s="54"/>
      <c r="D47" s="55"/>
      <c r="E47" s="55"/>
    </row>
    <row r="48" spans="1:5" ht="16.5" customHeight="1" x14ac:dyDescent="0.2">
      <c r="A48" s="53">
        <v>4</v>
      </c>
      <c r="B48" s="54"/>
      <c r="C48" s="54"/>
      <c r="D48" s="55"/>
      <c r="E48" s="55"/>
    </row>
    <row r="49" spans="1:7" ht="16.5" customHeight="1" x14ac:dyDescent="0.2">
      <c r="A49" s="53">
        <v>5</v>
      </c>
      <c r="B49" s="54"/>
      <c r="C49" s="54"/>
      <c r="D49" s="55"/>
      <c r="E49" s="55"/>
    </row>
    <row r="50" spans="1:7" ht="16.5" customHeight="1" x14ac:dyDescent="0.2">
      <c r="A50" s="53">
        <v>6</v>
      </c>
      <c r="B50" s="57"/>
      <c r="C50" s="57"/>
      <c r="D50" s="58"/>
      <c r="E50" s="58"/>
    </row>
    <row r="51" spans="1:7" ht="16.5" customHeight="1" x14ac:dyDescent="0.2">
      <c r="A51" s="59" t="s">
        <v>18</v>
      </c>
      <c r="B51" s="60" t="e">
        <f>AVERAGE(B45:B50)</f>
        <v>#DIV/0!</v>
      </c>
      <c r="C51" s="61" t="e">
        <f>AVERAGE(C45:C50)</f>
        <v>#DIV/0!</v>
      </c>
      <c r="D51" s="62" t="e">
        <f>AVERAGE(D45:D50)</f>
        <v>#DIV/0!</v>
      </c>
      <c r="E51" s="62" t="e">
        <f>AVERAGE(E45:E50)</f>
        <v>#DIV/0!</v>
      </c>
    </row>
    <row r="52" spans="1:7" ht="16.5" customHeight="1" x14ac:dyDescent="0.2">
      <c r="A52" s="63" t="s">
        <v>19</v>
      </c>
      <c r="B52" s="64" t="e">
        <f>(STDEV(B45:B50)/B51)</f>
        <v>#DIV/0!</v>
      </c>
      <c r="C52" s="65"/>
      <c r="D52" s="65"/>
      <c r="E52" s="66"/>
    </row>
    <row r="53" spans="1:7" s="45" customFormat="1" ht="16.5" customHeight="1" x14ac:dyDescent="0.2">
      <c r="A53" s="67" t="s">
        <v>20</v>
      </c>
      <c r="B53" s="68">
        <f>COUNT(B45:B50)</f>
        <v>0</v>
      </c>
      <c r="C53" s="69"/>
      <c r="D53" s="41"/>
      <c r="E53" s="70"/>
    </row>
    <row r="54" spans="1:7" s="45" customFormat="1" ht="15.75" customHeight="1" x14ac:dyDescent="0.2">
      <c r="A54" s="6"/>
      <c r="B54" s="6"/>
      <c r="C54" s="6"/>
      <c r="D54" s="6"/>
      <c r="E54" s="6"/>
    </row>
    <row r="55" spans="1:7" s="45" customFormat="1" ht="16.5" customHeight="1" x14ac:dyDescent="0.2">
      <c r="A55" s="43" t="s">
        <v>21</v>
      </c>
      <c r="B55" s="71" t="s">
        <v>22</v>
      </c>
      <c r="C55" s="72"/>
      <c r="D55" s="72"/>
      <c r="E55" s="72"/>
    </row>
    <row r="56" spans="1:7" ht="16.5" customHeight="1" x14ac:dyDescent="0.2">
      <c r="A56" s="43"/>
      <c r="B56" s="71" t="s">
        <v>23</v>
      </c>
      <c r="C56" s="72"/>
      <c r="D56" s="72"/>
      <c r="E56" s="72"/>
    </row>
    <row r="57" spans="1:7" ht="16.5" customHeight="1" x14ac:dyDescent="0.2">
      <c r="A57" s="43"/>
      <c r="B57" s="71" t="s">
        <v>24</v>
      </c>
      <c r="C57" s="72"/>
      <c r="D57" s="72"/>
      <c r="E57" s="72"/>
    </row>
    <row r="58" spans="1:7" ht="14.25" customHeight="1" x14ac:dyDescent="0.2">
      <c r="A58" s="73"/>
      <c r="B58" s="14"/>
      <c r="D58" s="74"/>
    </row>
    <row r="59" spans="1:7" ht="15" customHeight="1" x14ac:dyDescent="0.2">
      <c r="B59" s="342" t="s">
        <v>26</v>
      </c>
      <c r="C59" s="342"/>
      <c r="E59" s="75" t="s">
        <v>27</v>
      </c>
      <c r="F59" s="76"/>
      <c r="G59" s="75" t="s">
        <v>28</v>
      </c>
    </row>
    <row r="60" spans="1:7" ht="15" customHeight="1" x14ac:dyDescent="0.2">
      <c r="A60" s="77" t="s">
        <v>29</v>
      </c>
      <c r="B60" s="78"/>
      <c r="C60" s="78"/>
      <c r="E60" s="78"/>
      <c r="G60" s="78"/>
    </row>
    <row r="61" spans="1:7" ht="15" customHeight="1" x14ac:dyDescent="0.2">
      <c r="A61" s="77" t="s">
        <v>30</v>
      </c>
      <c r="B61" s="79"/>
      <c r="C61" s="79"/>
      <c r="E61" s="79"/>
      <c r="G61" s="8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69930555555555995" right="0.69930555555555995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ColWidth="9" defaultRowHeight="15" x14ac:dyDescent="0.2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2"/>
    <row r="11" spans="1:7" ht="13.5" customHeight="1" x14ac:dyDescent="0.2">
      <c r="A11" s="343" t="s">
        <v>31</v>
      </c>
      <c r="B11" s="344"/>
      <c r="C11" s="344"/>
      <c r="D11" s="344"/>
      <c r="E11" s="344"/>
      <c r="F11" s="345"/>
      <c r="G11" s="3"/>
    </row>
    <row r="12" spans="1:7" ht="16.5" customHeight="1" x14ac:dyDescent="0.2">
      <c r="A12" s="346" t="s">
        <v>32</v>
      </c>
      <c r="B12" s="346"/>
      <c r="C12" s="346"/>
      <c r="D12" s="346"/>
      <c r="E12" s="346"/>
      <c r="F12" s="346"/>
      <c r="G12" s="4"/>
    </row>
    <row r="14" spans="1:7" ht="16.5" customHeight="1" x14ac:dyDescent="0.2">
      <c r="A14" s="347" t="s">
        <v>33</v>
      </c>
      <c r="B14" s="347"/>
      <c r="C14" s="6" t="s">
        <v>5</v>
      </c>
    </row>
    <row r="15" spans="1:7" ht="16.5" customHeight="1" x14ac:dyDescent="0.2">
      <c r="A15" s="347" t="s">
        <v>34</v>
      </c>
      <c r="B15" s="347"/>
      <c r="C15" s="6" t="s">
        <v>7</v>
      </c>
    </row>
    <row r="16" spans="1:7" ht="16.5" customHeight="1" x14ac:dyDescent="0.2">
      <c r="A16" s="347" t="s">
        <v>35</v>
      </c>
      <c r="B16" s="347"/>
      <c r="C16" s="6" t="s">
        <v>9</v>
      </c>
    </row>
    <row r="17" spans="1:5" ht="16.5" customHeight="1" x14ac:dyDescent="0.2">
      <c r="A17" s="347" t="s">
        <v>36</v>
      </c>
      <c r="B17" s="347"/>
      <c r="C17" s="6" t="s">
        <v>11</v>
      </c>
    </row>
    <row r="18" spans="1:5" ht="16.5" customHeight="1" x14ac:dyDescent="0.2">
      <c r="A18" s="347" t="s">
        <v>37</v>
      </c>
      <c r="B18" s="347"/>
      <c r="C18" s="7" t="s">
        <v>12</v>
      </c>
    </row>
    <row r="19" spans="1:5" ht="16.5" customHeight="1" x14ac:dyDescent="0.2">
      <c r="A19" s="347" t="s">
        <v>38</v>
      </c>
      <c r="B19" s="347"/>
      <c r="C19" s="7" t="e">
        <f>#REF!</f>
        <v>#REF!</v>
      </c>
    </row>
    <row r="20" spans="1:5" ht="16.5" customHeight="1" x14ac:dyDescent="0.2">
      <c r="A20" s="5"/>
      <c r="B20" s="5"/>
      <c r="C20" s="8"/>
    </row>
    <row r="21" spans="1:5" ht="16.5" customHeight="1" x14ac:dyDescent="0.2">
      <c r="A21" s="346" t="s">
        <v>1</v>
      </c>
      <c r="B21" s="346"/>
      <c r="C21" s="9" t="s">
        <v>39</v>
      </c>
      <c r="D21" s="10"/>
    </row>
    <row r="22" spans="1:5" ht="15.75" customHeight="1" x14ac:dyDescent="0.2">
      <c r="A22" s="348"/>
      <c r="B22" s="348"/>
      <c r="C22" s="11"/>
      <c r="D22" s="348"/>
      <c r="E22" s="348"/>
    </row>
    <row r="23" spans="1:5" ht="33.75" customHeight="1" x14ac:dyDescent="0.2">
      <c r="C23" s="12" t="s">
        <v>40</v>
      </c>
      <c r="D23" s="13" t="s">
        <v>41</v>
      </c>
      <c r="E23" s="14"/>
    </row>
    <row r="24" spans="1:5" ht="15.75" customHeight="1" x14ac:dyDescent="0.2">
      <c r="C24" s="15">
        <v>653.16999999999996</v>
      </c>
      <c r="D24" s="16">
        <f t="shared" ref="D24:D43" si="0">(C24-$C$46)/$C$46</f>
        <v>-8.9189254803899599E-3</v>
      </c>
      <c r="E24" s="17"/>
    </row>
    <row r="25" spans="1:5" ht="15.75" customHeight="1" x14ac:dyDescent="0.2">
      <c r="C25" s="15">
        <v>657.19</v>
      </c>
      <c r="D25" s="18">
        <f t="shared" si="0"/>
        <v>-2.8192180235733165E-3</v>
      </c>
      <c r="E25" s="17"/>
    </row>
    <row r="26" spans="1:5" ht="15.75" customHeight="1" x14ac:dyDescent="0.2">
      <c r="C26" s="15">
        <v>660.94</v>
      </c>
      <c r="D26" s="18">
        <f t="shared" si="0"/>
        <v>2.8708075891286412E-3</v>
      </c>
      <c r="E26" s="17"/>
    </row>
    <row r="27" spans="1:5" ht="15.75" customHeight="1" x14ac:dyDescent="0.2">
      <c r="C27" s="15">
        <v>659.39</v>
      </c>
      <c r="D27" s="18">
        <f t="shared" si="0"/>
        <v>5.189303358783951E-4</v>
      </c>
      <c r="E27" s="17"/>
    </row>
    <row r="28" spans="1:5" ht="15.75" customHeight="1" x14ac:dyDescent="0.2">
      <c r="C28" s="15">
        <v>663.28</v>
      </c>
      <c r="D28" s="18">
        <f t="shared" si="0"/>
        <v>6.4213835714545392E-3</v>
      </c>
      <c r="E28" s="17"/>
    </row>
    <row r="29" spans="1:5" ht="15.75" customHeight="1" x14ac:dyDescent="0.2">
      <c r="C29" s="15">
        <v>669.32</v>
      </c>
      <c r="D29" s="18">
        <f t="shared" si="0"/>
        <v>1.5586118158313277E-2</v>
      </c>
      <c r="E29" s="17"/>
    </row>
    <row r="30" spans="1:5" ht="15.75" customHeight="1" x14ac:dyDescent="0.2">
      <c r="C30" s="15">
        <v>666.43</v>
      </c>
      <c r="D30" s="18">
        <f t="shared" si="0"/>
        <v>1.1201005086124149E-2</v>
      </c>
      <c r="E30" s="17"/>
    </row>
    <row r="31" spans="1:5" ht="15.75" customHeight="1" x14ac:dyDescent="0.2">
      <c r="C31" s="15">
        <v>670.76</v>
      </c>
      <c r="D31" s="18">
        <f t="shared" si="0"/>
        <v>1.7771087993590739E-2</v>
      </c>
      <c r="E31" s="17"/>
    </row>
    <row r="32" spans="1:5" ht="15.75" customHeight="1" x14ac:dyDescent="0.2">
      <c r="C32" s="15">
        <v>656.54</v>
      </c>
      <c r="D32" s="18">
        <f t="shared" si="0"/>
        <v>-3.8054891297751273E-3</v>
      </c>
      <c r="E32" s="17"/>
    </row>
    <row r="33" spans="1:7" ht="15.75" customHeight="1" x14ac:dyDescent="0.2">
      <c r="C33" s="15">
        <v>645.94000000000005</v>
      </c>
      <c r="D33" s="18">
        <f t="shared" si="0"/>
        <v>-1.9889294861679192E-2</v>
      </c>
      <c r="E33" s="17"/>
    </row>
    <row r="34" spans="1:7" ht="15.75" customHeight="1" x14ac:dyDescent="0.2">
      <c r="C34" s="15">
        <v>662.24</v>
      </c>
      <c r="D34" s="18">
        <f t="shared" si="0"/>
        <v>4.8433498015319175E-3</v>
      </c>
      <c r="E34" s="17"/>
    </row>
    <row r="35" spans="1:7" ht="15.75" customHeight="1" x14ac:dyDescent="0.2">
      <c r="C35" s="15">
        <v>665.8</v>
      </c>
      <c r="D35" s="18">
        <f t="shared" si="0"/>
        <v>1.0245080783190226E-2</v>
      </c>
      <c r="E35" s="17"/>
    </row>
    <row r="36" spans="1:7" ht="15.75" customHeight="1" x14ac:dyDescent="0.2">
      <c r="C36" s="15">
        <v>648.01</v>
      </c>
      <c r="D36" s="18">
        <f t="shared" si="0"/>
        <v>-1.6748400723467807E-2</v>
      </c>
      <c r="E36" s="17"/>
    </row>
    <row r="37" spans="1:7" ht="15.75" customHeight="1" x14ac:dyDescent="0.2">
      <c r="C37" s="15">
        <v>653.67999999999995</v>
      </c>
      <c r="D37" s="18">
        <f t="shared" si="0"/>
        <v>-8.1450819970625074E-3</v>
      </c>
      <c r="E37" s="17"/>
    </row>
    <row r="38" spans="1:7" ht="15.75" customHeight="1" x14ac:dyDescent="0.2">
      <c r="C38" s="15">
        <v>657.25</v>
      </c>
      <c r="D38" s="18">
        <f t="shared" si="0"/>
        <v>-2.7281776137701684E-3</v>
      </c>
      <c r="E38" s="17"/>
    </row>
    <row r="39" spans="1:7" ht="15.75" customHeight="1" x14ac:dyDescent="0.2">
      <c r="C39" s="15">
        <v>655.95</v>
      </c>
      <c r="D39" s="18">
        <f t="shared" si="0"/>
        <v>-4.7007198261734447E-3</v>
      </c>
      <c r="E39" s="17"/>
    </row>
    <row r="40" spans="1:7" ht="15.75" customHeight="1" x14ac:dyDescent="0.2">
      <c r="C40" s="15">
        <v>659.38</v>
      </c>
      <c r="D40" s="18">
        <f t="shared" si="0"/>
        <v>5.0375693424453704E-4</v>
      </c>
      <c r="E40" s="17"/>
    </row>
    <row r="41" spans="1:7" ht="15.75" customHeight="1" x14ac:dyDescent="0.2">
      <c r="C41" s="15">
        <v>658.65</v>
      </c>
      <c r="D41" s="18">
        <f t="shared" si="0"/>
        <v>-6.0390138502813839E-4</v>
      </c>
      <c r="E41" s="17"/>
    </row>
    <row r="42" spans="1:7" ht="15.75" customHeight="1" x14ac:dyDescent="0.2">
      <c r="C42" s="15">
        <v>660.67</v>
      </c>
      <c r="D42" s="18">
        <f t="shared" si="0"/>
        <v>2.4611257450139552E-3</v>
      </c>
      <c r="E42" s="17"/>
    </row>
    <row r="43" spans="1:7" ht="16.5" customHeight="1" x14ac:dyDescent="0.2">
      <c r="C43" s="19">
        <v>656.37</v>
      </c>
      <c r="D43" s="20">
        <f t="shared" si="0"/>
        <v>-4.0634369575508877E-3</v>
      </c>
      <c r="E43" s="17"/>
    </row>
    <row r="44" spans="1:7" ht="16.5" customHeight="1" x14ac:dyDescent="0.2">
      <c r="C44" s="21"/>
      <c r="D44" s="17"/>
      <c r="E44" s="22"/>
    </row>
    <row r="45" spans="1:7" ht="16.5" customHeight="1" x14ac:dyDescent="0.2">
      <c r="B45" s="23" t="s">
        <v>42</v>
      </c>
      <c r="C45" s="24">
        <f>SUM(C24:C44)</f>
        <v>13180.960000000001</v>
      </c>
      <c r="D45" s="25"/>
      <c r="E45" s="21"/>
    </row>
    <row r="46" spans="1:7" ht="17.25" customHeight="1" x14ac:dyDescent="0.2">
      <c r="B46" s="23" t="s">
        <v>43</v>
      </c>
      <c r="C46" s="26">
        <f>AVERAGE(C24:C44)</f>
        <v>659.048</v>
      </c>
      <c r="E46" s="27"/>
    </row>
    <row r="47" spans="1:7" ht="17.25" customHeight="1" x14ac:dyDescent="0.2">
      <c r="A47" s="6"/>
      <c r="B47" s="28"/>
      <c r="D47" s="29"/>
      <c r="E47" s="27"/>
    </row>
    <row r="48" spans="1:7" ht="33.75" customHeight="1" x14ac:dyDescent="0.2">
      <c r="B48" s="30" t="s">
        <v>43</v>
      </c>
      <c r="C48" s="13" t="s">
        <v>44</v>
      </c>
      <c r="D48" s="31"/>
      <c r="G48" s="29"/>
    </row>
    <row r="49" spans="1:6" ht="17.25" customHeight="1" x14ac:dyDescent="0.2">
      <c r="B49" s="349">
        <f>C46</f>
        <v>659.048</v>
      </c>
      <c r="C49" s="32">
        <f>-IF(C46&lt;=80,10%,IF(C46&lt;250,7.5%,5%))</f>
        <v>-0.05</v>
      </c>
      <c r="D49" s="33">
        <f>IF(C46&lt;=80,C46*0.9,IF(C46&lt;250,C46*0.925,C46*0.95))</f>
        <v>626.09559999999999</v>
      </c>
    </row>
    <row r="50" spans="1:6" ht="17.25" customHeight="1" x14ac:dyDescent="0.2">
      <c r="B50" s="350"/>
      <c r="C50" s="34">
        <f>IF(C46&lt;=80,10%,IF(C46&lt;250,7.5%,5%))</f>
        <v>0.05</v>
      </c>
      <c r="D50" s="33">
        <f>IF(C46&lt;=80,C46*1.1,IF(C46&lt;250,C46*1.075,C46*1.05))</f>
        <v>692.00040000000001</v>
      </c>
    </row>
    <row r="51" spans="1:6" ht="16.5" customHeight="1" x14ac:dyDescent="0.2">
      <c r="A51" s="35"/>
      <c r="B51" s="36"/>
      <c r="C51" s="6"/>
      <c r="D51" s="37"/>
      <c r="E51" s="6"/>
      <c r="F51" s="10"/>
    </row>
    <row r="52" spans="1:6" ht="16.5" customHeight="1" x14ac:dyDescent="0.2">
      <c r="A52" s="6"/>
      <c r="B52" s="38" t="s">
        <v>26</v>
      </c>
      <c r="C52" s="38"/>
      <c r="D52" s="39" t="s">
        <v>27</v>
      </c>
      <c r="E52" s="40"/>
      <c r="F52" s="39" t="s">
        <v>28</v>
      </c>
    </row>
    <row r="53" spans="1:6" ht="34.5" customHeight="1" x14ac:dyDescent="0.2">
      <c r="A53" s="5" t="s">
        <v>29</v>
      </c>
      <c r="B53" s="41"/>
      <c r="C53" s="6"/>
      <c r="D53" s="41"/>
      <c r="E53" s="6"/>
      <c r="F53" s="41"/>
    </row>
    <row r="54" spans="1:6" ht="34.5" customHeight="1" x14ac:dyDescent="0.2">
      <c r="A54" s="5" t="s">
        <v>30</v>
      </c>
      <c r="B54" s="42"/>
      <c r="C54" s="43"/>
      <c r="D54" s="42"/>
      <c r="E54" s="6"/>
      <c r="F54" s="44"/>
    </row>
  </sheetData>
  <sheetProtection formatCells="0" formatColumns="0" formatRows="0" insertColumns="0" insertRows="0" insertHyperlinks="0" deleteColumns="0" deleteRows="0" sort="0" autoFilter="0" pivotTables="0"/>
  <mergeCells count="12">
    <mergeCell ref="D22:E22"/>
    <mergeCell ref="B49:B50"/>
    <mergeCell ref="A17:B17"/>
    <mergeCell ref="A18:B18"/>
    <mergeCell ref="A19:B19"/>
    <mergeCell ref="A21:B21"/>
    <mergeCell ref="A22:B22"/>
    <mergeCell ref="A11:F11"/>
    <mergeCell ref="A12:F12"/>
    <mergeCell ref="A14:B14"/>
    <mergeCell ref="A15:B15"/>
    <mergeCell ref="A16:B16"/>
  </mergeCells>
  <conditionalFormatting sqref="D24">
    <cfRule type="cellIs" dxfId="23" priority="1" operator="notBetween">
      <formula>IF(C46&lt;=80,-10.5%,IF(C46&lt;250,-7.5%,-5.5%))</formula>
      <formula>IF(C46&lt;=80,10.5%,IF(C46&lt;250,7.5%,C46*5.5%))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IF(C46&lt;=80,10.5%,IF(C46&lt;250,7.5%,C46*5.5%))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IF(C46&lt;=80,10.5%,IF(C46&lt;250,7.5%,C46*5.5%))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IF(C46&lt;=80,10.5%,IF(C46&lt;250,7.5%,C46*5.5%))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IF(C46&lt;=80,10.5%,IF(C46&lt;250,7.5%,C46*5.5%))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IF(C46&lt;=80,10.5%,IF(C46&lt;250,7.5%,C46*5.5%))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IF(C46&lt;=80,10.5%,IF(C46&lt;250,7.5%,C46*5.5%))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IF(C46&lt;=80,10.5%,IF(C46&lt;250,7.5%,C46*5.5%))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IF(C46&lt;=80,10.5%,IF(C46&lt;250,7.5%,C46*5.5%))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IF(C46&lt;=80,10.5%,IF(C46&lt;250,7.5%,C46*5.5%))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IF(C46&lt;=80,10.5%,IF(C46&lt;250,7.5%,C46*5.5%))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IF(C46&lt;=80,10.5%,IF(C46&lt;250,7.5%,C46*5.5%))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IF(C46&lt;=80,10.5%,IF(C46&lt;250,7.5%,C46*5.5%))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IF(C46&lt;=80,10.5%,IF(C46&lt;250,7.5%,C46*5.5%))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IF(C46&lt;=80,10.5%,IF(C46&lt;250,7.5%,C46*5.5%))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IF(C46&lt;=80,10.5%,IF(C46&lt;250,7.5%,C46*5.5%))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IF(C46&lt;=80,10.5%,IF(C46&lt;250,7.5%,C46*5.5%))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IF(C46&lt;=80,10.5%,IF(C46&lt;250,7.5%,C46*5.5%))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IF(C46&lt;=80,10.5%,IF(C46&lt;250,7.5%,C46*5.5%))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IF(C46&lt;=80,10.5%,IF(C46&lt;250,7.5%,C46*5.5%))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IF(C46&lt;=80,10.5%,IF(C46&lt;250,7.5%,C46*5.5%))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abSelected="1" view="pageBreakPreview" topLeftCell="A147" zoomScale="55" zoomScaleNormal="75" workbookViewId="0">
      <selection activeCell="B127" sqref="B127"/>
    </sheetView>
  </sheetViews>
  <sheetFormatPr defaultRowHeight="15.75" x14ac:dyDescent="0.2"/>
  <cols>
    <col min="1" max="1" width="55.42578125" style="17" customWidth="1"/>
    <col min="2" max="2" width="33.7109375" style="17" customWidth="1"/>
    <col min="3" max="3" width="42.28515625" style="17" customWidth="1"/>
    <col min="4" max="4" width="30.5703125" style="17" customWidth="1"/>
    <col min="5" max="5" width="39.85546875" style="17" customWidth="1"/>
    <col min="6" max="6" width="30.7109375" style="17" customWidth="1"/>
    <col min="7" max="7" width="36.42578125" style="17" customWidth="1"/>
    <col min="8" max="8" width="41.140625" style="17" customWidth="1"/>
    <col min="9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5" spans="1:8" ht="19.5" customHeight="1" x14ac:dyDescent="0.2"/>
    <row r="16" spans="1:8" ht="19.5" customHeight="1" x14ac:dyDescent="0.2">
      <c r="A16" s="375" t="s">
        <v>31</v>
      </c>
      <c r="B16" s="376"/>
      <c r="C16" s="376"/>
      <c r="D16" s="376"/>
      <c r="E16" s="376"/>
      <c r="F16" s="376"/>
      <c r="G16" s="376"/>
      <c r="H16" s="377"/>
    </row>
    <row r="17" spans="1:14" ht="20.25" customHeight="1" x14ac:dyDescent="0.2">
      <c r="A17" s="380" t="s">
        <v>45</v>
      </c>
      <c r="B17" s="380"/>
      <c r="C17" s="380"/>
      <c r="D17" s="380"/>
      <c r="E17" s="380"/>
      <c r="F17" s="380"/>
      <c r="G17" s="380"/>
      <c r="H17" s="380"/>
    </row>
    <row r="18" spans="1:14" ht="26.25" customHeight="1" x14ac:dyDescent="0.2">
      <c r="A18" s="101" t="s">
        <v>33</v>
      </c>
      <c r="B18" s="378" t="s">
        <v>5</v>
      </c>
      <c r="C18" s="378"/>
      <c r="D18" s="102"/>
      <c r="E18" s="102"/>
    </row>
    <row r="19" spans="1:14" ht="26.25" customHeight="1" x14ac:dyDescent="0.2">
      <c r="A19" s="101" t="s">
        <v>34</v>
      </c>
      <c r="B19" s="103" t="s">
        <v>7</v>
      </c>
      <c r="C19" s="100">
        <v>11</v>
      </c>
    </row>
    <row r="20" spans="1:14" ht="26.25" customHeight="1" x14ac:dyDescent="0.2">
      <c r="A20" s="101" t="s">
        <v>35</v>
      </c>
      <c r="B20" s="103" t="s">
        <v>9</v>
      </c>
    </row>
    <row r="21" spans="1:14" ht="26.25" customHeight="1" x14ac:dyDescent="0.3">
      <c r="A21" s="101" t="s">
        <v>36</v>
      </c>
      <c r="B21" s="104" t="s">
        <v>11</v>
      </c>
      <c r="C21" s="105"/>
      <c r="D21" s="105"/>
      <c r="E21" s="105"/>
      <c r="F21" s="105"/>
      <c r="G21" s="105"/>
      <c r="H21" s="105"/>
      <c r="I21" s="96"/>
    </row>
    <row r="22" spans="1:14" ht="26.25" customHeight="1" x14ac:dyDescent="0.2">
      <c r="A22" s="101" t="s">
        <v>37</v>
      </c>
      <c r="B22" s="106">
        <v>42177</v>
      </c>
    </row>
    <row r="23" spans="1:14" ht="26.25" customHeight="1" x14ac:dyDescent="0.2">
      <c r="A23" s="101" t="s">
        <v>38</v>
      </c>
      <c r="B23" s="106">
        <v>42178</v>
      </c>
    </row>
    <row r="24" spans="1:14" ht="18.75" x14ac:dyDescent="0.2">
      <c r="A24" s="101"/>
      <c r="B24" s="107"/>
    </row>
    <row r="25" spans="1:14" ht="18.75" x14ac:dyDescent="0.2">
      <c r="A25" s="108" t="s">
        <v>1</v>
      </c>
      <c r="B25" s="107"/>
    </row>
    <row r="26" spans="1:14" ht="26.25" customHeight="1" x14ac:dyDescent="0.2">
      <c r="A26" s="109" t="s">
        <v>4</v>
      </c>
      <c r="B26" s="378" t="s">
        <v>124</v>
      </c>
      <c r="C26" s="378"/>
    </row>
    <row r="27" spans="1:14" ht="26.25" customHeight="1" x14ac:dyDescent="0.2">
      <c r="A27" s="110" t="s">
        <v>46</v>
      </c>
      <c r="B27" s="379" t="s">
        <v>125</v>
      </c>
      <c r="C27" s="379"/>
    </row>
    <row r="28" spans="1:14" ht="27" customHeight="1" x14ac:dyDescent="0.2">
      <c r="A28" s="110" t="s">
        <v>6</v>
      </c>
      <c r="B28" s="111">
        <v>99.6</v>
      </c>
    </row>
    <row r="29" spans="1:14" s="2" customFormat="1" ht="15.75" customHeight="1" x14ac:dyDescent="0.2">
      <c r="A29" s="110" t="s">
        <v>47</v>
      </c>
      <c r="B29" s="112">
        <v>0</v>
      </c>
      <c r="C29" s="351" t="s">
        <v>111</v>
      </c>
      <c r="D29" s="352"/>
      <c r="E29" s="352"/>
      <c r="F29" s="352"/>
      <c r="G29" s="353"/>
      <c r="H29" s="113"/>
      <c r="I29" s="82"/>
      <c r="J29" s="82"/>
      <c r="K29" s="82"/>
      <c r="L29" s="82"/>
    </row>
    <row r="30" spans="1:14" s="2" customFormat="1" ht="19.5" customHeight="1" x14ac:dyDescent="0.2">
      <c r="A30" s="110" t="s">
        <v>49</v>
      </c>
      <c r="B30" s="114">
        <f>B28-B29</f>
        <v>99.6</v>
      </c>
      <c r="C30" s="115"/>
      <c r="D30" s="115"/>
      <c r="E30" s="115"/>
      <c r="F30" s="115"/>
      <c r="G30" s="116"/>
      <c r="H30" s="113"/>
      <c r="I30" s="82"/>
      <c r="J30" s="82"/>
      <c r="K30" s="82"/>
      <c r="L30" s="82"/>
    </row>
    <row r="31" spans="1:14" s="2" customFormat="1" ht="27" customHeight="1" x14ac:dyDescent="0.2">
      <c r="A31" s="110" t="s">
        <v>50</v>
      </c>
      <c r="B31" s="117">
        <v>1</v>
      </c>
      <c r="C31" s="356" t="s">
        <v>51</v>
      </c>
      <c r="D31" s="357"/>
      <c r="E31" s="357"/>
      <c r="F31" s="357"/>
      <c r="G31" s="357"/>
      <c r="H31" s="358"/>
      <c r="I31" s="82"/>
      <c r="J31" s="82"/>
      <c r="K31" s="82"/>
      <c r="L31" s="82"/>
    </row>
    <row r="32" spans="1:14" s="2" customFormat="1" ht="27" customHeight="1" x14ac:dyDescent="0.25">
      <c r="A32" s="110" t="s">
        <v>52</v>
      </c>
      <c r="B32" s="117">
        <v>1</v>
      </c>
      <c r="C32" s="356" t="s">
        <v>53</v>
      </c>
      <c r="D32" s="357"/>
      <c r="E32" s="357"/>
      <c r="F32" s="357"/>
      <c r="G32" s="357"/>
      <c r="H32" s="358"/>
      <c r="I32" s="82"/>
      <c r="J32" s="82"/>
      <c r="K32" s="82"/>
      <c r="L32" s="83"/>
      <c r="M32" s="83"/>
      <c r="N32" s="84"/>
    </row>
    <row r="33" spans="1:14" s="2" customFormat="1" ht="17.25" customHeight="1" x14ac:dyDescent="0.25">
      <c r="A33" s="110"/>
      <c r="B33" s="118"/>
      <c r="C33" s="85"/>
      <c r="D33" s="85"/>
      <c r="E33" s="85"/>
      <c r="F33" s="85"/>
      <c r="G33" s="85"/>
      <c r="H33" s="85"/>
      <c r="I33" s="82"/>
      <c r="J33" s="82"/>
      <c r="K33" s="82"/>
      <c r="L33" s="83"/>
      <c r="M33" s="83"/>
      <c r="N33" s="84"/>
    </row>
    <row r="34" spans="1:14" s="2" customFormat="1" ht="18.75" x14ac:dyDescent="0.25">
      <c r="A34" s="110" t="s">
        <v>54</v>
      </c>
      <c r="B34" s="119">
        <f>B31/B32</f>
        <v>1</v>
      </c>
      <c r="C34" s="100" t="s">
        <v>55</v>
      </c>
      <c r="D34" s="100"/>
      <c r="E34" s="100"/>
      <c r="F34" s="100"/>
      <c r="G34" s="100"/>
      <c r="H34" s="113"/>
      <c r="I34" s="82"/>
      <c r="J34" s="82"/>
      <c r="K34" s="82"/>
      <c r="L34" s="83"/>
      <c r="M34" s="83"/>
      <c r="N34" s="84"/>
    </row>
    <row r="35" spans="1:14" s="2" customFormat="1" ht="19.5" customHeight="1" x14ac:dyDescent="0.25">
      <c r="A35" s="110"/>
      <c r="B35" s="114"/>
      <c r="C35" s="113"/>
      <c r="D35" s="113"/>
      <c r="E35" s="113"/>
      <c r="F35" s="113"/>
      <c r="G35" s="100"/>
      <c r="H35" s="113"/>
      <c r="I35" s="82"/>
      <c r="J35" s="82"/>
      <c r="K35" s="82"/>
      <c r="L35" s="83"/>
      <c r="M35" s="83"/>
      <c r="N35" s="84"/>
    </row>
    <row r="36" spans="1:14" s="2" customFormat="1" ht="27" customHeight="1" x14ac:dyDescent="0.25">
      <c r="A36" s="120" t="s">
        <v>112</v>
      </c>
      <c r="B36" s="121">
        <v>20</v>
      </c>
      <c r="C36" s="100"/>
      <c r="D36" s="372" t="s">
        <v>56</v>
      </c>
      <c r="E36" s="374"/>
      <c r="F36" s="372" t="s">
        <v>57</v>
      </c>
      <c r="G36" s="373"/>
      <c r="H36" s="113"/>
      <c r="J36" s="82"/>
      <c r="K36" s="82"/>
      <c r="L36" s="83"/>
      <c r="M36" s="83"/>
      <c r="N36" s="84"/>
    </row>
    <row r="37" spans="1:14" s="2" customFormat="1" ht="26.25" customHeight="1" x14ac:dyDescent="0.25">
      <c r="A37" s="122" t="s">
        <v>58</v>
      </c>
      <c r="B37" s="123">
        <v>10</v>
      </c>
      <c r="C37" s="97" t="s">
        <v>86</v>
      </c>
      <c r="D37" s="124" t="s">
        <v>60</v>
      </c>
      <c r="E37" s="125" t="s">
        <v>61</v>
      </c>
      <c r="F37" s="124" t="s">
        <v>60</v>
      </c>
      <c r="G37" s="126" t="s">
        <v>61</v>
      </c>
      <c r="H37" s="113"/>
      <c r="J37" s="82"/>
      <c r="K37" s="82"/>
      <c r="L37" s="83"/>
      <c r="M37" s="83"/>
      <c r="N37" s="84"/>
    </row>
    <row r="38" spans="1:14" s="2" customFormat="1" ht="26.25" customHeight="1" x14ac:dyDescent="0.25">
      <c r="A38" s="122" t="s">
        <v>62</v>
      </c>
      <c r="B38" s="123">
        <v>50</v>
      </c>
      <c r="C38" s="127">
        <v>1</v>
      </c>
      <c r="D38" s="128">
        <v>25632663</v>
      </c>
      <c r="E38" s="99">
        <f>IF(ISBLANK(D38),"-",$D$48/$D$45*D38)</f>
        <v>25010306.532251462</v>
      </c>
      <c r="F38" s="128">
        <v>21684198</v>
      </c>
      <c r="G38" s="129">
        <f>IF(ISBLANK(F38),"-",$D$48/$F$45*F38)</f>
        <v>25154573.232270505</v>
      </c>
      <c r="H38" s="113"/>
      <c r="J38" s="82"/>
      <c r="K38" s="82"/>
      <c r="L38" s="83"/>
      <c r="M38" s="83"/>
      <c r="N38" s="84"/>
    </row>
    <row r="39" spans="1:14" s="2" customFormat="1" ht="26.25" customHeight="1" x14ac:dyDescent="0.25">
      <c r="A39" s="122" t="s">
        <v>63</v>
      </c>
      <c r="B39" s="123">
        <v>1</v>
      </c>
      <c r="C39" s="130">
        <v>2</v>
      </c>
      <c r="D39" s="131">
        <v>25668430</v>
      </c>
      <c r="E39" s="132">
        <f>IF(ISBLANK(D39),"-",$D$48/$D$45*D39)</f>
        <v>25045205.11589605</v>
      </c>
      <c r="F39" s="131">
        <v>21734134</v>
      </c>
      <c r="G39" s="133">
        <f>IF(ISBLANK(F39),"-",$D$48/$F$45*F39)</f>
        <v>25212501.073038545</v>
      </c>
      <c r="H39" s="113"/>
      <c r="J39" s="82"/>
      <c r="K39" s="82"/>
      <c r="L39" s="83"/>
      <c r="M39" s="83"/>
      <c r="N39" s="84"/>
    </row>
    <row r="40" spans="1:14" ht="26.25" customHeight="1" x14ac:dyDescent="0.3">
      <c r="A40" s="122" t="s">
        <v>64</v>
      </c>
      <c r="B40" s="123">
        <v>1</v>
      </c>
      <c r="C40" s="130">
        <v>3</v>
      </c>
      <c r="D40" s="131">
        <v>25761623</v>
      </c>
      <c r="E40" s="132">
        <f>IF(ISBLANK(D40),"-",$D$48/$D$45*D40)</f>
        <v>25136135.406543575</v>
      </c>
      <c r="F40" s="131">
        <v>21718256</v>
      </c>
      <c r="G40" s="133">
        <f>IF(ISBLANK(F40),"-",$D$48/$F$45*F40)</f>
        <v>25194081.931422979</v>
      </c>
      <c r="L40" s="83"/>
      <c r="M40" s="83"/>
      <c r="N40" s="86"/>
    </row>
    <row r="41" spans="1:14" ht="26.25" customHeight="1" x14ac:dyDescent="0.3">
      <c r="A41" s="122" t="s">
        <v>65</v>
      </c>
      <c r="B41" s="123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L41" s="83"/>
      <c r="M41" s="83"/>
      <c r="N41" s="86"/>
    </row>
    <row r="42" spans="1:14" ht="27" customHeight="1" x14ac:dyDescent="0.2">
      <c r="A42" s="122" t="s">
        <v>66</v>
      </c>
      <c r="B42" s="123">
        <v>1</v>
      </c>
      <c r="C42" s="138" t="s">
        <v>67</v>
      </c>
      <c r="D42" s="139">
        <f>AVERAGE(D38:D41)</f>
        <v>25687572</v>
      </c>
      <c r="E42" s="140">
        <f>AVERAGE(E38:E41)</f>
        <v>25063882.351563692</v>
      </c>
      <c r="F42" s="141">
        <f>AVERAGE(F38:F41)</f>
        <v>21712196</v>
      </c>
      <c r="G42" s="142">
        <f>AVERAGE(G38:G41)</f>
        <v>25187052.078910679</v>
      </c>
      <c r="H42" s="143"/>
    </row>
    <row r="43" spans="1:14" ht="26.25" customHeight="1" x14ac:dyDescent="0.3">
      <c r="A43" s="122" t="s">
        <v>68</v>
      </c>
      <c r="B43" s="123">
        <v>1</v>
      </c>
      <c r="C43" s="253" t="s">
        <v>113</v>
      </c>
      <c r="D43" s="144">
        <v>20.58</v>
      </c>
      <c r="E43" s="145"/>
      <c r="F43" s="146">
        <v>17.309999999999999</v>
      </c>
      <c r="H43" s="143"/>
    </row>
    <row r="44" spans="1:14" ht="26.25" customHeight="1" x14ac:dyDescent="0.3">
      <c r="A44" s="122" t="s">
        <v>70</v>
      </c>
      <c r="B44" s="123">
        <v>1</v>
      </c>
      <c r="C44" s="254" t="s">
        <v>114</v>
      </c>
      <c r="D44" s="148">
        <f>D43*$B$34</f>
        <v>20.58</v>
      </c>
      <c r="E44" s="149"/>
      <c r="F44" s="150">
        <f>F43*$B$34</f>
        <v>17.309999999999999</v>
      </c>
      <c r="H44" s="143"/>
    </row>
    <row r="45" spans="1:14" ht="19.5" customHeight="1" x14ac:dyDescent="0.3">
      <c r="A45" s="122" t="s">
        <v>72</v>
      </c>
      <c r="B45" s="235">
        <f>(B44/B43)*(B42/B41)*(B40/B39)*(B38/B37)*B36</f>
        <v>100</v>
      </c>
      <c r="C45" s="254" t="s">
        <v>73</v>
      </c>
      <c r="D45" s="151">
        <f>D44*$B$30/100</f>
        <v>20.497679999999995</v>
      </c>
      <c r="E45" s="152"/>
      <c r="F45" s="153">
        <f>F44*$B$30/100</f>
        <v>17.240759999999998</v>
      </c>
      <c r="H45" s="143"/>
    </row>
    <row r="46" spans="1:14" ht="19.5" customHeight="1" x14ac:dyDescent="0.3">
      <c r="A46" s="366" t="s">
        <v>74</v>
      </c>
      <c r="B46" s="367"/>
      <c r="C46" s="254" t="s">
        <v>75</v>
      </c>
      <c r="D46" s="148">
        <f>D45/$B$45</f>
        <v>0.20497679999999996</v>
      </c>
      <c r="E46" s="152"/>
      <c r="F46" s="154">
        <f>F45/$B$45</f>
        <v>0.17240759999999999</v>
      </c>
      <c r="H46" s="143"/>
    </row>
    <row r="47" spans="1:14" ht="27" customHeight="1" x14ac:dyDescent="0.2">
      <c r="A47" s="368"/>
      <c r="B47" s="369"/>
      <c r="C47" s="255" t="s">
        <v>76</v>
      </c>
      <c r="D47" s="155">
        <v>0.2</v>
      </c>
      <c r="F47" s="156"/>
      <c r="H47" s="143"/>
    </row>
    <row r="48" spans="1:14" ht="18.75" x14ac:dyDescent="0.2">
      <c r="C48" s="147" t="s">
        <v>77</v>
      </c>
      <c r="D48" s="151">
        <f>D47*$B$45</f>
        <v>20</v>
      </c>
      <c r="F48" s="156"/>
      <c r="H48" s="143"/>
    </row>
    <row r="49" spans="1:12" ht="19.5" customHeight="1" x14ac:dyDescent="0.2">
      <c r="C49" s="157" t="s">
        <v>78</v>
      </c>
      <c r="D49" s="158">
        <f>D48/B34</f>
        <v>20</v>
      </c>
      <c r="F49" s="159"/>
      <c r="H49" s="143"/>
    </row>
    <row r="50" spans="1:12" ht="18.75" x14ac:dyDescent="0.2">
      <c r="C50" s="160" t="s">
        <v>79</v>
      </c>
      <c r="D50" s="161">
        <f>AVERAGE(E38:E41,G38:G41)</f>
        <v>25125467.215237185</v>
      </c>
      <c r="F50" s="159"/>
      <c r="H50" s="143"/>
    </row>
    <row r="51" spans="1:12" ht="18.75" x14ac:dyDescent="0.2">
      <c r="C51" s="162" t="s">
        <v>80</v>
      </c>
      <c r="D51" s="163">
        <f>STDEV(E38:E41,G38:G41)/D50</f>
        <v>3.2308311229971554E-3</v>
      </c>
      <c r="F51" s="159"/>
    </row>
    <row r="52" spans="1:12" ht="19.5" customHeight="1" x14ac:dyDescent="0.2">
      <c r="C52" s="164" t="s">
        <v>20</v>
      </c>
      <c r="D52" s="165">
        <f>COUNT(E38:E41,G38:G41)</f>
        <v>6</v>
      </c>
      <c r="F52" s="159"/>
    </row>
    <row r="54" spans="1:12" ht="18.75" x14ac:dyDescent="0.2">
      <c r="A54" s="166" t="s">
        <v>1</v>
      </c>
      <c r="B54" s="167" t="s">
        <v>81</v>
      </c>
    </row>
    <row r="55" spans="1:12" ht="18.75" x14ac:dyDescent="0.2">
      <c r="A55" s="100" t="s">
        <v>82</v>
      </c>
      <c r="B55" s="168" t="str">
        <f>B21</f>
        <v>Each chewable tablet contains: Albendazole USP 400 mg</v>
      </c>
    </row>
    <row r="56" spans="1:12" ht="26.25" customHeight="1" x14ac:dyDescent="0.2">
      <c r="A56" s="169" t="s">
        <v>83</v>
      </c>
      <c r="B56" s="170">
        <v>400</v>
      </c>
      <c r="C56" s="100" t="str">
        <f>B20</f>
        <v>Albendazole USP 400 mg</v>
      </c>
      <c r="H56" s="171"/>
    </row>
    <row r="57" spans="1:12" ht="18.75" x14ac:dyDescent="0.2">
      <c r="A57" s="168" t="s">
        <v>84</v>
      </c>
      <c r="B57" s="172">
        <f>Uniformity!C46</f>
        <v>659.048</v>
      </c>
      <c r="H57" s="171"/>
    </row>
    <row r="58" spans="1:12" ht="19.5" customHeight="1" x14ac:dyDescent="0.2">
      <c r="H58" s="171"/>
    </row>
    <row r="59" spans="1:12" s="2" customFormat="1" ht="27" customHeight="1" x14ac:dyDescent="0.2">
      <c r="A59" s="120" t="s">
        <v>115</v>
      </c>
      <c r="B59" s="121">
        <v>50</v>
      </c>
      <c r="C59" s="100"/>
      <c r="D59" s="173" t="s">
        <v>85</v>
      </c>
      <c r="E59" s="174" t="s">
        <v>86</v>
      </c>
      <c r="F59" s="174" t="s">
        <v>60</v>
      </c>
      <c r="G59" s="174" t="s">
        <v>87</v>
      </c>
      <c r="H59" s="175" t="s">
        <v>88</v>
      </c>
      <c r="L59" s="82"/>
    </row>
    <row r="60" spans="1:12" s="2" customFormat="1" ht="26.25" customHeight="1" x14ac:dyDescent="0.2">
      <c r="A60" s="122" t="s">
        <v>89</v>
      </c>
      <c r="B60" s="123">
        <v>5</v>
      </c>
      <c r="C60" s="359" t="s">
        <v>90</v>
      </c>
      <c r="D60" s="363">
        <v>211.19</v>
      </c>
      <c r="E60" s="176">
        <v>1</v>
      </c>
      <c r="F60" s="177">
        <v>31012948</v>
      </c>
      <c r="G60" s="178">
        <f>IF(ISBLANK(F60),"-",(F60/$D$50*$D$47*$B$68)*($B$57/$D$60))</f>
        <v>385.18786877329404</v>
      </c>
      <c r="H60" s="90">
        <f t="shared" ref="H60:H71" si="0">IF(ISBLANK(F60),"-",G60/$B$56)</f>
        <v>0.96296967193323513</v>
      </c>
      <c r="L60" s="82"/>
    </row>
    <row r="61" spans="1:12" s="2" customFormat="1" ht="26.25" customHeight="1" x14ac:dyDescent="0.2">
      <c r="A61" s="122" t="s">
        <v>91</v>
      </c>
      <c r="B61" s="123">
        <v>50</v>
      </c>
      <c r="C61" s="360"/>
      <c r="D61" s="364"/>
      <c r="E61" s="179">
        <v>2</v>
      </c>
      <c r="F61" s="180">
        <v>30996909</v>
      </c>
      <c r="G61" s="181">
        <f>IF(ISBLANK(F61),"-",(F61/$D$50*$D$47*$B$68)*($B$57/$D$60))</f>
        <v>384.98866074485204</v>
      </c>
      <c r="H61" s="91">
        <f t="shared" si="0"/>
        <v>0.96247165186213013</v>
      </c>
      <c r="L61" s="82"/>
    </row>
    <row r="62" spans="1:12" s="2" customFormat="1" ht="26.25" customHeight="1" x14ac:dyDescent="0.2">
      <c r="A62" s="122" t="s">
        <v>92</v>
      </c>
      <c r="B62" s="123">
        <v>1</v>
      </c>
      <c r="C62" s="360"/>
      <c r="D62" s="364"/>
      <c r="E62" s="179">
        <v>3</v>
      </c>
      <c r="F62" s="180">
        <v>31260232</v>
      </c>
      <c r="G62" s="181">
        <f>IF(ISBLANK(F62),"-",(F62/$D$50*$D$47*$B$68)*($B$57/$D$60))</f>
        <v>388.25919230376701</v>
      </c>
      <c r="H62" s="91">
        <f t="shared" si="0"/>
        <v>0.97064798075941749</v>
      </c>
      <c r="L62" s="82"/>
    </row>
    <row r="63" spans="1:12" ht="27" customHeight="1" x14ac:dyDescent="0.2">
      <c r="A63" s="122" t="s">
        <v>93</v>
      </c>
      <c r="B63" s="123">
        <v>1</v>
      </c>
      <c r="C63" s="361"/>
      <c r="D63" s="365"/>
      <c r="E63" s="182">
        <v>4</v>
      </c>
      <c r="F63" s="183"/>
      <c r="G63" s="181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2">
      <c r="A64" s="122" t="s">
        <v>94</v>
      </c>
      <c r="B64" s="123">
        <v>1</v>
      </c>
      <c r="C64" s="359" t="s">
        <v>95</v>
      </c>
      <c r="D64" s="363">
        <v>254.78</v>
      </c>
      <c r="E64" s="176">
        <v>1</v>
      </c>
      <c r="F64" s="177">
        <v>37619663</v>
      </c>
      <c r="G64" s="184">
        <f>IF(ISBLANK(F64),"-",(F64/$D$50*$D$47*$B$68)*($B$57/$D$64))</f>
        <v>387.30443277554133</v>
      </c>
      <c r="H64" s="93">
        <f t="shared" si="0"/>
        <v>0.9682610819388533</v>
      </c>
    </row>
    <row r="65" spans="1:8" ht="26.25" customHeight="1" x14ac:dyDescent="0.2">
      <c r="A65" s="122" t="s">
        <v>96</v>
      </c>
      <c r="B65" s="123">
        <v>1</v>
      </c>
      <c r="C65" s="360"/>
      <c r="D65" s="364"/>
      <c r="E65" s="179">
        <v>2</v>
      </c>
      <c r="F65" s="180">
        <v>37432791</v>
      </c>
      <c r="G65" s="185">
        <f>IF(ISBLANK(F65),"-",(F65/$D$50*$D$47*$B$68)*($B$57/$D$64))</f>
        <v>385.38053585063722</v>
      </c>
      <c r="H65" s="94">
        <f t="shared" si="0"/>
        <v>0.96345133962659302</v>
      </c>
    </row>
    <row r="66" spans="1:8" ht="26.25" customHeight="1" x14ac:dyDescent="0.2">
      <c r="A66" s="122" t="s">
        <v>97</v>
      </c>
      <c r="B66" s="123">
        <v>1</v>
      </c>
      <c r="C66" s="360"/>
      <c r="D66" s="364"/>
      <c r="E66" s="179">
        <v>3</v>
      </c>
      <c r="F66" s="180">
        <v>37803661</v>
      </c>
      <c r="G66" s="185">
        <f>IF(ISBLANK(F66),"-",(F66/$D$50*$D$47*$B$68)*($B$57/$D$64))</f>
        <v>389.19874110631594</v>
      </c>
      <c r="H66" s="94">
        <f t="shared" si="0"/>
        <v>0.97299685276578984</v>
      </c>
    </row>
    <row r="67" spans="1:8" ht="27" customHeight="1" x14ac:dyDescent="0.2">
      <c r="A67" s="122" t="s">
        <v>98</v>
      </c>
      <c r="B67" s="123">
        <v>1</v>
      </c>
      <c r="C67" s="361"/>
      <c r="D67" s="365"/>
      <c r="E67" s="182">
        <v>4</v>
      </c>
      <c r="F67" s="183"/>
      <c r="G67" s="186" t="str">
        <f>IF(ISBLANK(F67),"-",(F67/$D$50*$D$47*$B$68)*($B$57/$D$64))</f>
        <v>-</v>
      </c>
      <c r="H67" s="95" t="str">
        <f t="shared" si="0"/>
        <v>-</v>
      </c>
    </row>
    <row r="68" spans="1:8" ht="21.75" customHeight="1" x14ac:dyDescent="0.2">
      <c r="A68" s="122" t="s">
        <v>99</v>
      </c>
      <c r="B68" s="187">
        <f>(B67/B66)*(B65/B64)*(B63/B62)*(B61/B60)*B59</f>
        <v>500</v>
      </c>
      <c r="C68" s="359" t="s">
        <v>100</v>
      </c>
      <c r="D68" s="363">
        <v>226.19</v>
      </c>
      <c r="E68" s="176">
        <v>1</v>
      </c>
      <c r="F68" s="177">
        <v>33492454</v>
      </c>
      <c r="G68" s="184">
        <f>IF(ISBLANK(F68),"-",(F68/$D$50*$D$47*$B$68)*($B$57/$D$68))</f>
        <v>388.3975386790737</v>
      </c>
      <c r="H68" s="91">
        <f t="shared" si="0"/>
        <v>0.97099384669768429</v>
      </c>
    </row>
    <row r="69" spans="1:8" ht="21.75" customHeight="1" x14ac:dyDescent="0.2">
      <c r="A69" s="188" t="s">
        <v>116</v>
      </c>
      <c r="B69" s="189">
        <f>D47*B68/B56*B57</f>
        <v>164.762</v>
      </c>
      <c r="C69" s="360"/>
      <c r="D69" s="364"/>
      <c r="E69" s="179">
        <v>2</v>
      </c>
      <c r="F69" s="180">
        <v>33661138</v>
      </c>
      <c r="G69" s="185">
        <f>IF(ISBLANK(F69),"-",(F69/$D$50*$D$47*$B$68)*($B$57/$D$68))</f>
        <v>390.3536942481623</v>
      </c>
      <c r="H69" s="91">
        <f t="shared" si="0"/>
        <v>0.97588423562040572</v>
      </c>
    </row>
    <row r="70" spans="1:8" ht="22.5" customHeight="1" x14ac:dyDescent="0.2">
      <c r="A70" s="366" t="s">
        <v>74</v>
      </c>
      <c r="B70" s="367"/>
      <c r="C70" s="360"/>
      <c r="D70" s="364"/>
      <c r="E70" s="179">
        <v>3</v>
      </c>
      <c r="F70" s="180">
        <v>33628832</v>
      </c>
      <c r="G70" s="185">
        <f>IF(ISBLANK(F70),"-",(F70/$D$50*$D$47*$B$68)*($B$57/$D$68))</f>
        <v>389.97905550462417</v>
      </c>
      <c r="H70" s="91">
        <f t="shared" si="0"/>
        <v>0.97494763876156043</v>
      </c>
    </row>
    <row r="71" spans="1:8" ht="21.75" customHeight="1" x14ac:dyDescent="0.2">
      <c r="A71" s="368"/>
      <c r="B71" s="369"/>
      <c r="C71" s="362"/>
      <c r="D71" s="365"/>
      <c r="E71" s="182">
        <v>4</v>
      </c>
      <c r="F71" s="183"/>
      <c r="G71" s="186" t="str">
        <f>IF(ISBLANK(F71),"-",(F71/$D$50*$D$47*$B$68)*($B$57/$D$68))</f>
        <v>-</v>
      </c>
      <c r="H71" s="92" t="str">
        <f t="shared" si="0"/>
        <v>-</v>
      </c>
    </row>
    <row r="72" spans="1:8" ht="26.25" customHeight="1" x14ac:dyDescent="0.2">
      <c r="A72" s="190"/>
      <c r="B72" s="190"/>
      <c r="C72" s="190"/>
      <c r="D72" s="190"/>
      <c r="E72" s="190"/>
      <c r="F72" s="130"/>
      <c r="G72" s="191" t="s">
        <v>67</v>
      </c>
      <c r="H72" s="338">
        <f>AVERAGE(H60:H71)</f>
        <v>0.96918047777396332</v>
      </c>
    </row>
    <row r="73" spans="1:8" ht="26.25" customHeight="1" x14ac:dyDescent="0.2">
      <c r="C73" s="190"/>
      <c r="D73" s="190"/>
      <c r="E73" s="190"/>
      <c r="F73" s="130"/>
      <c r="G73" s="162" t="s">
        <v>80</v>
      </c>
      <c r="H73" s="339">
        <f>STDEV(H60:H71)/H72</f>
        <v>5.354655462472907E-3</v>
      </c>
    </row>
    <row r="74" spans="1:8" ht="27" customHeight="1" x14ac:dyDescent="0.2">
      <c r="A74" s="190"/>
      <c r="B74" s="190"/>
      <c r="C74" s="130"/>
      <c r="D74" s="130"/>
      <c r="E74" s="192"/>
      <c r="F74" s="130"/>
      <c r="G74" s="164" t="s">
        <v>20</v>
      </c>
      <c r="H74" s="340">
        <f>COUNT(H60:H71)</f>
        <v>9</v>
      </c>
    </row>
    <row r="75" spans="1:8" ht="18.75" x14ac:dyDescent="0.2">
      <c r="A75" s="190"/>
      <c r="B75" s="190"/>
      <c r="C75" s="130"/>
      <c r="D75" s="130"/>
      <c r="E75" s="192"/>
      <c r="F75" s="130"/>
      <c r="G75" s="138"/>
      <c r="H75" s="193"/>
    </row>
    <row r="76" spans="1:8" ht="26.25" customHeight="1" x14ac:dyDescent="0.2">
      <c r="A76" s="109" t="s">
        <v>101</v>
      </c>
      <c r="B76" s="194" t="s">
        <v>117</v>
      </c>
      <c r="C76" s="360" t="str">
        <f>B20</f>
        <v>Albendazole USP 400 mg</v>
      </c>
      <c r="D76" s="360"/>
      <c r="E76" s="195" t="s">
        <v>103</v>
      </c>
      <c r="F76" s="195"/>
      <c r="G76" s="329">
        <f>H72</f>
        <v>0.96918047777396332</v>
      </c>
      <c r="H76" s="193"/>
    </row>
    <row r="77" spans="1:8" ht="18.75" x14ac:dyDescent="0.2">
      <c r="A77" s="108" t="s">
        <v>118</v>
      </c>
      <c r="B77" s="108" t="s">
        <v>119</v>
      </c>
    </row>
    <row r="78" spans="1:8" ht="18.75" x14ac:dyDescent="0.2">
      <c r="A78" s="108"/>
      <c r="B78" s="108"/>
    </row>
    <row r="79" spans="1:8" ht="26.25" customHeight="1" x14ac:dyDescent="0.2">
      <c r="A79" s="109" t="s">
        <v>4</v>
      </c>
      <c r="B79" s="378" t="str">
        <f>B26</f>
        <v>Albendazole</v>
      </c>
      <c r="C79" s="378"/>
    </row>
    <row r="80" spans="1:8" ht="26.25" customHeight="1" x14ac:dyDescent="0.2">
      <c r="A80" s="110" t="s">
        <v>46</v>
      </c>
      <c r="B80" s="379" t="str">
        <f>B27</f>
        <v>NQCL-PRS-A16-1</v>
      </c>
      <c r="C80" s="379"/>
    </row>
    <row r="81" spans="1:12" ht="27" customHeight="1" x14ac:dyDescent="0.2">
      <c r="A81" s="110" t="s">
        <v>6</v>
      </c>
      <c r="B81" s="111">
        <f>B28</f>
        <v>99.6</v>
      </c>
    </row>
    <row r="82" spans="1:12" s="2" customFormat="1" ht="27" customHeight="1" x14ac:dyDescent="0.2">
      <c r="A82" s="110" t="s">
        <v>47</v>
      </c>
      <c r="B82" s="111">
        <f>B29</f>
        <v>0</v>
      </c>
      <c r="C82" s="351" t="s">
        <v>111</v>
      </c>
      <c r="D82" s="352"/>
      <c r="E82" s="352"/>
      <c r="F82" s="352"/>
      <c r="G82" s="353"/>
      <c r="H82" s="113"/>
      <c r="I82" s="82"/>
      <c r="J82" s="82"/>
      <c r="K82" s="82"/>
      <c r="L82" s="82"/>
    </row>
    <row r="83" spans="1:12" s="2" customFormat="1" ht="19.5" customHeight="1" x14ac:dyDescent="0.2">
      <c r="A83" s="110" t="s">
        <v>49</v>
      </c>
      <c r="B83" s="114">
        <f>B81-B82</f>
        <v>99.6</v>
      </c>
      <c r="C83" s="115"/>
      <c r="D83" s="115"/>
      <c r="E83" s="115"/>
      <c r="F83" s="115"/>
      <c r="G83" s="116"/>
      <c r="H83" s="113"/>
      <c r="I83" s="82"/>
      <c r="J83" s="82"/>
      <c r="K83" s="82"/>
      <c r="L83" s="82"/>
    </row>
    <row r="84" spans="1:12" s="2" customFormat="1" ht="27" customHeight="1" x14ac:dyDescent="0.2">
      <c r="A84" s="110" t="s">
        <v>50</v>
      </c>
      <c r="B84" s="117">
        <v>1</v>
      </c>
      <c r="C84" s="356" t="s">
        <v>51</v>
      </c>
      <c r="D84" s="357"/>
      <c r="E84" s="357"/>
      <c r="F84" s="357"/>
      <c r="G84" s="357"/>
      <c r="H84" s="358"/>
      <c r="I84" s="82"/>
      <c r="J84" s="82"/>
      <c r="K84" s="82"/>
      <c r="L84" s="82"/>
    </row>
    <row r="85" spans="1:12" s="2" customFormat="1" ht="27" customHeight="1" x14ac:dyDescent="0.2">
      <c r="A85" s="110" t="s">
        <v>52</v>
      </c>
      <c r="B85" s="117">
        <v>1</v>
      </c>
      <c r="C85" s="356" t="s">
        <v>53</v>
      </c>
      <c r="D85" s="357"/>
      <c r="E85" s="357"/>
      <c r="F85" s="357"/>
      <c r="G85" s="357"/>
      <c r="H85" s="358"/>
      <c r="I85" s="82"/>
      <c r="J85" s="82"/>
      <c r="K85" s="82"/>
      <c r="L85" s="82"/>
    </row>
    <row r="86" spans="1:12" s="2" customFormat="1" ht="18.75" x14ac:dyDescent="0.2">
      <c r="A86" s="110"/>
      <c r="B86" s="118"/>
      <c r="C86" s="85"/>
      <c r="D86" s="85"/>
      <c r="E86" s="85"/>
      <c r="F86" s="85"/>
      <c r="G86" s="85"/>
      <c r="H86" s="85"/>
      <c r="I86" s="82"/>
      <c r="J86" s="82"/>
      <c r="K86" s="82"/>
      <c r="L86" s="82"/>
    </row>
    <row r="87" spans="1:12" ht="18.75" x14ac:dyDescent="0.2">
      <c r="A87" s="110" t="s">
        <v>54</v>
      </c>
      <c r="B87" s="119">
        <f>B84/B85</f>
        <v>1</v>
      </c>
      <c r="C87" s="100" t="s">
        <v>55</v>
      </c>
      <c r="H87" s="113"/>
    </row>
    <row r="88" spans="1:12" ht="19.5" customHeight="1" x14ac:dyDescent="0.2">
      <c r="A88" s="110"/>
      <c r="B88" s="119"/>
      <c r="H88" s="113"/>
    </row>
    <row r="89" spans="1:12" ht="27" customHeight="1" x14ac:dyDescent="0.2">
      <c r="A89" s="120" t="s">
        <v>112</v>
      </c>
      <c r="B89" s="121">
        <v>20</v>
      </c>
      <c r="D89" s="196" t="s">
        <v>56</v>
      </c>
      <c r="E89" s="197"/>
      <c r="F89" s="372" t="s">
        <v>57</v>
      </c>
      <c r="G89" s="373"/>
    </row>
    <row r="90" spans="1:12" ht="26.25" customHeight="1" x14ac:dyDescent="0.2">
      <c r="A90" s="122" t="s">
        <v>58</v>
      </c>
      <c r="B90" s="123">
        <v>2</v>
      </c>
      <c r="C90" s="97" t="s">
        <v>86</v>
      </c>
      <c r="D90" s="198" t="s">
        <v>60</v>
      </c>
      <c r="E90" s="125" t="s">
        <v>61</v>
      </c>
      <c r="F90" s="198" t="s">
        <v>60</v>
      </c>
      <c r="G90" s="126" t="s">
        <v>61</v>
      </c>
    </row>
    <row r="91" spans="1:12" ht="26.25" customHeight="1" x14ac:dyDescent="0.2">
      <c r="A91" s="122" t="s">
        <v>62</v>
      </c>
      <c r="B91" s="123">
        <v>250</v>
      </c>
      <c r="C91" s="127">
        <v>1</v>
      </c>
      <c r="D91" s="199">
        <v>0.27300000000000002</v>
      </c>
      <c r="E91" s="200">
        <f>IF(ISBLANK(D91),"-",$D$101/$D$98*D91)</f>
        <v>0.29596845431613078</v>
      </c>
      <c r="F91" s="381">
        <v>0.22900000000000001</v>
      </c>
      <c r="G91" s="201">
        <f>IF(ISBLANK(F91),"-",$D$101/$F$98*F91)</f>
        <v>0.29516615792394824</v>
      </c>
    </row>
    <row r="92" spans="1:12" ht="26.25" customHeight="1" x14ac:dyDescent="0.2">
      <c r="A92" s="122" t="s">
        <v>63</v>
      </c>
      <c r="B92" s="123">
        <v>1</v>
      </c>
      <c r="C92" s="130">
        <v>2</v>
      </c>
      <c r="D92" s="180">
        <v>0.27300000000000002</v>
      </c>
      <c r="E92" s="202">
        <f>IF(ISBLANK(D92),"-",$D$101/$D$98*D92)</f>
        <v>0.29596845431613078</v>
      </c>
      <c r="F92" s="382">
        <v>0.23</v>
      </c>
      <c r="G92" s="203">
        <f>IF(ISBLANK(F92),"-",$D$101/$F$98*F92)</f>
        <v>0.29645509311138907</v>
      </c>
    </row>
    <row r="93" spans="1:12" ht="26.25" customHeight="1" x14ac:dyDescent="0.2">
      <c r="A93" s="122" t="s">
        <v>64</v>
      </c>
      <c r="B93" s="123">
        <v>1</v>
      </c>
      <c r="C93" s="130">
        <v>3</v>
      </c>
      <c r="D93" s="180">
        <v>0.27200000000000002</v>
      </c>
      <c r="E93" s="202">
        <f>IF(ISBLANK(D93),"-",$D$101/$D$98*D93)</f>
        <v>0.29488432078383725</v>
      </c>
      <c r="F93" s="382"/>
      <c r="G93" s="203" t="str">
        <f>IF(ISBLANK(F93),"-",$D$101/$F$98*F93)</f>
        <v>-</v>
      </c>
    </row>
    <row r="94" spans="1:12" ht="26.25" customHeight="1" x14ac:dyDescent="0.2">
      <c r="A94" s="122" t="s">
        <v>65</v>
      </c>
      <c r="B94" s="123">
        <v>1</v>
      </c>
      <c r="C94" s="134">
        <v>4</v>
      </c>
      <c r="D94" s="204"/>
      <c r="E94" s="205" t="str">
        <f>IF(ISBLANK(D94),"-",$D$101/$D$98*D94)</f>
        <v>-</v>
      </c>
      <c r="F94" s="206"/>
      <c r="G94" s="207" t="str">
        <f>IF(ISBLANK(F94),"-",$D$101/$F$98*F94)</f>
        <v>-</v>
      </c>
    </row>
    <row r="95" spans="1:12" ht="27" customHeight="1" x14ac:dyDescent="0.2">
      <c r="A95" s="122" t="s">
        <v>66</v>
      </c>
      <c r="B95" s="123">
        <v>1</v>
      </c>
      <c r="C95" s="138" t="s">
        <v>67</v>
      </c>
      <c r="D95" s="139">
        <f>AVERAGE(D91:D94)</f>
        <v>0.27266666666666667</v>
      </c>
      <c r="E95" s="140">
        <f>AVERAGE(E91:E94)</f>
        <v>0.29560707647203294</v>
      </c>
      <c r="F95" s="208">
        <f>AVERAGE(F91:F94)</f>
        <v>0.22950000000000001</v>
      </c>
      <c r="G95" s="209">
        <f>AVERAGE(G91:G94)</f>
        <v>0.29581062551766868</v>
      </c>
    </row>
    <row r="96" spans="1:12" ht="26.25" customHeight="1" x14ac:dyDescent="0.3">
      <c r="A96" s="122" t="s">
        <v>68</v>
      </c>
      <c r="B96" s="123">
        <v>1</v>
      </c>
      <c r="C96" s="253" t="s">
        <v>113</v>
      </c>
      <c r="D96" s="144">
        <v>20.58</v>
      </c>
      <c r="E96" s="145"/>
      <c r="F96" s="146">
        <v>17.309999999999999</v>
      </c>
    </row>
    <row r="97" spans="1:10" ht="26.25" customHeight="1" x14ac:dyDescent="0.3">
      <c r="A97" s="122" t="s">
        <v>70</v>
      </c>
      <c r="B97" s="123">
        <v>1</v>
      </c>
      <c r="C97" s="254" t="s">
        <v>114</v>
      </c>
      <c r="D97" s="148">
        <f>D96*$B$87</f>
        <v>20.58</v>
      </c>
      <c r="E97" s="149"/>
      <c r="F97" s="150">
        <f>F96*$B$87</f>
        <v>17.309999999999999</v>
      </c>
    </row>
    <row r="98" spans="1:10" ht="19.5" customHeight="1" x14ac:dyDescent="0.3">
      <c r="A98" s="188" t="s">
        <v>72</v>
      </c>
      <c r="B98" s="320">
        <f>(B97/B96)*(B95/B94)*(B93/B92)*(B91/B90)*B89</f>
        <v>2500</v>
      </c>
      <c r="C98" s="254" t="s">
        <v>73</v>
      </c>
      <c r="D98" s="151">
        <f>D97*$B$83/100</f>
        <v>20.497679999999995</v>
      </c>
      <c r="E98" s="152"/>
      <c r="F98" s="153">
        <f>F97*$B$83/100</f>
        <v>17.240759999999998</v>
      </c>
    </row>
    <row r="99" spans="1:10" ht="19.5" customHeight="1" x14ac:dyDescent="0.3">
      <c r="A99" s="366" t="s">
        <v>74</v>
      </c>
      <c r="B99" s="367"/>
      <c r="C99" s="254" t="s">
        <v>75</v>
      </c>
      <c r="D99" s="210">
        <f>D98/$B$98</f>
        <v>8.1990719999999982E-3</v>
      </c>
      <c r="E99" s="211"/>
      <c r="F99" s="212">
        <f>F98/$B$98</f>
        <v>6.8963039999999989E-3</v>
      </c>
      <c r="G99" s="213"/>
      <c r="H99" s="143"/>
    </row>
    <row r="100" spans="1:10" ht="19.5" customHeight="1" x14ac:dyDescent="0.2">
      <c r="A100" s="368"/>
      <c r="B100" s="369"/>
      <c r="C100" s="147" t="s">
        <v>76</v>
      </c>
      <c r="D100" s="214">
        <f>$B$56/$B$116</f>
        <v>8.8888888888888889E-3</v>
      </c>
      <c r="F100" s="156"/>
      <c r="G100" s="215"/>
      <c r="H100" s="143"/>
    </row>
    <row r="101" spans="1:10" ht="18.75" x14ac:dyDescent="0.2">
      <c r="C101" s="147" t="s">
        <v>77</v>
      </c>
      <c r="D101" s="148">
        <f>D100*$B$98</f>
        <v>22.222222222222221</v>
      </c>
      <c r="F101" s="156"/>
      <c r="G101" s="213"/>
      <c r="H101" s="143"/>
    </row>
    <row r="102" spans="1:10" ht="19.5" customHeight="1" x14ac:dyDescent="0.3">
      <c r="C102" s="157" t="s">
        <v>78</v>
      </c>
      <c r="D102" s="216">
        <f>D101/B34</f>
        <v>22.222222222222221</v>
      </c>
      <c r="F102" s="159"/>
      <c r="G102" s="213"/>
      <c r="H102" s="143"/>
      <c r="J102" s="88"/>
    </row>
    <row r="103" spans="1:10" ht="18.75" x14ac:dyDescent="0.3">
      <c r="C103" s="160" t="s">
        <v>105</v>
      </c>
      <c r="D103" s="161">
        <f>AVERAGE(E91:E94,G91:G94)</f>
        <v>0.29568849609028725</v>
      </c>
      <c r="F103" s="159"/>
      <c r="G103" s="217"/>
      <c r="H103" s="143"/>
      <c r="J103" s="89"/>
    </row>
    <row r="104" spans="1:10" ht="18.75" x14ac:dyDescent="0.3">
      <c r="C104" s="162" t="s">
        <v>80</v>
      </c>
      <c r="D104" s="218">
        <f>STDEV(E91:E94,G91:G94)/D103</f>
        <v>2.1812574350982329E-3</v>
      </c>
      <c r="F104" s="159"/>
      <c r="G104" s="213"/>
      <c r="H104" s="143"/>
      <c r="J104" s="89"/>
    </row>
    <row r="105" spans="1:10" ht="19.5" customHeight="1" x14ac:dyDescent="0.3">
      <c r="C105" s="164" t="s">
        <v>20</v>
      </c>
      <c r="D105" s="219">
        <f>COUNT(E91:E94,G91:G94)</f>
        <v>5</v>
      </c>
      <c r="F105" s="159"/>
      <c r="G105" s="213"/>
      <c r="H105" s="143"/>
      <c r="J105" s="89"/>
    </row>
    <row r="106" spans="1:10" ht="19.5" customHeight="1" x14ac:dyDescent="0.2">
      <c r="A106" s="166"/>
      <c r="B106" s="166"/>
      <c r="C106" s="166"/>
      <c r="D106" s="166"/>
      <c r="E106" s="166"/>
    </row>
    <row r="107" spans="1:10" ht="26.25" customHeight="1" x14ac:dyDescent="0.2">
      <c r="A107" s="120" t="s">
        <v>106</v>
      </c>
      <c r="B107" s="121">
        <v>900</v>
      </c>
      <c r="C107" s="220" t="s">
        <v>107</v>
      </c>
      <c r="D107" s="221" t="s">
        <v>60</v>
      </c>
      <c r="E107" s="222" t="s">
        <v>108</v>
      </c>
      <c r="F107" s="223" t="s">
        <v>109</v>
      </c>
    </row>
    <row r="108" spans="1:10" ht="26.25" customHeight="1" x14ac:dyDescent="0.2">
      <c r="A108" s="122" t="s">
        <v>89</v>
      </c>
      <c r="B108" s="123">
        <v>2</v>
      </c>
      <c r="C108" s="224">
        <v>1</v>
      </c>
      <c r="D108" s="383">
        <v>0.24</v>
      </c>
      <c r="E108" s="225">
        <f t="shared" ref="E108:E113" si="1">IF(ISBLANK(D108),"-",D108/$D$103*$D$100*$B$116)</f>
        <v>324.66599569936193</v>
      </c>
      <c r="F108" s="226">
        <f t="shared" ref="F108:F113" si="2">IF(ISBLANK(D108), "-", E108/$B$56)</f>
        <v>0.8116649892484048</v>
      </c>
    </row>
    <row r="109" spans="1:10" ht="26.25" customHeight="1" x14ac:dyDescent="0.2">
      <c r="A109" s="122" t="s">
        <v>91</v>
      </c>
      <c r="B109" s="123">
        <v>100</v>
      </c>
      <c r="C109" s="224">
        <v>2</v>
      </c>
      <c r="D109" s="383">
        <v>0.25800000000000001</v>
      </c>
      <c r="E109" s="227">
        <f t="shared" si="1"/>
        <v>349.0159453768141</v>
      </c>
      <c r="F109" s="228">
        <f t="shared" si="2"/>
        <v>0.87253986344203527</v>
      </c>
    </row>
    <row r="110" spans="1:10" ht="26.25" customHeight="1" x14ac:dyDescent="0.2">
      <c r="A110" s="122" t="s">
        <v>92</v>
      </c>
      <c r="B110" s="123">
        <v>1</v>
      </c>
      <c r="C110" s="224">
        <v>3</v>
      </c>
      <c r="D110" s="383">
        <v>0.246</v>
      </c>
      <c r="E110" s="227">
        <f t="shared" si="1"/>
        <v>332.78264559184601</v>
      </c>
      <c r="F110" s="228">
        <f t="shared" si="2"/>
        <v>0.83195661397961507</v>
      </c>
    </row>
    <row r="111" spans="1:10" ht="26.25" customHeight="1" x14ac:dyDescent="0.2">
      <c r="A111" s="122" t="s">
        <v>93</v>
      </c>
      <c r="B111" s="123">
        <v>1</v>
      </c>
      <c r="C111" s="224">
        <v>4</v>
      </c>
      <c r="D111" s="383">
        <v>0.25900000000000001</v>
      </c>
      <c r="E111" s="227">
        <f t="shared" si="1"/>
        <v>350.36872035889473</v>
      </c>
      <c r="F111" s="228">
        <f t="shared" si="2"/>
        <v>0.87592180089723681</v>
      </c>
    </row>
    <row r="112" spans="1:10" ht="26.25" customHeight="1" x14ac:dyDescent="0.2">
      <c r="A112" s="122" t="s">
        <v>94</v>
      </c>
      <c r="B112" s="123">
        <v>1</v>
      </c>
      <c r="C112" s="224">
        <v>5</v>
      </c>
      <c r="D112" s="383">
        <v>0.254</v>
      </c>
      <c r="E112" s="227">
        <f t="shared" si="1"/>
        <v>343.6048454484914</v>
      </c>
      <c r="F112" s="228">
        <f t="shared" si="2"/>
        <v>0.85901211362122853</v>
      </c>
    </row>
    <row r="113" spans="1:12" ht="26.25" customHeight="1" x14ac:dyDescent="0.2">
      <c r="A113" s="122" t="s">
        <v>96</v>
      </c>
      <c r="B113" s="123">
        <v>1</v>
      </c>
      <c r="C113" s="229">
        <v>6</v>
      </c>
      <c r="D113" s="384">
        <v>0.24399999999999999</v>
      </c>
      <c r="E113" s="230">
        <f t="shared" si="1"/>
        <v>330.07709562768463</v>
      </c>
      <c r="F113" s="231">
        <f t="shared" si="2"/>
        <v>0.82519273906921153</v>
      </c>
    </row>
    <row r="114" spans="1:12" ht="26.25" customHeight="1" x14ac:dyDescent="0.2">
      <c r="A114" s="122" t="s">
        <v>97</v>
      </c>
      <c r="B114" s="123">
        <v>1</v>
      </c>
      <c r="C114" s="224"/>
      <c r="D114" s="130"/>
      <c r="E114" s="195"/>
      <c r="F114" s="232"/>
    </row>
    <row r="115" spans="1:12" ht="26.25" customHeight="1" x14ac:dyDescent="0.2">
      <c r="A115" s="122" t="s">
        <v>98</v>
      </c>
      <c r="B115" s="123">
        <v>1</v>
      </c>
      <c r="C115" s="224"/>
      <c r="D115" s="233"/>
      <c r="E115" s="234" t="s">
        <v>67</v>
      </c>
      <c r="F115" s="250">
        <f>AVERAGE(F108:F113)</f>
        <v>0.84604802004295532</v>
      </c>
    </row>
    <row r="116" spans="1:12" ht="27" customHeight="1" x14ac:dyDescent="0.3">
      <c r="A116" s="122" t="s">
        <v>99</v>
      </c>
      <c r="B116" s="235">
        <f>(B115/B114)*(B113/B112)*(B111/B110)*(B109/B108)*B107</f>
        <v>45000</v>
      </c>
      <c r="C116" s="236"/>
      <c r="D116" s="237"/>
      <c r="E116" s="138" t="s">
        <v>80</v>
      </c>
      <c r="F116" s="251">
        <f>STDEV(F108:F113)/F115</f>
        <v>3.1618558548441228E-2</v>
      </c>
      <c r="I116" s="87"/>
    </row>
    <row r="117" spans="1:12" ht="19.5" customHeight="1" x14ac:dyDescent="0.3">
      <c r="A117" s="366" t="s">
        <v>74</v>
      </c>
      <c r="B117" s="367"/>
      <c r="C117" s="238"/>
      <c r="D117" s="239"/>
      <c r="E117" s="240" t="s">
        <v>20</v>
      </c>
      <c r="F117" s="252">
        <f>COUNT(F108:F113)</f>
        <v>6</v>
      </c>
      <c r="I117" s="87"/>
      <c r="J117" s="89"/>
    </row>
    <row r="118" spans="1:12" ht="19.5" customHeight="1" x14ac:dyDescent="0.3">
      <c r="A118" s="368"/>
      <c r="B118" s="369"/>
      <c r="C118" s="195"/>
      <c r="D118" s="195"/>
      <c r="E118" s="195"/>
      <c r="F118" s="130"/>
      <c r="G118" s="195"/>
      <c r="H118" s="195"/>
      <c r="I118" s="87"/>
    </row>
    <row r="119" spans="1:12" ht="18.75" x14ac:dyDescent="0.3">
      <c r="A119" s="85"/>
      <c r="B119" s="85"/>
      <c r="C119" s="195"/>
      <c r="D119" s="195"/>
      <c r="E119" s="195"/>
      <c r="F119" s="130"/>
      <c r="G119" s="195"/>
      <c r="H119" s="195"/>
      <c r="I119" s="87"/>
    </row>
    <row r="120" spans="1:12" ht="18.75" x14ac:dyDescent="0.3">
      <c r="A120" s="256" t="s">
        <v>104</v>
      </c>
      <c r="B120" s="256" t="s">
        <v>120</v>
      </c>
      <c r="C120" s="81"/>
      <c r="D120" s="81"/>
      <c r="E120" s="81"/>
      <c r="F120" s="81"/>
      <c r="G120" s="81"/>
      <c r="H120" s="81"/>
    </row>
    <row r="121" spans="1:12" ht="18.75" x14ac:dyDescent="0.3">
      <c r="A121" s="256"/>
      <c r="B121" s="256"/>
      <c r="C121" s="81"/>
      <c r="D121" s="81"/>
      <c r="E121" s="81"/>
      <c r="F121" s="81"/>
      <c r="G121" s="81"/>
      <c r="H121" s="81"/>
    </row>
    <row r="122" spans="1:12" ht="18.75" x14ac:dyDescent="0.3">
      <c r="A122" s="257" t="s">
        <v>4</v>
      </c>
      <c r="B122" s="258" t="s">
        <v>124</v>
      </c>
      <c r="C122" s="81"/>
      <c r="D122" s="81"/>
      <c r="E122" s="81"/>
      <c r="F122" s="81"/>
      <c r="G122" s="81"/>
      <c r="H122" s="81"/>
    </row>
    <row r="123" spans="1:12" ht="18.75" x14ac:dyDescent="0.3">
      <c r="A123" s="259" t="s">
        <v>46</v>
      </c>
      <c r="B123" s="258"/>
      <c r="C123" s="81"/>
      <c r="D123" s="81"/>
      <c r="E123" s="81"/>
      <c r="F123" s="81"/>
      <c r="G123" s="81"/>
      <c r="H123" s="81"/>
    </row>
    <row r="124" spans="1:12" ht="19.5" customHeight="1" x14ac:dyDescent="0.3">
      <c r="A124" s="259" t="s">
        <v>6</v>
      </c>
      <c r="B124" s="258">
        <v>99.6</v>
      </c>
      <c r="C124" s="81"/>
      <c r="D124" s="81"/>
      <c r="E124" s="81"/>
      <c r="F124" s="81"/>
      <c r="G124" s="81"/>
      <c r="H124" s="81"/>
    </row>
    <row r="125" spans="1:12" s="2" customFormat="1" ht="15.75" customHeight="1" x14ac:dyDescent="0.3">
      <c r="A125" s="259" t="s">
        <v>47</v>
      </c>
      <c r="B125" s="258"/>
      <c r="C125" s="351" t="s">
        <v>48</v>
      </c>
      <c r="D125" s="352"/>
      <c r="E125" s="352"/>
      <c r="F125" s="352"/>
      <c r="G125" s="353"/>
      <c r="I125" s="82"/>
      <c r="J125" s="82"/>
      <c r="K125" s="82"/>
      <c r="L125" s="82"/>
    </row>
    <row r="126" spans="1:12" s="2" customFormat="1" ht="19.5" customHeight="1" x14ac:dyDescent="0.3">
      <c r="A126" s="259" t="s">
        <v>49</v>
      </c>
      <c r="B126" s="260">
        <v>99.6</v>
      </c>
      <c r="C126" s="261"/>
      <c r="D126" s="261"/>
      <c r="E126" s="261"/>
      <c r="F126" s="261"/>
      <c r="G126" s="262"/>
      <c r="I126" s="82"/>
      <c r="J126" s="82"/>
      <c r="K126" s="82"/>
      <c r="L126" s="82"/>
    </row>
    <row r="127" spans="1:12" s="2" customFormat="1" ht="27" customHeight="1" x14ac:dyDescent="0.2">
      <c r="A127" s="110" t="s">
        <v>50</v>
      </c>
      <c r="B127" s="117">
        <v>1</v>
      </c>
      <c r="C127" s="356" t="s">
        <v>51</v>
      </c>
      <c r="D127" s="357"/>
      <c r="E127" s="357"/>
      <c r="F127" s="357"/>
      <c r="G127" s="357"/>
      <c r="H127" s="358"/>
      <c r="I127" s="82"/>
      <c r="J127" s="82"/>
      <c r="K127" s="82"/>
      <c r="L127" s="82"/>
    </row>
    <row r="128" spans="1:12" s="2" customFormat="1" ht="27" customHeight="1" x14ac:dyDescent="0.2">
      <c r="A128" s="110" t="s">
        <v>52</v>
      </c>
      <c r="B128" s="117">
        <v>1</v>
      </c>
      <c r="C128" s="356" t="s">
        <v>53</v>
      </c>
      <c r="D128" s="357"/>
      <c r="E128" s="357"/>
      <c r="F128" s="357"/>
      <c r="G128" s="357"/>
      <c r="H128" s="358"/>
      <c r="I128" s="82"/>
      <c r="J128" s="82"/>
      <c r="K128" s="82"/>
      <c r="L128" s="82"/>
    </row>
    <row r="129" spans="1:12" s="2" customFormat="1" ht="18.75" x14ac:dyDescent="0.2">
      <c r="A129" s="110"/>
      <c r="B129" s="118"/>
      <c r="C129" s="85"/>
      <c r="D129" s="85"/>
      <c r="E129" s="85"/>
      <c r="F129" s="85"/>
      <c r="G129" s="85"/>
      <c r="H129" s="85"/>
      <c r="I129" s="82"/>
      <c r="J129" s="82"/>
      <c r="K129" s="82"/>
      <c r="L129" s="82"/>
    </row>
    <row r="130" spans="1:12" ht="18.75" x14ac:dyDescent="0.2">
      <c r="A130" s="110" t="s">
        <v>54</v>
      </c>
      <c r="B130" s="119">
        <f>B127/B128</f>
        <v>1</v>
      </c>
      <c r="C130" s="100" t="s">
        <v>55</v>
      </c>
      <c r="H130" s="113"/>
    </row>
    <row r="131" spans="1:12" ht="19.5" customHeight="1" x14ac:dyDescent="0.3">
      <c r="A131" s="256"/>
      <c r="B131" s="256"/>
      <c r="C131" s="81"/>
      <c r="D131" s="81"/>
      <c r="E131" s="81"/>
      <c r="F131" s="81"/>
      <c r="G131" s="81"/>
      <c r="H131" s="81"/>
    </row>
    <row r="132" spans="1:12" ht="27" customHeight="1" x14ac:dyDescent="0.3">
      <c r="A132" s="263" t="s">
        <v>112</v>
      </c>
      <c r="B132" s="315">
        <v>25</v>
      </c>
      <c r="C132" s="81"/>
      <c r="D132" s="354" t="s">
        <v>56</v>
      </c>
      <c r="E132" s="355"/>
      <c r="F132" s="354" t="s">
        <v>57</v>
      </c>
      <c r="G132" s="355"/>
      <c r="H132" s="81"/>
    </row>
    <row r="133" spans="1:12" ht="26.25" customHeight="1" x14ac:dyDescent="0.3">
      <c r="A133" s="264" t="s">
        <v>58</v>
      </c>
      <c r="B133" s="316">
        <v>3</v>
      </c>
      <c r="C133" s="265" t="s">
        <v>59</v>
      </c>
      <c r="D133" s="314" t="s">
        <v>60</v>
      </c>
      <c r="E133" s="266" t="s">
        <v>61</v>
      </c>
      <c r="F133" s="314" t="s">
        <v>60</v>
      </c>
      <c r="G133" s="266" t="s">
        <v>61</v>
      </c>
      <c r="H133" s="81"/>
    </row>
    <row r="134" spans="1:12" ht="26.25" customHeight="1" x14ac:dyDescent="0.3">
      <c r="A134" s="264" t="s">
        <v>62</v>
      </c>
      <c r="B134" s="316">
        <v>200</v>
      </c>
      <c r="C134" s="267">
        <v>1</v>
      </c>
      <c r="D134" s="199">
        <v>0.66700000000000004</v>
      </c>
      <c r="E134" s="268">
        <f>IF(ISBLANK(D134),"-",$D$144/$D$141*D134)</f>
        <v>0.62162695150787872</v>
      </c>
      <c r="F134" s="199">
        <v>0.61699999999999999</v>
      </c>
      <c r="G134" s="268">
        <f>IF(ISBLANK(F134),"-",$D$144/$F$141*F134)</f>
        <v>0.63292762364913047</v>
      </c>
      <c r="H134" s="81"/>
    </row>
    <row r="135" spans="1:12" ht="26.25" customHeight="1" x14ac:dyDescent="0.3">
      <c r="A135" s="264" t="s">
        <v>63</v>
      </c>
      <c r="B135" s="316">
        <v>1</v>
      </c>
      <c r="C135" s="269">
        <v>2</v>
      </c>
      <c r="D135" s="180">
        <v>0.66700000000000004</v>
      </c>
      <c r="E135" s="270">
        <f>IF(ISBLANK(D135),"-",$D$144/$D$141*D135)</f>
        <v>0.62162695150787872</v>
      </c>
      <c r="F135" s="180">
        <v>0.61499999999999999</v>
      </c>
      <c r="G135" s="270">
        <f>IF(ISBLANK(F135),"-",$D$144/$F$141*F135)</f>
        <v>0.63087599439905229</v>
      </c>
      <c r="H135" s="81"/>
    </row>
    <row r="136" spans="1:12" ht="26.25" customHeight="1" x14ac:dyDescent="0.3">
      <c r="A136" s="264" t="s">
        <v>64</v>
      </c>
      <c r="B136" s="316">
        <v>1</v>
      </c>
      <c r="C136" s="269">
        <v>3</v>
      </c>
      <c r="D136" s="180">
        <v>0.66700000000000004</v>
      </c>
      <c r="E136" s="270">
        <f>IF(ISBLANK(D136),"-",$D$144/$D$141*D136)</f>
        <v>0.62162695150787872</v>
      </c>
      <c r="F136" s="180">
        <v>0.61599999999999999</v>
      </c>
      <c r="G136" s="270">
        <f>IF(ISBLANK(F136),"-",$D$144/$F$141*F136)</f>
        <v>0.63190180902409132</v>
      </c>
      <c r="H136" s="81"/>
    </row>
    <row r="137" spans="1:12" ht="26.25" customHeight="1" x14ac:dyDescent="0.3">
      <c r="A137" s="264" t="s">
        <v>65</v>
      </c>
      <c r="B137" s="316">
        <v>1</v>
      </c>
      <c r="C137" s="271">
        <v>4</v>
      </c>
      <c r="D137" s="204"/>
      <c r="E137" s="272" t="str">
        <f>IF(ISBLANK(D137),"-",$D$144/$D$141*D137)</f>
        <v>-</v>
      </c>
      <c r="F137" s="204"/>
      <c r="G137" s="272" t="str">
        <f>IF(ISBLANK(F137),"-",$D$144/$D$141*F137)</f>
        <v>-</v>
      </c>
      <c r="H137" s="81"/>
    </row>
    <row r="138" spans="1:12" ht="27" customHeight="1" x14ac:dyDescent="0.3">
      <c r="A138" s="264" t="s">
        <v>66</v>
      </c>
      <c r="B138" s="316">
        <v>1</v>
      </c>
      <c r="C138" s="273" t="s">
        <v>67</v>
      </c>
      <c r="D138" s="274">
        <f>AVERAGE(D134:D137)</f>
        <v>0.66700000000000015</v>
      </c>
      <c r="E138" s="318">
        <f>AVERAGE(E134:E137)</f>
        <v>0.62162695150787872</v>
      </c>
      <c r="F138" s="274">
        <f>AVERAGE(F134:F137)</f>
        <v>0.61599999999999999</v>
      </c>
      <c r="G138" s="319">
        <f>AVERAGE(G134:G137)</f>
        <v>0.63190180902409132</v>
      </c>
      <c r="H138" s="81"/>
    </row>
    <row r="139" spans="1:12" ht="26.25" customHeight="1" x14ac:dyDescent="0.3">
      <c r="A139" s="264" t="s">
        <v>68</v>
      </c>
      <c r="B139" s="316">
        <v>1</v>
      </c>
      <c r="C139" s="275" t="s">
        <v>69</v>
      </c>
      <c r="D139" s="123">
        <v>15.96</v>
      </c>
      <c r="E139" s="86"/>
      <c r="F139" s="313">
        <v>14.5</v>
      </c>
      <c r="G139" s="81"/>
      <c r="H139" s="81"/>
    </row>
    <row r="140" spans="1:12" ht="26.25" customHeight="1" x14ac:dyDescent="0.3">
      <c r="A140" s="264" t="s">
        <v>70</v>
      </c>
      <c r="B140" s="316">
        <v>1</v>
      </c>
      <c r="C140" s="276" t="s">
        <v>71</v>
      </c>
      <c r="D140" s="277">
        <f>D139*B130</f>
        <v>15.96</v>
      </c>
      <c r="E140" s="278"/>
      <c r="F140" s="279">
        <f>F139*B130</f>
        <v>14.5</v>
      </c>
      <c r="G140" s="81"/>
      <c r="H140" s="81"/>
    </row>
    <row r="141" spans="1:12" ht="19.5" customHeight="1" x14ac:dyDescent="0.3">
      <c r="A141" s="264" t="s">
        <v>72</v>
      </c>
      <c r="B141" s="317">
        <f>(B140/B139)*(B138/B137)*(B136/B135)*(B134/B133)*B132</f>
        <v>1666.6666666666667</v>
      </c>
      <c r="C141" s="276" t="s">
        <v>121</v>
      </c>
      <c r="D141" s="280">
        <f>D140*B126/100</f>
        <v>15.89616</v>
      </c>
      <c r="E141" s="281"/>
      <c r="F141" s="282">
        <f>F140*B126/100</f>
        <v>14.441999999999998</v>
      </c>
      <c r="G141" s="81"/>
      <c r="H141" s="81"/>
    </row>
    <row r="142" spans="1:12" ht="19.5" customHeight="1" x14ac:dyDescent="0.3">
      <c r="A142" s="366" t="s">
        <v>74</v>
      </c>
      <c r="B142" s="370"/>
      <c r="C142" s="276" t="s">
        <v>122</v>
      </c>
      <c r="D142" s="277">
        <f>D141/$B$141</f>
        <v>9.537696E-3</v>
      </c>
      <c r="E142" s="281"/>
      <c r="F142" s="283">
        <f>F141/$B$141</f>
        <v>8.6651999999999979E-3</v>
      </c>
      <c r="G142" s="284"/>
      <c r="H142" s="285"/>
    </row>
    <row r="143" spans="1:12" ht="19.5" customHeight="1" x14ac:dyDescent="0.3">
      <c r="A143" s="368"/>
      <c r="B143" s="371"/>
      <c r="C143" s="276" t="s">
        <v>76</v>
      </c>
      <c r="D143" s="286">
        <f>$B$56/$B$159</f>
        <v>8.8888888888888889E-3</v>
      </c>
      <c r="E143" s="81"/>
      <c r="F143" s="287"/>
      <c r="G143" s="288"/>
      <c r="H143" s="285"/>
    </row>
    <row r="144" spans="1:12" ht="18.75" x14ac:dyDescent="0.3">
      <c r="A144" s="81"/>
      <c r="B144" s="81"/>
      <c r="C144" s="276" t="s">
        <v>77</v>
      </c>
      <c r="D144" s="277">
        <f>D143*$B$141</f>
        <v>14.814814814814815</v>
      </c>
      <c r="E144" s="81"/>
      <c r="F144" s="287"/>
      <c r="G144" s="284"/>
      <c r="H144" s="285"/>
    </row>
    <row r="145" spans="1:10" ht="19.5" customHeight="1" x14ac:dyDescent="0.3">
      <c r="A145" s="81"/>
      <c r="B145" s="81"/>
      <c r="C145" s="289" t="s">
        <v>78</v>
      </c>
      <c r="D145" s="290">
        <f>D144/B130</f>
        <v>14.814814814814815</v>
      </c>
      <c r="E145" s="81"/>
      <c r="F145" s="291"/>
      <c r="G145" s="284"/>
      <c r="H145" s="285"/>
      <c r="J145" s="88"/>
    </row>
    <row r="146" spans="1:10" ht="18.75" x14ac:dyDescent="0.3">
      <c r="A146" s="81"/>
      <c r="B146" s="81"/>
      <c r="C146" s="292" t="s">
        <v>105</v>
      </c>
      <c r="D146" s="293">
        <f>AVERAGE(E134:E137,G134:G137)</f>
        <v>0.62676438026598502</v>
      </c>
      <c r="E146" s="81"/>
      <c r="F146" s="291"/>
      <c r="G146" s="294"/>
      <c r="H146" s="285"/>
      <c r="J146" s="89"/>
    </row>
    <row r="147" spans="1:10" ht="18.75" x14ac:dyDescent="0.3">
      <c r="A147" s="81"/>
      <c r="B147" s="81"/>
      <c r="C147" s="295" t="s">
        <v>80</v>
      </c>
      <c r="D147" s="296">
        <f>STDEV(E134:E137,G134:G137)/D146</f>
        <v>9.0385550238145981E-3</v>
      </c>
      <c r="E147" s="81"/>
      <c r="F147" s="291"/>
      <c r="G147" s="284"/>
      <c r="H147" s="285"/>
      <c r="J147" s="89"/>
    </row>
    <row r="148" spans="1:10" ht="19.5" customHeight="1" x14ac:dyDescent="0.3">
      <c r="A148" s="81"/>
      <c r="B148" s="81"/>
      <c r="C148" s="297" t="s">
        <v>20</v>
      </c>
      <c r="D148" s="298">
        <f>COUNT(E134:E137,G134:G137)</f>
        <v>6</v>
      </c>
      <c r="E148" s="81"/>
      <c r="F148" s="291"/>
      <c r="G148" s="284"/>
      <c r="H148" s="285"/>
      <c r="J148" s="89"/>
    </row>
    <row r="149" spans="1:10" ht="19.5" customHeight="1" x14ac:dyDescent="0.3">
      <c r="A149" s="299"/>
      <c r="B149" s="299"/>
      <c r="C149" s="299"/>
      <c r="D149" s="299"/>
      <c r="E149" s="299"/>
      <c r="F149" s="81"/>
      <c r="G149" s="81"/>
      <c r="H149" s="81"/>
    </row>
    <row r="150" spans="1:10" ht="17.25" customHeight="1" x14ac:dyDescent="0.3">
      <c r="A150" s="263" t="s">
        <v>106</v>
      </c>
      <c r="B150" s="315">
        <v>900</v>
      </c>
      <c r="C150" s="300" t="s">
        <v>107</v>
      </c>
      <c r="D150" s="321" t="s">
        <v>60</v>
      </c>
      <c r="E150" s="301" t="s">
        <v>108</v>
      </c>
      <c r="F150" s="302" t="s">
        <v>109</v>
      </c>
      <c r="G150" s="81"/>
      <c r="H150" s="81"/>
    </row>
    <row r="151" spans="1:10" ht="26.25" customHeight="1" x14ac:dyDescent="0.3">
      <c r="A151" s="264" t="s">
        <v>89</v>
      </c>
      <c r="B151" s="316">
        <v>2</v>
      </c>
      <c r="C151" s="303">
        <v>1</v>
      </c>
      <c r="D151" s="322">
        <v>0.56899999999999995</v>
      </c>
      <c r="E151" s="304">
        <f t="shared" ref="E151:E156" si="3">IF(ISBLANK(D151),"-",D151/$D$146*$D$143*$B$159)</f>
        <v>363.13486721024498</v>
      </c>
      <c r="F151" s="385">
        <f t="shared" ref="F151:F156" si="4">IF(ISBLANK(D151), "-", E151/$B$56)</f>
        <v>0.90783716802561243</v>
      </c>
      <c r="G151" s="81"/>
      <c r="H151" s="81"/>
    </row>
    <row r="152" spans="1:10" ht="26.25" customHeight="1" x14ac:dyDescent="0.3">
      <c r="A152" s="264" t="s">
        <v>91</v>
      </c>
      <c r="B152" s="316">
        <v>100</v>
      </c>
      <c r="C152" s="303">
        <v>2</v>
      </c>
      <c r="D152" s="323">
        <v>0.56299999999999994</v>
      </c>
      <c r="E152" s="305">
        <f t="shared" si="3"/>
        <v>359.30567704634086</v>
      </c>
      <c r="F152" s="386">
        <f t="shared" si="4"/>
        <v>0.89826419261585211</v>
      </c>
      <c r="G152" s="81"/>
      <c r="H152" s="81"/>
    </row>
    <row r="153" spans="1:10" ht="26.25" customHeight="1" x14ac:dyDescent="0.3">
      <c r="A153" s="264" t="s">
        <v>92</v>
      </c>
      <c r="B153" s="316">
        <v>1</v>
      </c>
      <c r="C153" s="303">
        <v>3</v>
      </c>
      <c r="D153" s="323">
        <v>0.57299999999999995</v>
      </c>
      <c r="E153" s="305">
        <f t="shared" si="3"/>
        <v>365.6876606528478</v>
      </c>
      <c r="F153" s="386">
        <f t="shared" si="4"/>
        <v>0.91421915163211953</v>
      </c>
      <c r="G153" s="81"/>
      <c r="H153" s="81"/>
    </row>
    <row r="154" spans="1:10" ht="26.25" customHeight="1" x14ac:dyDescent="0.3">
      <c r="A154" s="264" t="s">
        <v>93</v>
      </c>
      <c r="B154" s="316">
        <v>1</v>
      </c>
      <c r="C154" s="303">
        <v>4</v>
      </c>
      <c r="D154" s="323">
        <v>0.59099999999999997</v>
      </c>
      <c r="E154" s="305">
        <f t="shared" si="3"/>
        <v>377.17523114456026</v>
      </c>
      <c r="F154" s="386">
        <f t="shared" si="4"/>
        <v>0.9429380778614006</v>
      </c>
      <c r="G154" s="81"/>
      <c r="H154" s="81"/>
    </row>
    <row r="155" spans="1:10" ht="26.25" customHeight="1" x14ac:dyDescent="0.3">
      <c r="A155" s="264" t="s">
        <v>94</v>
      </c>
      <c r="B155" s="316">
        <v>1</v>
      </c>
      <c r="C155" s="303">
        <v>5</v>
      </c>
      <c r="D155" s="323">
        <v>0.58199999999999996</v>
      </c>
      <c r="E155" s="305">
        <f t="shared" si="3"/>
        <v>371.431445898704</v>
      </c>
      <c r="F155" s="386">
        <f t="shared" si="4"/>
        <v>0.92857861474675996</v>
      </c>
      <c r="G155" s="81"/>
      <c r="H155" s="81"/>
    </row>
    <row r="156" spans="1:10" ht="26.25" customHeight="1" x14ac:dyDescent="0.3">
      <c r="A156" s="264" t="s">
        <v>96</v>
      </c>
      <c r="B156" s="316">
        <v>1</v>
      </c>
      <c r="C156" s="306">
        <v>6</v>
      </c>
      <c r="D156" s="324">
        <v>0.57799999999999996</v>
      </c>
      <c r="E156" s="307">
        <f t="shared" si="3"/>
        <v>368.87865245610129</v>
      </c>
      <c r="F156" s="387">
        <f t="shared" si="4"/>
        <v>0.92219663114025319</v>
      </c>
      <c r="G156" s="81"/>
      <c r="H156" s="81"/>
    </row>
    <row r="157" spans="1:10" ht="26.25" customHeight="1" x14ac:dyDescent="0.3">
      <c r="A157" s="264" t="s">
        <v>97</v>
      </c>
      <c r="B157" s="316">
        <v>1</v>
      </c>
      <c r="C157" s="303"/>
      <c r="D157" s="269"/>
      <c r="E157" s="87"/>
      <c r="F157" s="308"/>
      <c r="G157" s="81"/>
      <c r="H157" s="81"/>
    </row>
    <row r="158" spans="1:10" ht="26.25" customHeight="1" x14ac:dyDescent="0.4">
      <c r="A158" s="264" t="s">
        <v>98</v>
      </c>
      <c r="B158" s="316">
        <v>1</v>
      </c>
      <c r="C158" s="303"/>
      <c r="D158" s="309"/>
      <c r="E158" s="335" t="s">
        <v>67</v>
      </c>
      <c r="F158" s="333">
        <f>AVERAGE(F151:F156)</f>
        <v>0.91900563933699964</v>
      </c>
      <c r="G158" s="81"/>
      <c r="H158" s="81"/>
    </row>
    <row r="159" spans="1:10" ht="27" customHeight="1" x14ac:dyDescent="0.4">
      <c r="A159" s="264" t="s">
        <v>99</v>
      </c>
      <c r="B159" s="317">
        <f>(B158/B157)*(B156/B155)*(B154/B153)*(B152/B151)*B150</f>
        <v>45000</v>
      </c>
      <c r="C159" s="310"/>
      <c r="D159" s="87"/>
      <c r="E159" s="336" t="s">
        <v>80</v>
      </c>
      <c r="F159" s="334">
        <f>STDEV(F151:F156)/F158</f>
        <v>1.7221662177273913E-2</v>
      </c>
      <c r="G159" s="81"/>
      <c r="H159" s="81"/>
      <c r="I159" s="87"/>
    </row>
    <row r="160" spans="1:10" ht="27" customHeight="1" x14ac:dyDescent="0.4">
      <c r="A160" s="366" t="s">
        <v>74</v>
      </c>
      <c r="B160" s="367"/>
      <c r="C160" s="311"/>
      <c r="D160" s="331"/>
      <c r="E160" s="337" t="s">
        <v>20</v>
      </c>
      <c r="F160" s="332">
        <f>COUNT(F151:F156)</f>
        <v>6</v>
      </c>
      <c r="G160" s="81"/>
      <c r="H160" s="81"/>
      <c r="I160" s="87"/>
      <c r="J160" s="89"/>
    </row>
    <row r="161" spans="1:9" ht="19.5" customHeight="1" x14ac:dyDescent="0.3">
      <c r="A161" s="368"/>
      <c r="B161" s="369"/>
      <c r="C161" s="87"/>
      <c r="D161" s="87"/>
      <c r="E161" s="87"/>
      <c r="F161" s="269"/>
      <c r="G161" s="87"/>
      <c r="H161" s="87"/>
      <c r="I161" s="87"/>
    </row>
    <row r="162" spans="1:9" ht="18.75" x14ac:dyDescent="0.3">
      <c r="A162" s="85"/>
      <c r="B162" s="85"/>
      <c r="C162" s="87"/>
      <c r="D162" s="87"/>
      <c r="E162" s="87"/>
      <c r="F162" s="269"/>
      <c r="G162" s="87"/>
      <c r="H162" s="87"/>
      <c r="I162" s="87"/>
    </row>
    <row r="163" spans="1:9" ht="18.75" x14ac:dyDescent="0.3">
      <c r="A163" s="256" t="s">
        <v>104</v>
      </c>
      <c r="B163" s="312" t="s">
        <v>123</v>
      </c>
      <c r="C163" s="87"/>
      <c r="D163" s="87"/>
      <c r="E163" s="87"/>
      <c r="F163" s="269"/>
      <c r="G163" s="87"/>
      <c r="H163" s="87"/>
      <c r="I163" s="87"/>
    </row>
    <row r="164" spans="1:9" ht="19.5" customHeight="1" x14ac:dyDescent="0.3">
      <c r="A164" s="85"/>
      <c r="B164" s="85"/>
      <c r="C164" s="87"/>
      <c r="D164" s="87"/>
      <c r="E164" s="87"/>
      <c r="F164" s="269"/>
      <c r="G164" s="87"/>
      <c r="H164" s="87"/>
      <c r="I164" s="87"/>
    </row>
    <row r="165" spans="1:9" ht="26.25" customHeight="1" x14ac:dyDescent="0.4">
      <c r="A165" s="325" t="s">
        <v>67</v>
      </c>
      <c r="B165" s="328">
        <f>AVERAGE(F108:F113,F151:F156)</f>
        <v>0.88252682968997742</v>
      </c>
      <c r="C165" s="87"/>
      <c r="D165" s="87"/>
      <c r="E165" s="87"/>
      <c r="F165" s="269"/>
      <c r="G165" s="87"/>
      <c r="H165" s="87"/>
      <c r="I165" s="87"/>
    </row>
    <row r="166" spans="1:9" ht="26.25" customHeight="1" x14ac:dyDescent="0.4">
      <c r="A166" s="264" t="s">
        <v>80</v>
      </c>
      <c r="B166" s="327">
        <f>STDEV(F108:F113,F151:F156)/B165</f>
        <v>4.9271531142505723E-2</v>
      </c>
      <c r="C166" s="87"/>
      <c r="D166" s="87"/>
      <c r="E166" s="87"/>
      <c r="F166" s="269"/>
      <c r="G166" s="87"/>
      <c r="H166" s="87"/>
      <c r="I166" s="87"/>
    </row>
    <row r="167" spans="1:9" ht="27" customHeight="1" x14ac:dyDescent="0.4">
      <c r="A167" s="326" t="s">
        <v>20</v>
      </c>
      <c r="B167" s="330">
        <f>COUNT(F108:F113,F151:F156)</f>
        <v>12</v>
      </c>
      <c r="C167" s="87"/>
      <c r="D167" s="87"/>
      <c r="E167" s="87"/>
      <c r="F167" s="269"/>
      <c r="G167" s="87"/>
      <c r="H167" s="87"/>
      <c r="I167" s="87"/>
    </row>
    <row r="168" spans="1:9" ht="26.25" customHeight="1" x14ac:dyDescent="0.3">
      <c r="A168" s="109" t="s">
        <v>101</v>
      </c>
      <c r="B168" s="194" t="s">
        <v>102</v>
      </c>
      <c r="C168" s="360" t="str">
        <f>B20</f>
        <v>Albendazole USP 400 mg</v>
      </c>
      <c r="D168" s="360"/>
      <c r="E168" s="195" t="s">
        <v>110</v>
      </c>
      <c r="F168" s="195"/>
      <c r="G168" s="329">
        <f>B165</f>
        <v>0.88252682968997742</v>
      </c>
      <c r="H168" s="195"/>
      <c r="I168" s="87"/>
    </row>
    <row r="169" spans="1:9" ht="19.5" customHeight="1" x14ac:dyDescent="0.2">
      <c r="A169" s="98"/>
      <c r="B169" s="98"/>
      <c r="C169" s="241"/>
      <c r="D169" s="241"/>
      <c r="E169" s="241"/>
      <c r="F169" s="241"/>
      <c r="G169" s="241"/>
      <c r="H169" s="241"/>
    </row>
    <row r="170" spans="1:9" ht="18.75" x14ac:dyDescent="0.2">
      <c r="B170" s="359" t="s">
        <v>26</v>
      </c>
      <c r="C170" s="359"/>
      <c r="E170" s="97" t="s">
        <v>27</v>
      </c>
      <c r="F170" s="242"/>
      <c r="G170" s="359" t="s">
        <v>28</v>
      </c>
      <c r="H170" s="359"/>
    </row>
    <row r="171" spans="1:9" ht="83.25" customHeight="1" x14ac:dyDescent="0.2">
      <c r="A171" s="243" t="s">
        <v>29</v>
      </c>
      <c r="B171" s="244"/>
      <c r="C171" s="244"/>
      <c r="E171" s="245"/>
      <c r="F171" s="195"/>
      <c r="G171" s="246"/>
      <c r="H171" s="246"/>
    </row>
    <row r="172" spans="1:9" ht="84" customHeight="1" x14ac:dyDescent="0.2">
      <c r="A172" s="243" t="s">
        <v>30</v>
      </c>
      <c r="B172" s="247"/>
      <c r="C172" s="247"/>
      <c r="E172" s="248"/>
      <c r="F172" s="195"/>
      <c r="G172" s="249"/>
      <c r="H172" s="249"/>
    </row>
    <row r="173" spans="1:9" ht="18.75" x14ac:dyDescent="0.3">
      <c r="A173" s="190"/>
      <c r="B173" s="190"/>
      <c r="C173" s="130"/>
      <c r="D173" s="130"/>
      <c r="E173" s="130"/>
      <c r="F173" s="192"/>
      <c r="G173" s="130"/>
      <c r="H173" s="130"/>
      <c r="I173" s="87"/>
    </row>
    <row r="174" spans="1:9" ht="18.75" x14ac:dyDescent="0.3">
      <c r="A174" s="190"/>
      <c r="B174" s="190"/>
      <c r="C174" s="130"/>
      <c r="D174" s="130"/>
      <c r="E174" s="130"/>
      <c r="F174" s="192"/>
      <c r="G174" s="130"/>
      <c r="H174" s="130"/>
      <c r="I174" s="87"/>
    </row>
    <row r="175" spans="1:9" ht="18.75" x14ac:dyDescent="0.3">
      <c r="A175" s="190"/>
      <c r="B175" s="190"/>
      <c r="C175" s="130"/>
      <c r="D175" s="130"/>
      <c r="E175" s="130"/>
      <c r="F175" s="192"/>
      <c r="G175" s="130"/>
      <c r="H175" s="130"/>
      <c r="I175" s="87"/>
    </row>
    <row r="176" spans="1:9" ht="18.75" x14ac:dyDescent="0.3">
      <c r="A176" s="190"/>
      <c r="B176" s="190"/>
      <c r="C176" s="130"/>
      <c r="D176" s="130"/>
      <c r="E176" s="130"/>
      <c r="F176" s="192"/>
      <c r="G176" s="130"/>
      <c r="H176" s="130"/>
      <c r="I176" s="87"/>
    </row>
    <row r="177" spans="1:9" ht="18.75" x14ac:dyDescent="0.3">
      <c r="A177" s="190"/>
      <c r="B177" s="190"/>
      <c r="C177" s="130"/>
      <c r="D177" s="130"/>
      <c r="E177" s="130"/>
      <c r="F177" s="192"/>
      <c r="G177" s="130"/>
      <c r="H177" s="130"/>
      <c r="I177" s="87"/>
    </row>
    <row r="178" spans="1:9" ht="18.75" x14ac:dyDescent="0.3">
      <c r="A178" s="190"/>
      <c r="B178" s="190"/>
      <c r="C178" s="130"/>
      <c r="D178" s="130"/>
      <c r="E178" s="130"/>
      <c r="F178" s="192"/>
      <c r="G178" s="130"/>
      <c r="H178" s="130"/>
      <c r="I178" s="87"/>
    </row>
    <row r="179" spans="1:9" ht="18.75" x14ac:dyDescent="0.3">
      <c r="A179" s="190"/>
      <c r="B179" s="190"/>
      <c r="C179" s="130"/>
      <c r="D179" s="130"/>
      <c r="E179" s="130"/>
      <c r="F179" s="192"/>
      <c r="G179" s="130"/>
      <c r="H179" s="130"/>
      <c r="I179" s="87"/>
    </row>
    <row r="180" spans="1:9" ht="18.75" x14ac:dyDescent="0.3">
      <c r="A180" s="190"/>
      <c r="B180" s="190"/>
      <c r="C180" s="130"/>
      <c r="D180" s="130"/>
      <c r="E180" s="130"/>
      <c r="F180" s="192"/>
      <c r="G180" s="130"/>
      <c r="H180" s="130"/>
      <c r="I180" s="87"/>
    </row>
    <row r="181" spans="1:9" ht="18.75" x14ac:dyDescent="0.3">
      <c r="A181" s="190"/>
      <c r="B181" s="190"/>
      <c r="C181" s="130"/>
      <c r="D181" s="130"/>
      <c r="E181" s="130"/>
      <c r="F181" s="192"/>
      <c r="G181" s="130"/>
      <c r="H181" s="130"/>
      <c r="I181" s="87"/>
    </row>
    <row r="250" spans="1:1" x14ac:dyDescent="0.2">
      <c r="A250" s="17">
        <v>5</v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117:B118"/>
    <mergeCell ref="A99:B100"/>
    <mergeCell ref="A16:H16"/>
    <mergeCell ref="B79:C79"/>
    <mergeCell ref="B80:C80"/>
    <mergeCell ref="B26:C26"/>
    <mergeCell ref="B27:C27"/>
    <mergeCell ref="A17:H17"/>
    <mergeCell ref="B18:C18"/>
    <mergeCell ref="F89:G89"/>
    <mergeCell ref="A46:B47"/>
    <mergeCell ref="C82:G82"/>
    <mergeCell ref="C76:D76"/>
    <mergeCell ref="C85:H85"/>
    <mergeCell ref="B170:C170"/>
    <mergeCell ref="G170:H17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70:B71"/>
    <mergeCell ref="C168:D168"/>
    <mergeCell ref="C84:H84"/>
    <mergeCell ref="C125:G125"/>
    <mergeCell ref="F132:G132"/>
    <mergeCell ref="A142:B143"/>
    <mergeCell ref="A160:B161"/>
    <mergeCell ref="C127:H127"/>
    <mergeCell ref="C128:H128"/>
    <mergeCell ref="D132:E132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fitToHeight="2" orientation="landscape" r:id="rId1"/>
  <headerFooter alignWithMargins="0">
    <oddFooter>Page &amp;P of &amp;N</oddFooter>
  </headerFooter>
  <rowBreaks count="1" manualBreakCount="1">
    <brk id="7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albendazole 2</vt:lpstr>
      <vt:lpstr>'albendazole 2'!Print_Area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dcterms:created xsi:type="dcterms:W3CDTF">2005-07-05T12:19:00Z</dcterms:created>
  <dcterms:modified xsi:type="dcterms:W3CDTF">2015-06-23T08:59:14Z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