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/>
  </bookViews>
  <sheets>
    <sheet name="SST (2)" sheetId="5" r:id="rId1"/>
    <sheet name="SST" sheetId="1" r:id="rId2"/>
    <sheet name="Uniformity" sheetId="2" r:id="rId3"/>
    <sheet name="Telmisartan" sheetId="3" r:id="rId4"/>
    <sheet name="Hydrochlorothiazid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F113" i="4" l="1"/>
  <c r="F113" i="3"/>
  <c r="F108" i="3"/>
  <c r="G60" i="3" l="1"/>
  <c r="E110" i="3"/>
  <c r="E108" i="3"/>
  <c r="G91" i="3"/>
  <c r="E91" i="3"/>
  <c r="B116" i="4" l="1"/>
  <c r="B98" i="4"/>
  <c r="B98" i="3"/>
  <c r="B87" i="4"/>
  <c r="B68" i="4"/>
  <c r="B30" i="4"/>
  <c r="B45" i="4"/>
  <c r="B34" i="4"/>
  <c r="B87" i="3"/>
  <c r="B69" i="3"/>
  <c r="B68" i="3"/>
  <c r="B34" i="3" l="1"/>
  <c r="C120" i="4"/>
  <c r="F95" i="4"/>
  <c r="D95" i="4"/>
  <c r="D97" i="4"/>
  <c r="B81" i="4"/>
  <c r="B83" i="4" s="1"/>
  <c r="B80" i="4"/>
  <c r="B79" i="4"/>
  <c r="C76" i="4"/>
  <c r="C56" i="4"/>
  <c r="B55" i="4"/>
  <c r="D48" i="4"/>
  <c r="F42" i="4"/>
  <c r="D42" i="4"/>
  <c r="C120" i="3"/>
  <c r="B116" i="3"/>
  <c r="F95" i="3"/>
  <c r="D95" i="3"/>
  <c r="D97" i="3"/>
  <c r="B81" i="3"/>
  <c r="B83" i="3" s="1"/>
  <c r="B80" i="3"/>
  <c r="B79" i="3"/>
  <c r="C76" i="3"/>
  <c r="C56" i="3"/>
  <c r="B55" i="3"/>
  <c r="B45" i="3"/>
  <c r="D48" i="3" s="1"/>
  <c r="F42" i="3"/>
  <c r="D42" i="3"/>
  <c r="D44" i="3"/>
  <c r="B30" i="3"/>
  <c r="D49" i="2"/>
  <c r="C46" i="2"/>
  <c r="C45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F97" i="4"/>
  <c r="F98" i="4" s="1"/>
  <c r="D98" i="4"/>
  <c r="I39" i="4"/>
  <c r="D44" i="4"/>
  <c r="D45" i="4" s="1"/>
  <c r="E38" i="4" s="1"/>
  <c r="F44" i="4"/>
  <c r="F45" i="4" s="1"/>
  <c r="G39" i="4" s="1"/>
  <c r="D49" i="4"/>
  <c r="D98" i="3"/>
  <c r="I92" i="3"/>
  <c r="I39" i="3"/>
  <c r="D45" i="3"/>
  <c r="E38" i="3" s="1"/>
  <c r="D49" i="3"/>
  <c r="B57" i="4"/>
  <c r="B69" i="4" s="1"/>
  <c r="D50" i="2"/>
  <c r="C50" i="2"/>
  <c r="D26" i="2"/>
  <c r="D30" i="2"/>
  <c r="D34" i="2"/>
  <c r="D38" i="2"/>
  <c r="D42" i="2"/>
  <c r="B49" i="2"/>
  <c r="B57" i="3"/>
  <c r="E41" i="4"/>
  <c r="D27" i="2"/>
  <c r="D31" i="2"/>
  <c r="D35" i="2"/>
  <c r="D39" i="2"/>
  <c r="D43" i="2"/>
  <c r="C49" i="2"/>
  <c r="F44" i="3"/>
  <c r="F45" i="3" s="1"/>
  <c r="F97" i="3"/>
  <c r="F98" i="3" s="1"/>
  <c r="D101" i="3"/>
  <c r="E94" i="4"/>
  <c r="D41" i="2"/>
  <c r="G38" i="4" l="1"/>
  <c r="F46" i="3"/>
  <c r="G38" i="3"/>
  <c r="E40" i="3"/>
  <c r="G91" i="4"/>
  <c r="E91" i="4"/>
  <c r="D102" i="4"/>
  <c r="G92" i="4"/>
  <c r="E92" i="4"/>
  <c r="G93" i="4"/>
  <c r="E93" i="4"/>
  <c r="F99" i="3"/>
  <c r="D99" i="3"/>
  <c r="F99" i="4"/>
  <c r="G94" i="4"/>
  <c r="E40" i="4"/>
  <c r="D46" i="4"/>
  <c r="E39" i="4"/>
  <c r="D46" i="3"/>
  <c r="E39" i="3"/>
  <c r="E41" i="3"/>
  <c r="E42" i="3" s="1"/>
  <c r="G39" i="3"/>
  <c r="G41" i="3"/>
  <c r="E42" i="4"/>
  <c r="G40" i="3"/>
  <c r="F46" i="4"/>
  <c r="G41" i="4"/>
  <c r="D50" i="4" s="1"/>
  <c r="G60" i="4" s="1"/>
  <c r="G40" i="4"/>
  <c r="E93" i="3"/>
  <c r="G93" i="3"/>
  <c r="G94" i="3"/>
  <c r="G92" i="3"/>
  <c r="D102" i="3"/>
  <c r="E94" i="3"/>
  <c r="E92" i="3"/>
  <c r="E95" i="4" l="1"/>
  <c r="D105" i="4"/>
  <c r="D103" i="4"/>
  <c r="E108" i="4" s="1"/>
  <c r="F108" i="4" s="1"/>
  <c r="G95" i="4"/>
  <c r="G42" i="4"/>
  <c r="D52" i="4"/>
  <c r="D52" i="3"/>
  <c r="G95" i="3"/>
  <c r="G42" i="3"/>
  <c r="D50" i="3"/>
  <c r="D51" i="4"/>
  <c r="G70" i="4"/>
  <c r="H70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H60" i="4"/>
  <c r="G63" i="4"/>
  <c r="H63" i="4" s="1"/>
  <c r="G61" i="4"/>
  <c r="H61" i="4" s="1"/>
  <c r="G67" i="4"/>
  <c r="H67" i="4" s="1"/>
  <c r="G65" i="4"/>
  <c r="H65" i="4" s="1"/>
  <c r="D105" i="3"/>
  <c r="E95" i="3"/>
  <c r="D103" i="3"/>
  <c r="D104" i="4" l="1"/>
  <c r="F110" i="3"/>
  <c r="G66" i="3"/>
  <c r="H66" i="3" s="1"/>
  <c r="E110" i="4"/>
  <c r="F110" i="4" s="1"/>
  <c r="E113" i="4"/>
  <c r="E109" i="4"/>
  <c r="F109" i="4" s="1"/>
  <c r="E112" i="4"/>
  <c r="F112" i="4" s="1"/>
  <c r="E111" i="4"/>
  <c r="F111" i="4" s="1"/>
  <c r="E113" i="3"/>
  <c r="E109" i="3"/>
  <c r="F109" i="3" s="1"/>
  <c r="E112" i="3"/>
  <c r="F112" i="3" s="1"/>
  <c r="E111" i="3"/>
  <c r="F111" i="3" s="1"/>
  <c r="G68" i="3"/>
  <c r="H68" i="3" s="1"/>
  <c r="G62" i="3"/>
  <c r="H62" i="3" s="1"/>
  <c r="G64" i="3"/>
  <c r="H64" i="3" s="1"/>
  <c r="G63" i="3"/>
  <c r="H63" i="3" s="1"/>
  <c r="G67" i="3"/>
  <c r="H67" i="3" s="1"/>
  <c r="G65" i="3"/>
  <c r="H65" i="3" s="1"/>
  <c r="G70" i="3"/>
  <c r="H70" i="3" s="1"/>
  <c r="G71" i="3"/>
  <c r="H71" i="3" s="1"/>
  <c r="G69" i="3"/>
  <c r="H69" i="3" s="1"/>
  <c r="G61" i="3"/>
  <c r="H61" i="3" s="1"/>
  <c r="D51" i="3"/>
  <c r="H60" i="3"/>
  <c r="D104" i="3"/>
  <c r="H72" i="4"/>
  <c r="G76" i="4" s="1"/>
  <c r="H74" i="4"/>
  <c r="F115" i="4" l="1"/>
  <c r="G120" i="4" s="1"/>
  <c r="F117" i="4"/>
  <c r="H74" i="3"/>
  <c r="H72" i="3"/>
  <c r="H73" i="4"/>
  <c r="F117" i="3"/>
  <c r="F115" i="3"/>
  <c r="F116" i="4" l="1"/>
  <c r="H73" i="3"/>
  <c r="G76" i="3"/>
  <c r="F116" i="3"/>
  <c r="G120" i="3"/>
</calcChain>
</file>

<file path=xl/sharedStrings.xml><?xml version="1.0" encoding="utf-8"?>
<sst xmlns="http://schemas.openxmlformats.org/spreadsheetml/2006/main" count="444" uniqueCount="135">
  <si>
    <t>HPLC System Suitability Report</t>
  </si>
  <si>
    <t>Analysis Data</t>
  </si>
  <si>
    <t>Assay</t>
  </si>
  <si>
    <t>Sample(s)</t>
  </si>
  <si>
    <t>Reference Substance:</t>
  </si>
  <si>
    <t>TELSART - H TABLETS</t>
  </si>
  <si>
    <t>% age Purity:</t>
  </si>
  <si>
    <t>NDQD201505254</t>
  </si>
  <si>
    <t>Weight (mg):</t>
  </si>
  <si>
    <t xml:space="preserve">Telmisartan  and Hydrochlorothiazide BP  </t>
  </si>
  <si>
    <t>Standard Conc (mg/mL):</t>
  </si>
  <si>
    <t>Telmisartan 40mg,Hydrochlorothiazide BP 12.5mg</t>
  </si>
  <si>
    <t>2015-05-27 07:34:10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</si>
  <si>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</si>
  <si>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</si>
  <si>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</si>
  <si>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</si>
  <si>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</si>
  <si>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</si>
  <si>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</si>
  <si>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</si>
  <si>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</si>
  <si>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</si>
  <si>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</si>
  <si>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</si>
  <si>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</si>
  <si>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</si>
  <si>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</si>
  <si>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</si>
  <si>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</si>
  <si>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</si>
  <si>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</si>
  <si>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</si>
  <si>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</si>
  <si>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</si>
  <si>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</si>
  <si>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</si>
  <si>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</si>
  <si>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</si>
  <si>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</si>
  <si>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</si>
  <si>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</si>
  <si>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</si>
  <si>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</si>
  <si>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</si>
  <si>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</si>
  <si>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</si>
  <si>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</si>
  <si>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</si>
  <si>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</si>
  <si>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</si>
  <si>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</si>
  <si>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</si>
  <si>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</si>
  <si>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</si>
  <si>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</si>
  <si>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</si>
  <si>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</si>
  <si>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</si>
  <si>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</si>
  <si>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</si>
  <si>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</si>
  <si>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</si>
  <si>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</si>
  <si>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</si>
  <si>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</si>
  <si>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</si>
  <si>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</si>
  <si>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</si>
  <si>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</si>
  <si>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</si>
  <si>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</si>
  <si>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</si>
  <si>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</si>
  <si>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</si>
  <si>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</si>
  <si>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</si>
  <si>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</si>
  <si>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</si>
  <si>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</si>
  <si>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</si>
  <si>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</si>
  <si>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</si>
  <si>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</si>
  <si>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</si>
  <si>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</si>
  <si>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</si>
  <si>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</si>
  <si>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</si>
  <si>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</si>
  <si>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</si>
  <si>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</si>
  <si>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</si>
  <si>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</si>
  <si>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</si>
  <si>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</si>
  <si>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</si>
  <si>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</si>
  <si>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</si>
  <si>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</si>
  <si>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</si>
  <si>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</si>
  <si>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</si>
  <si>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</si>
  <si>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</si>
  <si>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</si>
  <si>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</si>
  <si>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</si>
  <si>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</si>
  <si>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</si>
  <si>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</si>
  <si>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</si>
  <si>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</si>
  <si>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</si>
  <si>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</si>
  <si>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</si>
  <si>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</si>
  <si>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</si>
  <si>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</si>
  <si>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</si>
  <si>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</si>
  <si>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</si>
  <si>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</si>
  <si>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</si>
  <si>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</si>
  <si>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Beatrice</t>
  </si>
  <si>
    <t xml:space="preserve">Telmisartan </t>
  </si>
  <si>
    <t>T3-1</t>
  </si>
  <si>
    <t>Eric</t>
  </si>
  <si>
    <t>22nd July 2015</t>
  </si>
  <si>
    <t>Hydrochlorothiazide</t>
  </si>
  <si>
    <t>H1-4</t>
  </si>
  <si>
    <t xml:space="preserve"> </t>
  </si>
  <si>
    <t>HYDROCHLOROTHIAZIDE</t>
  </si>
  <si>
    <t>TELMISARTAN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</si>
</sst>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3" workbookViewId="0">
      <selection activeCell="C32" sqref="C32"/>
    </sheetView>
  </sheetViews>
  <sheetFormatPr defaultRowHeight="13.5" x14ac:dyDescent="0.25"/>
  <cols>
    <col min="1" max="1" width="27.5703125" style="411" customWidth="1"/>
    <col min="2" max="2" width="20.42578125" style="411" customWidth="1"/>
    <col min="3" max="3" width="31.85546875" style="411" customWidth="1"/>
    <col min="4" max="4" width="25.85546875" style="411" customWidth="1"/>
    <col min="5" max="5" width="25.7109375" style="411" customWidth="1"/>
    <col min="6" max="6" width="23.140625" style="411" customWidth="1"/>
    <col min="7" max="7" width="28.42578125" style="411" customWidth="1"/>
    <col min="8" max="8" width="21.5703125" style="411" customWidth="1"/>
    <col min="9" max="9" width="9.140625" style="41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134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100.2</v>
      </c>
      <c r="C19" s="72"/>
      <c r="D19" s="72"/>
      <c r="E19" s="72"/>
    </row>
    <row r="20" spans="1:5" ht="16.5" customHeight="1" x14ac:dyDescent="0.3">
      <c r="A20" s="8" t="s">
        <v>8</v>
      </c>
      <c r="B20" s="12">
        <v>19.72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0.04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163014765</v>
      </c>
      <c r="C24" s="18">
        <v>29622.5</v>
      </c>
      <c r="D24" s="19">
        <v>1.1000000000000001</v>
      </c>
      <c r="E24" s="20">
        <v>10.5</v>
      </c>
    </row>
    <row r="25" spans="1:5" ht="16.5" customHeight="1" x14ac:dyDescent="0.3">
      <c r="A25" s="17">
        <v>2</v>
      </c>
      <c r="B25" s="18">
        <v>163651561</v>
      </c>
      <c r="C25" s="18">
        <v>29913.7</v>
      </c>
      <c r="D25" s="19">
        <v>1.1000000000000001</v>
      </c>
      <c r="E25" s="19">
        <v>10.5</v>
      </c>
    </row>
    <row r="26" spans="1:5" ht="16.5" customHeight="1" x14ac:dyDescent="0.3">
      <c r="A26" s="17">
        <v>3</v>
      </c>
      <c r="B26" s="18">
        <v>163294094</v>
      </c>
      <c r="C26" s="18">
        <v>30304.7</v>
      </c>
      <c r="D26" s="19">
        <v>1.1000000000000001</v>
      </c>
      <c r="E26" s="19">
        <v>10.5</v>
      </c>
    </row>
    <row r="27" spans="1:5" ht="16.5" customHeight="1" x14ac:dyDescent="0.3">
      <c r="A27" s="17">
        <v>4</v>
      </c>
      <c r="B27" s="18">
        <v>163183390</v>
      </c>
      <c r="C27" s="18">
        <v>30284.799999999999</v>
      </c>
      <c r="D27" s="19">
        <v>1.1000000000000001</v>
      </c>
      <c r="E27" s="19">
        <v>10.5</v>
      </c>
    </row>
    <row r="28" spans="1:5" ht="16.5" customHeight="1" x14ac:dyDescent="0.3">
      <c r="A28" s="17">
        <v>5</v>
      </c>
      <c r="B28" s="18">
        <v>163204000</v>
      </c>
      <c r="C28" s="18">
        <v>30448.799999999999</v>
      </c>
      <c r="D28" s="19">
        <v>1.1000000000000001</v>
      </c>
      <c r="E28" s="19">
        <v>10.5</v>
      </c>
    </row>
    <row r="29" spans="1:5" ht="16.5" customHeight="1" x14ac:dyDescent="0.3">
      <c r="A29" s="17">
        <v>6</v>
      </c>
      <c r="B29" s="21">
        <v>163091619</v>
      </c>
      <c r="C29" s="21">
        <v>3080.4</v>
      </c>
      <c r="D29" s="22">
        <v>1.1000000000000001</v>
      </c>
      <c r="E29" s="22">
        <v>10.5</v>
      </c>
    </row>
    <row r="30" spans="1:5" ht="16.5" customHeight="1" x14ac:dyDescent="0.3">
      <c r="A30" s="23" t="s">
        <v>18</v>
      </c>
      <c r="B30" s="24">
        <f>AVERAGE(B24:B29)</f>
        <v>163239904.83333334</v>
      </c>
      <c r="C30" s="25">
        <f>AVERAGE(C24:C29)</f>
        <v>25609.149999999998</v>
      </c>
      <c r="D30" s="26">
        <f>AVERAGE(D24:D29)</f>
        <v>1.0999999999999999</v>
      </c>
      <c r="E30" s="26">
        <f>AVERAGE(E24:E29)</f>
        <v>10.5</v>
      </c>
    </row>
    <row r="31" spans="1:5" ht="16.5" customHeight="1" x14ac:dyDescent="0.3">
      <c r="A31" s="27" t="s">
        <v>19</v>
      </c>
      <c r="B31" s="28">
        <f>(STDEV(B24:B29)/B30)</f>
        <v>1.3685905191025587E-3</v>
      </c>
      <c r="C31" s="29"/>
      <c r="D31" s="29"/>
      <c r="E31" s="30"/>
    </row>
    <row r="32" spans="1:5" s="41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1" customFormat="1" ht="15.75" customHeight="1" x14ac:dyDescent="0.25">
      <c r="A33" s="72"/>
      <c r="B33" s="72"/>
      <c r="C33" s="72"/>
      <c r="D33" s="72"/>
      <c r="E33" s="72"/>
    </row>
    <row r="34" spans="1:5" s="41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134</v>
      </c>
      <c r="C39" s="72"/>
      <c r="D39" s="72"/>
      <c r="E39" s="72"/>
    </row>
    <row r="40" spans="1:5" ht="16.5" customHeight="1" x14ac:dyDescent="0.3">
      <c r="A40" s="75" t="s">
        <v>6</v>
      </c>
      <c r="B40" s="12">
        <v>100.2</v>
      </c>
      <c r="C40" s="72"/>
      <c r="D40" s="72"/>
      <c r="E40" s="72"/>
    </row>
    <row r="41" spans="1:5" ht="16.5" customHeight="1" x14ac:dyDescent="0.3">
      <c r="A41" s="8" t="s">
        <v>8</v>
      </c>
      <c r="B41" s="12">
        <v>19.72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0.04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16389758</v>
      </c>
      <c r="C45" s="18">
        <v>170825.7</v>
      </c>
      <c r="D45" s="19">
        <v>1</v>
      </c>
      <c r="E45" s="20">
        <v>12.3</v>
      </c>
    </row>
    <row r="46" spans="1:5" ht="16.5" customHeight="1" x14ac:dyDescent="0.3">
      <c r="A46" s="17">
        <v>2</v>
      </c>
      <c r="B46" s="18">
        <v>16338993</v>
      </c>
      <c r="C46" s="18">
        <v>170162.2</v>
      </c>
      <c r="D46" s="19">
        <v>1</v>
      </c>
      <c r="E46" s="19">
        <v>12.3</v>
      </c>
    </row>
    <row r="47" spans="1:5" ht="16.5" customHeight="1" x14ac:dyDescent="0.3">
      <c r="A47" s="17">
        <v>3</v>
      </c>
      <c r="B47" s="18">
        <v>16405559</v>
      </c>
      <c r="C47" s="18">
        <v>171254.9</v>
      </c>
      <c r="D47" s="19">
        <v>1</v>
      </c>
      <c r="E47" s="19">
        <v>12.3</v>
      </c>
    </row>
    <row r="48" spans="1:5" ht="16.5" customHeight="1" x14ac:dyDescent="0.3">
      <c r="A48" s="17">
        <v>4</v>
      </c>
      <c r="B48" s="18">
        <v>16294467</v>
      </c>
      <c r="C48" s="18">
        <v>170953.8</v>
      </c>
      <c r="D48" s="19">
        <v>1</v>
      </c>
      <c r="E48" s="19">
        <v>12.3</v>
      </c>
    </row>
    <row r="49" spans="1:7" ht="16.5" customHeight="1" x14ac:dyDescent="0.3">
      <c r="A49" s="17">
        <v>5</v>
      </c>
      <c r="B49" s="18">
        <v>16258139</v>
      </c>
      <c r="C49" s="18">
        <v>171387.9</v>
      </c>
      <c r="D49" s="19">
        <v>1</v>
      </c>
      <c r="E49" s="19">
        <v>12.3</v>
      </c>
    </row>
    <row r="50" spans="1:7" ht="16.5" customHeight="1" x14ac:dyDescent="0.3">
      <c r="A50" s="17">
        <v>6</v>
      </c>
      <c r="B50" s="21">
        <v>16349450</v>
      </c>
      <c r="C50" s="21">
        <v>170690.8</v>
      </c>
      <c r="D50" s="22">
        <v>1</v>
      </c>
      <c r="E50" s="22">
        <v>12.3</v>
      </c>
    </row>
    <row r="51" spans="1:7" ht="16.5" customHeight="1" x14ac:dyDescent="0.3">
      <c r="A51" s="23" t="s">
        <v>18</v>
      </c>
      <c r="B51" s="24">
        <f>AVERAGE(B45:B50)</f>
        <v>16339394.333333334</v>
      </c>
      <c r="C51" s="25">
        <f>AVERAGE(C45:C50)</f>
        <v>170879.21666666667</v>
      </c>
      <c r="D51" s="26">
        <f>AVERAGE(D45:D50)</f>
        <v>1</v>
      </c>
      <c r="E51" s="26">
        <f>AVERAGE(E45:E50)</f>
        <v>12.299999999999999</v>
      </c>
    </row>
    <row r="52" spans="1:7" ht="16.5" customHeight="1" x14ac:dyDescent="0.3">
      <c r="A52" s="27" t="s">
        <v>19</v>
      </c>
      <c r="B52" s="28">
        <f>(STDEV(B45:B50)/B51)</f>
        <v>3.4225350302095306E-3</v>
      </c>
      <c r="C52" s="29"/>
      <c r="D52" s="29"/>
      <c r="E52" s="30"/>
    </row>
    <row r="53" spans="1:7" s="411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11" customFormat="1" ht="15.75" customHeight="1" x14ac:dyDescent="0.25">
      <c r="A54" s="72"/>
      <c r="B54" s="72"/>
      <c r="C54" s="72"/>
      <c r="D54" s="72"/>
      <c r="E54" s="72"/>
    </row>
    <row r="55" spans="1:7" s="41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4"/>
      <c r="D58" s="43"/>
      <c r="F58" s="44"/>
      <c r="G58" s="44"/>
    </row>
    <row r="59" spans="1:7" ht="15" customHeight="1" x14ac:dyDescent="0.3">
      <c r="B59" s="470" t="s">
        <v>26</v>
      </c>
      <c r="C59" s="470"/>
      <c r="E59" s="468" t="s">
        <v>27</v>
      </c>
      <c r="F59" s="46"/>
      <c r="G59" s="468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C36" sqref="C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99.45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15.43</v>
      </c>
      <c r="C20" s="10"/>
      <c r="D20" s="10"/>
      <c r="E20" s="10"/>
    </row>
    <row r="21" spans="1:6" ht="16.5" customHeight="1" x14ac:dyDescent="0.3">
      <c r="A21" s="7" t="s">
        <v>10</v>
      </c>
      <c r="B21" s="13">
        <v>1.2E-2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61108871</v>
      </c>
      <c r="C24" s="18">
        <v>3886.4</v>
      </c>
      <c r="D24" s="19">
        <v>1.1000000000000001</v>
      </c>
      <c r="E24" s="20">
        <v>4</v>
      </c>
    </row>
    <row r="25" spans="1:6" ht="16.5" customHeight="1" x14ac:dyDescent="0.3">
      <c r="A25" s="17">
        <v>2</v>
      </c>
      <c r="B25" s="18">
        <v>61329936</v>
      </c>
      <c r="C25" s="18">
        <v>3896.6</v>
      </c>
      <c r="D25" s="19">
        <v>1</v>
      </c>
      <c r="E25" s="19">
        <v>4</v>
      </c>
    </row>
    <row r="26" spans="1:6" ht="16.5" customHeight="1" x14ac:dyDescent="0.3">
      <c r="A26" s="17">
        <v>3</v>
      </c>
      <c r="B26" s="18">
        <v>61146411</v>
      </c>
      <c r="C26" s="18">
        <v>3926.2</v>
      </c>
      <c r="D26" s="19">
        <v>1</v>
      </c>
      <c r="E26" s="19">
        <v>4</v>
      </c>
    </row>
    <row r="27" spans="1:6" ht="16.5" customHeight="1" x14ac:dyDescent="0.3">
      <c r="A27" s="17">
        <v>4</v>
      </c>
      <c r="B27" s="18">
        <v>61069817</v>
      </c>
      <c r="C27" s="18">
        <v>3964</v>
      </c>
      <c r="D27" s="19">
        <v>1.1000000000000001</v>
      </c>
      <c r="E27" s="19">
        <v>4</v>
      </c>
    </row>
    <row r="28" spans="1:6" ht="16.5" customHeight="1" x14ac:dyDescent="0.3">
      <c r="A28" s="17">
        <v>5</v>
      </c>
      <c r="B28" s="18">
        <v>61055087</v>
      </c>
      <c r="C28" s="18">
        <v>3993.7</v>
      </c>
      <c r="D28" s="19">
        <v>1.1000000000000001</v>
      </c>
      <c r="E28" s="19">
        <v>4.0999999999999996</v>
      </c>
    </row>
    <row r="29" spans="1:6" ht="16.5" customHeight="1" x14ac:dyDescent="0.3">
      <c r="A29" s="17">
        <v>6</v>
      </c>
      <c r="B29" s="21">
        <v>60991151</v>
      </c>
      <c r="C29" s="21">
        <v>4001.8</v>
      </c>
      <c r="D29" s="22">
        <v>1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61116878.833333336</v>
      </c>
      <c r="C30" s="25">
        <f>AVERAGE(C24:C29)</f>
        <v>3944.7833333333333</v>
      </c>
      <c r="D30" s="26">
        <f>AVERAGE(D24:D29)</f>
        <v>1.05</v>
      </c>
      <c r="E30" s="26">
        <f>AVERAGE(E24:E29)</f>
        <v>4.0333333333333341</v>
      </c>
    </row>
    <row r="31" spans="1:6" ht="16.5" customHeight="1" x14ac:dyDescent="0.3">
      <c r="A31" s="27" t="s">
        <v>19</v>
      </c>
      <c r="B31" s="28">
        <f>(STDEV(B24:B29)/B30)</f>
        <v>1.9105174316045171E-3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99.45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15.43</v>
      </c>
      <c r="C41" s="10"/>
      <c r="D41" s="10"/>
      <c r="E41" s="10"/>
    </row>
    <row r="42" spans="1:6" ht="16.5" customHeight="1" x14ac:dyDescent="0.3">
      <c r="A42" s="7" t="s">
        <v>10</v>
      </c>
      <c r="B42" s="13">
        <v>1.2E-2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6546740</v>
      </c>
      <c r="C45" s="18">
        <v>11571.7</v>
      </c>
      <c r="D45" s="19">
        <v>1</v>
      </c>
      <c r="E45" s="20">
        <v>6.6</v>
      </c>
    </row>
    <row r="46" spans="1:6" ht="16.5" customHeight="1" x14ac:dyDescent="0.3">
      <c r="A46" s="17">
        <v>2</v>
      </c>
      <c r="B46" s="18">
        <v>6517292</v>
      </c>
      <c r="C46" s="18">
        <v>11666.5</v>
      </c>
      <c r="D46" s="19">
        <v>1</v>
      </c>
      <c r="E46" s="19">
        <v>6.6</v>
      </c>
    </row>
    <row r="47" spans="1:6" ht="16.5" customHeight="1" x14ac:dyDescent="0.3">
      <c r="A47" s="17">
        <v>3</v>
      </c>
      <c r="B47" s="18">
        <v>6535693</v>
      </c>
      <c r="C47" s="18">
        <v>11589.2</v>
      </c>
      <c r="D47" s="19">
        <v>1</v>
      </c>
      <c r="E47" s="19">
        <v>6.6</v>
      </c>
    </row>
    <row r="48" spans="1:6" ht="16.5" customHeight="1" x14ac:dyDescent="0.3">
      <c r="A48" s="17">
        <v>4</v>
      </c>
      <c r="B48" s="18">
        <v>6494468</v>
      </c>
      <c r="C48" s="18">
        <v>11548</v>
      </c>
      <c r="D48" s="19">
        <v>1</v>
      </c>
      <c r="E48" s="19">
        <v>6.6</v>
      </c>
    </row>
    <row r="49" spans="1:7" ht="16.5" customHeight="1" x14ac:dyDescent="0.3">
      <c r="A49" s="17">
        <v>5</v>
      </c>
      <c r="B49" s="18">
        <v>6495749</v>
      </c>
      <c r="C49" s="18">
        <v>11470.8</v>
      </c>
      <c r="D49" s="19">
        <v>1</v>
      </c>
      <c r="E49" s="19">
        <v>6.6</v>
      </c>
    </row>
    <row r="50" spans="1:7" ht="16.5" customHeight="1" x14ac:dyDescent="0.3">
      <c r="A50" s="17">
        <v>6</v>
      </c>
      <c r="B50" s="21">
        <v>6531064</v>
      </c>
      <c r="C50" s="21">
        <v>11368.3</v>
      </c>
      <c r="D50" s="22">
        <v>1</v>
      </c>
      <c r="E50" s="22">
        <v>6.6</v>
      </c>
    </row>
    <row r="51" spans="1:7" ht="16.5" customHeight="1" x14ac:dyDescent="0.3">
      <c r="A51" s="23" t="s">
        <v>18</v>
      </c>
      <c r="B51" s="24">
        <f>AVERAGE(B45:B50)</f>
        <v>6520167.666666667</v>
      </c>
      <c r="C51" s="25">
        <f>AVERAGE(C45:C50)</f>
        <v>11535.75</v>
      </c>
      <c r="D51" s="26">
        <f>AVERAGE(D45:D50)</f>
        <v>1</v>
      </c>
      <c r="E51" s="26">
        <f>AVERAGE(E45:E50)</f>
        <v>6.6000000000000005</v>
      </c>
    </row>
    <row r="52" spans="1:7" ht="16.5" customHeight="1" x14ac:dyDescent="0.3">
      <c r="A52" s="27" t="s">
        <v>19</v>
      </c>
      <c r="B52" s="28">
        <f>(STDEV(B45:B50)/B51)</f>
        <v>3.3114265470638054E-3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0" t="s">
        <v>26</v>
      </c>
      <c r="C59" s="47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F46" sqref="F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4" t="s">
        <v>31</v>
      </c>
      <c r="B11" s="475"/>
      <c r="C11" s="475"/>
      <c r="D11" s="475"/>
      <c r="E11" s="475"/>
      <c r="F11" s="476"/>
      <c r="G11" s="91"/>
    </row>
    <row r="12" spans="1:7" ht="16.5" customHeight="1" x14ac:dyDescent="0.3">
      <c r="A12" s="473" t="s">
        <v>32</v>
      </c>
      <c r="B12" s="473"/>
      <c r="C12" s="473"/>
      <c r="D12" s="473"/>
      <c r="E12" s="473"/>
      <c r="F12" s="473"/>
      <c r="G12" s="90"/>
    </row>
    <row r="14" spans="1:7" ht="16.5" customHeight="1" x14ac:dyDescent="0.3">
      <c r="A14" s="478" t="s">
        <v>33</v>
      </c>
      <c r="B14" s="478"/>
      <c r="C14" s="60" t="s">
        <v>5</v>
      </c>
    </row>
    <row r="15" spans="1:7" ht="16.5" customHeight="1" x14ac:dyDescent="0.3">
      <c r="A15" s="478" t="s">
        <v>34</v>
      </c>
      <c r="B15" s="478"/>
      <c r="C15" s="60" t="s">
        <v>7</v>
      </c>
    </row>
    <row r="16" spans="1:7" ht="16.5" customHeight="1" x14ac:dyDescent="0.3">
      <c r="A16" s="478" t="s">
        <v>35</v>
      </c>
      <c r="B16" s="478"/>
      <c r="C16" s="60" t="s">
        <v>9</v>
      </c>
    </row>
    <row r="17" spans="1:5" ht="16.5" customHeight="1" x14ac:dyDescent="0.3">
      <c r="A17" s="478" t="s">
        <v>36</v>
      </c>
      <c r="B17" s="478"/>
      <c r="C17" s="60" t="s">
        <v>11</v>
      </c>
    </row>
    <row r="18" spans="1:5" ht="16.5" customHeight="1" x14ac:dyDescent="0.3">
      <c r="A18" s="478" t="s">
        <v>37</v>
      </c>
      <c r="B18" s="478"/>
      <c r="C18" s="97" t="s">
        <v>12</v>
      </c>
    </row>
    <row r="19" spans="1:5" ht="16.5" customHeight="1" x14ac:dyDescent="0.3">
      <c r="A19" s="478" t="s">
        <v>38</v>
      </c>
      <c r="B19" s="47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3" t="s">
        <v>1</v>
      </c>
      <c r="B21" s="473"/>
      <c r="C21" s="59" t="s">
        <v>39</v>
      </c>
      <c r="D21" s="66"/>
    </row>
    <row r="22" spans="1:5" ht="15.75" customHeight="1" x14ac:dyDescent="0.3">
      <c r="A22" s="477"/>
      <c r="B22" s="477"/>
      <c r="C22" s="57"/>
      <c r="D22" s="477"/>
      <c r="E22" s="47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230.17</v>
      </c>
      <c r="D24" s="87">
        <f t="shared" ref="D24:D43" si="0">(C24-$C$46)/$C$46</f>
        <v>7.6966183913279949E-3</v>
      </c>
      <c r="E24" s="53"/>
    </row>
    <row r="25" spans="1:5" ht="15.75" customHeight="1" x14ac:dyDescent="0.3">
      <c r="C25" s="95">
        <v>230.76</v>
      </c>
      <c r="D25" s="88">
        <f t="shared" si="0"/>
        <v>1.0279670069873795E-2</v>
      </c>
      <c r="E25" s="53"/>
    </row>
    <row r="26" spans="1:5" ht="15.75" customHeight="1" x14ac:dyDescent="0.3">
      <c r="C26" s="95">
        <v>228.06</v>
      </c>
      <c r="D26" s="88">
        <f t="shared" si="0"/>
        <v>-1.5410748997424632E-3</v>
      </c>
      <c r="E26" s="53"/>
    </row>
    <row r="27" spans="1:5" ht="15.75" customHeight="1" x14ac:dyDescent="0.3">
      <c r="C27" s="95">
        <v>226.48</v>
      </c>
      <c r="D27" s="88">
        <f t="shared" si="0"/>
        <v>-8.4583997338142838E-3</v>
      </c>
      <c r="E27" s="53"/>
    </row>
    <row r="28" spans="1:5" ht="15.75" customHeight="1" x14ac:dyDescent="0.3">
      <c r="C28" s="95">
        <v>233.24</v>
      </c>
      <c r="D28" s="88">
        <f t="shared" si="0"/>
        <v>2.1137243227151076E-2</v>
      </c>
      <c r="E28" s="53"/>
    </row>
    <row r="29" spans="1:5" ht="15.75" customHeight="1" x14ac:dyDescent="0.3">
      <c r="C29" s="95">
        <v>224.94</v>
      </c>
      <c r="D29" s="88">
        <f t="shared" si="0"/>
        <v>-1.5200602420187994E-2</v>
      </c>
      <c r="E29" s="53"/>
    </row>
    <row r="30" spans="1:5" ht="15.75" customHeight="1" x14ac:dyDescent="0.3">
      <c r="C30" s="95">
        <v>226.9</v>
      </c>
      <c r="D30" s="88">
        <f t="shared" si="0"/>
        <v>-6.6196171829850103E-3</v>
      </c>
      <c r="E30" s="53"/>
    </row>
    <row r="31" spans="1:5" ht="15.75" customHeight="1" x14ac:dyDescent="0.3">
      <c r="C31" s="95">
        <v>224.66</v>
      </c>
      <c r="D31" s="88">
        <f t="shared" si="0"/>
        <v>-1.6426457454074134E-2</v>
      </c>
      <c r="E31" s="53"/>
    </row>
    <row r="32" spans="1:5" ht="15.75" customHeight="1" x14ac:dyDescent="0.3">
      <c r="C32" s="95">
        <v>228.98</v>
      </c>
      <c r="D32" s="88">
        <f t="shared" si="0"/>
        <v>2.4867344973119282E-3</v>
      </c>
      <c r="E32" s="53"/>
    </row>
    <row r="33" spans="1:7" ht="15.75" customHeight="1" x14ac:dyDescent="0.3">
      <c r="C33" s="95">
        <v>228.02</v>
      </c>
      <c r="D33" s="88">
        <f t="shared" si="0"/>
        <v>-1.7161970474404477E-3</v>
      </c>
      <c r="E33" s="53"/>
    </row>
    <row r="34" spans="1:7" ht="15.75" customHeight="1" x14ac:dyDescent="0.3">
      <c r="C34" s="95">
        <v>230.32</v>
      </c>
      <c r="D34" s="88">
        <f t="shared" si="0"/>
        <v>8.3533264451955917E-3</v>
      </c>
      <c r="E34" s="53"/>
    </row>
    <row r="35" spans="1:7" ht="15.75" customHeight="1" x14ac:dyDescent="0.3">
      <c r="C35" s="95">
        <v>229.04</v>
      </c>
      <c r="D35" s="88">
        <f t="shared" si="0"/>
        <v>2.7494177188589672E-3</v>
      </c>
      <c r="E35" s="53"/>
    </row>
    <row r="36" spans="1:7" ht="15.75" customHeight="1" x14ac:dyDescent="0.3">
      <c r="C36" s="95">
        <v>225.07</v>
      </c>
      <c r="D36" s="88">
        <f t="shared" si="0"/>
        <v>-1.4631455440169453E-2</v>
      </c>
      <c r="E36" s="53"/>
    </row>
    <row r="37" spans="1:7" ht="15.75" customHeight="1" x14ac:dyDescent="0.3">
      <c r="C37" s="95">
        <v>230.11</v>
      </c>
      <c r="D37" s="88">
        <f t="shared" si="0"/>
        <v>7.4339351697810798E-3</v>
      </c>
      <c r="E37" s="53"/>
    </row>
    <row r="38" spans="1:7" ht="15.75" customHeight="1" x14ac:dyDescent="0.3">
      <c r="C38" s="95">
        <v>231.52</v>
      </c>
      <c r="D38" s="88">
        <f t="shared" si="0"/>
        <v>1.3606990876136248E-2</v>
      </c>
      <c r="E38" s="53"/>
    </row>
    <row r="39" spans="1:7" ht="15.75" customHeight="1" x14ac:dyDescent="0.3">
      <c r="C39" s="95">
        <v>230.29</v>
      </c>
      <c r="D39" s="88">
        <f t="shared" si="0"/>
        <v>8.221984834422073E-3</v>
      </c>
      <c r="E39" s="53"/>
    </row>
    <row r="40" spans="1:7" ht="15.75" customHeight="1" x14ac:dyDescent="0.3">
      <c r="C40" s="95">
        <v>225.8</v>
      </c>
      <c r="D40" s="88">
        <f t="shared" si="0"/>
        <v>-1.1435476244680519E-2</v>
      </c>
      <c r="E40" s="53"/>
    </row>
    <row r="41" spans="1:7" ht="15.75" customHeight="1" x14ac:dyDescent="0.3">
      <c r="C41" s="95">
        <v>227.19</v>
      </c>
      <c r="D41" s="88">
        <f t="shared" si="0"/>
        <v>-5.3499816121744042E-3</v>
      </c>
      <c r="E41" s="53"/>
    </row>
    <row r="42" spans="1:7" ht="15.75" customHeight="1" x14ac:dyDescent="0.3">
      <c r="C42" s="95">
        <v>229.82</v>
      </c>
      <c r="D42" s="88">
        <f t="shared" si="0"/>
        <v>6.1642995989703497E-3</v>
      </c>
      <c r="E42" s="53"/>
    </row>
    <row r="43" spans="1:7" ht="16.5" customHeight="1" x14ac:dyDescent="0.3">
      <c r="C43" s="96">
        <v>226.87</v>
      </c>
      <c r="D43" s="89">
        <f t="shared" si="0"/>
        <v>-6.7509587937585299E-3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4568.24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228.41199999999998</v>
      </c>
      <c r="E46" s="56"/>
      <c r="F46" s="1" t="s">
        <v>132</v>
      </c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1">
        <f>C46</f>
        <v>228.41199999999998</v>
      </c>
      <c r="C49" s="93">
        <f>-IF(C46&lt;=80,10%,IF(C46&lt;250,7.5%,5%))</f>
        <v>-7.4999999999999997E-2</v>
      </c>
      <c r="D49" s="81">
        <f>IF(C46&lt;=80,C46*0.9,IF(C46&lt;250,C46*0.925,C46*0.95))</f>
        <v>211.28109999999998</v>
      </c>
    </row>
    <row r="50" spans="1:6" ht="17.25" customHeight="1" x14ac:dyDescent="0.3">
      <c r="B50" s="472"/>
      <c r="C50" s="94">
        <f>IF(C46&lt;=80, 10%, IF(C46&lt;250, 7.5%, 5%))</f>
        <v>7.4999999999999997E-2</v>
      </c>
      <c r="D50" s="81">
        <f>IF(C46&lt;=80, C46*1.1, IF(C46&lt;250, C46*1.075, C46*1.05))</f>
        <v>245.54289999999997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 t="s">
        <v>125</v>
      </c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8" zoomScale="55" zoomScaleNormal="40" zoomScalePageLayoutView="55" workbookViewId="0">
      <selection activeCell="F114" sqref="F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7" t="s">
        <v>45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 x14ac:dyDescent="0.25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 x14ac:dyDescent="0.25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 x14ac:dyDescent="0.25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 x14ac:dyDescent="0.25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 x14ac:dyDescent="0.25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 x14ac:dyDescent="0.25">
      <c r="A7" s="507"/>
      <c r="B7" s="507"/>
      <c r="C7" s="507"/>
      <c r="D7" s="507"/>
      <c r="E7" s="507"/>
      <c r="F7" s="507"/>
      <c r="G7" s="507"/>
      <c r="H7" s="507"/>
      <c r="I7" s="507"/>
    </row>
    <row r="8" spans="1:9" x14ac:dyDescent="0.25">
      <c r="A8" s="508" t="s">
        <v>46</v>
      </c>
      <c r="B8" s="508"/>
      <c r="C8" s="508"/>
      <c r="D8" s="508"/>
      <c r="E8" s="508"/>
      <c r="F8" s="508"/>
      <c r="G8" s="508"/>
      <c r="H8" s="508"/>
      <c r="I8" s="508"/>
    </row>
    <row r="9" spans="1:9" x14ac:dyDescent="0.25">
      <c r="A9" s="508"/>
      <c r="B9" s="508"/>
      <c r="C9" s="508"/>
      <c r="D9" s="508"/>
      <c r="E9" s="508"/>
      <c r="F9" s="508"/>
      <c r="G9" s="508"/>
      <c r="H9" s="508"/>
      <c r="I9" s="508"/>
    </row>
    <row r="10" spans="1:9" x14ac:dyDescent="0.25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 x14ac:dyDescent="0.25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 x14ac:dyDescent="0.25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 x14ac:dyDescent="0.25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 x14ac:dyDescent="0.25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 x14ac:dyDescent="0.3">
      <c r="A15" s="98"/>
    </row>
    <row r="16" spans="1:9" ht="19.5" customHeight="1" x14ac:dyDescent="0.3">
      <c r="A16" s="480" t="s">
        <v>31</v>
      </c>
      <c r="B16" s="481"/>
      <c r="C16" s="481"/>
      <c r="D16" s="481"/>
      <c r="E16" s="481"/>
      <c r="F16" s="481"/>
      <c r="G16" s="481"/>
      <c r="H16" s="482"/>
    </row>
    <row r="17" spans="1:14" ht="20.25" customHeight="1" x14ac:dyDescent="0.25">
      <c r="A17" s="483" t="s">
        <v>47</v>
      </c>
      <c r="B17" s="483"/>
      <c r="C17" s="483"/>
      <c r="D17" s="483"/>
      <c r="E17" s="483"/>
      <c r="F17" s="483"/>
      <c r="G17" s="483"/>
      <c r="H17" s="483"/>
    </row>
    <row r="18" spans="1:14" ht="26.25" customHeight="1" x14ac:dyDescent="0.4">
      <c r="A18" s="100" t="s">
        <v>33</v>
      </c>
      <c r="B18" s="479" t="s">
        <v>5</v>
      </c>
      <c r="C18" s="479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84" t="s">
        <v>9</v>
      </c>
      <c r="C20" s="48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84" t="s">
        <v>11</v>
      </c>
      <c r="C21" s="484"/>
      <c r="D21" s="484"/>
      <c r="E21" s="484"/>
      <c r="F21" s="484"/>
      <c r="G21" s="484"/>
      <c r="H21" s="484"/>
      <c r="I21" s="104"/>
    </row>
    <row r="22" spans="1:14" ht="26.25" customHeight="1" x14ac:dyDescent="0.4">
      <c r="A22" s="100" t="s">
        <v>37</v>
      </c>
      <c r="B22" s="105">
        <v>42182.315393518518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9" t="s">
        <v>126</v>
      </c>
      <c r="C26" s="479"/>
    </row>
    <row r="27" spans="1:14" ht="26.25" customHeight="1" x14ac:dyDescent="0.4">
      <c r="A27" s="109" t="s">
        <v>48</v>
      </c>
      <c r="B27" s="485" t="s">
        <v>127</v>
      </c>
      <c r="C27" s="485"/>
    </row>
    <row r="28" spans="1:14" ht="27" customHeight="1" x14ac:dyDescent="0.4">
      <c r="A28" s="109" t="s">
        <v>6</v>
      </c>
      <c r="B28" s="110">
        <v>100.2</v>
      </c>
    </row>
    <row r="29" spans="1:14" s="14" customFormat="1" ht="27" customHeight="1" x14ac:dyDescent="0.4">
      <c r="A29" s="109" t="s">
        <v>49</v>
      </c>
      <c r="B29" s="111"/>
      <c r="C29" s="486" t="s">
        <v>50</v>
      </c>
      <c r="D29" s="487"/>
      <c r="E29" s="487"/>
      <c r="F29" s="487"/>
      <c r="G29" s="48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9" t="s">
        <v>53</v>
      </c>
      <c r="D31" s="490"/>
      <c r="E31" s="490"/>
      <c r="F31" s="490"/>
      <c r="G31" s="490"/>
      <c r="H31" s="49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9" t="s">
        <v>55</v>
      </c>
      <c r="D32" s="490"/>
      <c r="E32" s="490"/>
      <c r="F32" s="490"/>
      <c r="G32" s="490"/>
      <c r="H32" s="49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92" t="s">
        <v>59</v>
      </c>
      <c r="E36" s="493"/>
      <c r="F36" s="492" t="s">
        <v>60</v>
      </c>
      <c r="G36" s="49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466">
        <v>162819422</v>
      </c>
      <c r="E38" s="133">
        <f>IF(ISBLANK(D38),"-",$D$48/$D$45*D38)</f>
        <v>158068514.72152969</v>
      </c>
      <c r="F38" s="466">
        <v>166551994</v>
      </c>
      <c r="G38" s="134">
        <f>IF(ISBLANK(F38),"-",$D$48/$F$45*F38)</f>
        <v>157255964.89140922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467">
        <v>162415893</v>
      </c>
      <c r="E39" s="138">
        <f>IF(ISBLANK(D39),"-",$D$48/$D$45*D39)</f>
        <v>157676760.29264426</v>
      </c>
      <c r="F39" s="467">
        <v>165359120</v>
      </c>
      <c r="G39" s="139">
        <f>IF(ISBLANK(F39),"-",$D$48/$F$45*F39)</f>
        <v>156129670.64924076</v>
      </c>
      <c r="I39" s="496">
        <f>ABS((F43/D43*D42)-F42)/D42</f>
        <v>2.4031950031822864E-3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467">
        <v>162702500</v>
      </c>
      <c r="E40" s="138">
        <f>IF(ISBLANK(D40),"-",$D$48/$D$45*D40)</f>
        <v>157955004.38811094</v>
      </c>
      <c r="F40" s="467">
        <v>168618874</v>
      </c>
      <c r="G40" s="139">
        <f>IF(ISBLANK(F40),"-",$D$48/$F$45*F40)</f>
        <v>159207482.85831362</v>
      </c>
      <c r="I40" s="49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162645938.33333334</v>
      </c>
      <c r="E42" s="148">
        <f>AVERAGE(E38:E41)</f>
        <v>157900093.13409498</v>
      </c>
      <c r="F42" s="147">
        <f>AVERAGE(F38:F41)</f>
        <v>166843329.33333334</v>
      </c>
      <c r="G42" s="149">
        <f>AVERAGE(G38:G41)</f>
        <v>157531039.4663212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20.56</v>
      </c>
      <c r="E43" s="140"/>
      <c r="F43" s="152">
        <v>21.14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20.56</v>
      </c>
      <c r="E44" s="155"/>
      <c r="F44" s="154">
        <f>F43*$B$34</f>
        <v>21.14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20.601120000000002</v>
      </c>
      <c r="E45" s="158"/>
      <c r="F45" s="157">
        <f>F44*$B$30/100</f>
        <v>21.182280000000002</v>
      </c>
      <c r="H45" s="150"/>
    </row>
    <row r="46" spans="1:14" ht="19.5" customHeight="1" x14ac:dyDescent="0.3">
      <c r="A46" s="497" t="s">
        <v>78</v>
      </c>
      <c r="B46" s="498"/>
      <c r="C46" s="153" t="s">
        <v>79</v>
      </c>
      <c r="D46" s="159">
        <f>D45/$B$45</f>
        <v>0.41202240000000001</v>
      </c>
      <c r="E46" s="160"/>
      <c r="F46" s="161">
        <f>F45/$B$45</f>
        <v>0.42364560000000007</v>
      </c>
      <c r="H46" s="150"/>
    </row>
    <row r="47" spans="1:14" ht="27" customHeight="1" x14ac:dyDescent="0.4">
      <c r="A47" s="499"/>
      <c r="B47" s="500"/>
      <c r="C47" s="162" t="s">
        <v>80</v>
      </c>
      <c r="D47" s="163">
        <v>0.4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157715566.30020809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6.4258821985693094E-3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Telmisartan 40mg,Hydrochlorothiazide BP 12.5mg</v>
      </c>
    </row>
    <row r="56" spans="1:12" ht="26.25" customHeight="1" x14ac:dyDescent="0.4">
      <c r="A56" s="177" t="s">
        <v>87</v>
      </c>
      <c r="B56" s="178">
        <v>40</v>
      </c>
      <c r="C56" s="99" t="str">
        <f>B20</f>
        <v xml:space="preserve">Telmisartan  and Hydrochlorothiazide BP  </v>
      </c>
      <c r="H56" s="179"/>
    </row>
    <row r="57" spans="1:12" ht="18.75" x14ac:dyDescent="0.3">
      <c r="A57" s="176" t="s">
        <v>88</v>
      </c>
      <c r="B57" s="271">
        <f>Uniformity!C46</f>
        <v>228.41199999999998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501" t="s">
        <v>94</v>
      </c>
      <c r="D60" s="504">
        <v>226.97</v>
      </c>
      <c r="E60" s="182">
        <v>1</v>
      </c>
      <c r="F60" s="183">
        <v>155915051</v>
      </c>
      <c r="G60" s="273">
        <f>IF(ISBLANK(F60),"-",(F60/$D$50*$D$47*$B$68)*($B$57/$D$60))</f>
        <v>39.794580569216485</v>
      </c>
      <c r="H60" s="184">
        <f t="shared" ref="H60:H71" si="0">IF(ISBLANK(F60),"-",G60/$B$56)</f>
        <v>0.99486451423041211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502"/>
      <c r="D61" s="505"/>
      <c r="E61" s="185">
        <v>2</v>
      </c>
      <c r="F61" s="137">
        <v>155818401</v>
      </c>
      <c r="G61" s="274">
        <f>IF(ISBLANK(F61),"-",(F61/$D$50*$D$47*$B$68)*($B$57/$D$60))</f>
        <v>39.769912352855421</v>
      </c>
      <c r="H61" s="186">
        <f t="shared" si="0"/>
        <v>0.99424780882138553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2"/>
      <c r="D62" s="505"/>
      <c r="E62" s="185">
        <v>3</v>
      </c>
      <c r="F62" s="187">
        <v>157262684</v>
      </c>
      <c r="G62" s="274">
        <f>IF(ISBLANK(F62),"-",(F62/$D$50*$D$47*$B$68)*($B$57/$D$60))</f>
        <v>40.138540242463392</v>
      </c>
      <c r="H62" s="186">
        <f>IF(ISBLANK(F62),"-",G62/$B$56)</f>
        <v>1.0034635060615849</v>
      </c>
      <c r="L62" s="112"/>
    </row>
    <row r="63" spans="1:12" ht="27" customHeight="1" x14ac:dyDescent="0.4">
      <c r="A63" s="124" t="s">
        <v>97</v>
      </c>
      <c r="B63" s="125">
        <v>1</v>
      </c>
      <c r="C63" s="503"/>
      <c r="D63" s="506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1" t="s">
        <v>99</v>
      </c>
      <c r="D64" s="504">
        <v>229.81</v>
      </c>
      <c r="E64" s="182">
        <v>1</v>
      </c>
      <c r="F64" s="183">
        <v>159244328</v>
      </c>
      <c r="G64" s="275">
        <f>IF(ISBLANK(F64),"-",(F64/$D$50*$D$47*$B$68)*($B$57/$D$64))</f>
        <v>40.142036170836597</v>
      </c>
      <c r="H64" s="190">
        <f>IF(ISBLANK(F64),"-",G64/$B$56)</f>
        <v>1.003550904270915</v>
      </c>
    </row>
    <row r="65" spans="1:8" ht="26.25" customHeight="1" x14ac:dyDescent="0.4">
      <c r="A65" s="124" t="s">
        <v>100</v>
      </c>
      <c r="B65" s="125">
        <v>1</v>
      </c>
      <c r="C65" s="502"/>
      <c r="D65" s="505"/>
      <c r="E65" s="185">
        <v>2</v>
      </c>
      <c r="F65" s="137">
        <v>158836825</v>
      </c>
      <c r="G65" s="276">
        <f>IF(ISBLANK(F65),"-",(F65/$D$50*$D$47*$B$68)*($B$57/$D$64))</f>
        <v>40.039313515837392</v>
      </c>
      <c r="H65" s="191">
        <f t="shared" si="0"/>
        <v>1.0009828378959349</v>
      </c>
    </row>
    <row r="66" spans="1:8" ht="26.25" customHeight="1" x14ac:dyDescent="0.4">
      <c r="A66" s="124" t="s">
        <v>101</v>
      </c>
      <c r="B66" s="125">
        <v>1</v>
      </c>
      <c r="C66" s="502"/>
      <c r="D66" s="505"/>
      <c r="E66" s="185">
        <v>3</v>
      </c>
      <c r="F66" s="137">
        <v>159020565</v>
      </c>
      <c r="G66" s="276">
        <f>IF(ISBLANK(F66),"-",(F66/$D$50*$D$47*$B$68)*($B$57/$D$64))</f>
        <v>40.085630378853253</v>
      </c>
      <c r="H66" s="191">
        <f t="shared" si="0"/>
        <v>1.0021407594713314</v>
      </c>
    </row>
    <row r="67" spans="1:8" ht="27" customHeight="1" x14ac:dyDescent="0.4">
      <c r="A67" s="124" t="s">
        <v>102</v>
      </c>
      <c r="B67" s="125">
        <v>1</v>
      </c>
      <c r="C67" s="503"/>
      <c r="D67" s="506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501" t="s">
        <v>104</v>
      </c>
      <c r="D68" s="504">
        <v>225.54</v>
      </c>
      <c r="E68" s="182">
        <v>1</v>
      </c>
      <c r="F68" s="183">
        <v>156025979</v>
      </c>
      <c r="G68" s="275">
        <f>IF(ISBLANK(F68),"-",(F68/$D$50*$D$47*$B$68)*($B$57/$D$68))</f>
        <v>40.075383625803227</v>
      </c>
      <c r="H68" s="186">
        <f t="shared" si="0"/>
        <v>1.0018845906450806</v>
      </c>
    </row>
    <row r="69" spans="1:8" ht="27" customHeight="1" x14ac:dyDescent="0.4">
      <c r="A69" s="172" t="s">
        <v>105</v>
      </c>
      <c r="B69" s="194">
        <f>(D47*B68)/B56*B57</f>
        <v>228.41199999999998</v>
      </c>
      <c r="C69" s="502"/>
      <c r="D69" s="505"/>
      <c r="E69" s="185">
        <v>2</v>
      </c>
      <c r="F69" s="137">
        <v>156474905</v>
      </c>
      <c r="G69" s="276">
        <f>IF(ISBLANK(F69),"-",(F69/$D$50*$D$47*$B$68)*($B$57/$D$68))</f>
        <v>40.190690588046976</v>
      </c>
      <c r="H69" s="186">
        <f t="shared" si="0"/>
        <v>1.0047672647011745</v>
      </c>
    </row>
    <row r="70" spans="1:8" ht="26.25" customHeight="1" x14ac:dyDescent="0.4">
      <c r="A70" s="514" t="s">
        <v>78</v>
      </c>
      <c r="B70" s="515"/>
      <c r="C70" s="502"/>
      <c r="D70" s="505"/>
      <c r="E70" s="185">
        <v>3</v>
      </c>
      <c r="F70" s="137">
        <v>155513711</v>
      </c>
      <c r="G70" s="276">
        <f>IF(ISBLANK(F70),"-",(F70/$D$50*$D$47*$B$68)*($B$57/$D$68))</f>
        <v>39.943807225829332</v>
      </c>
      <c r="H70" s="186">
        <f t="shared" si="0"/>
        <v>0.99859518064573327</v>
      </c>
    </row>
    <row r="71" spans="1:8" ht="27" customHeight="1" x14ac:dyDescent="0.4">
      <c r="A71" s="516"/>
      <c r="B71" s="517"/>
      <c r="C71" s="513"/>
      <c r="D71" s="506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1.0004997074159503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8">
        <f>STDEV(H60:H71)/H72</f>
        <v>3.7997321260255911E-3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509" t="str">
        <f>B20</f>
        <v xml:space="preserve">Telmisartan  and Hydrochlorothiazide BP  </v>
      </c>
      <c r="D76" s="509"/>
      <c r="E76" s="205" t="s">
        <v>108</v>
      </c>
      <c r="F76" s="205"/>
      <c r="G76" s="206">
        <f>H72</f>
        <v>1.0004997074159503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5" t="str">
        <f>B26</f>
        <v xml:space="preserve">Telmisartan </v>
      </c>
      <c r="C79" s="495"/>
    </row>
    <row r="80" spans="1:8" ht="26.25" customHeight="1" x14ac:dyDescent="0.4">
      <c r="A80" s="109" t="s">
        <v>48</v>
      </c>
      <c r="B80" s="495" t="str">
        <f>B27</f>
        <v>T3-1</v>
      </c>
      <c r="C80" s="495"/>
    </row>
    <row r="81" spans="1:12" ht="27" customHeight="1" x14ac:dyDescent="0.4">
      <c r="A81" s="109" t="s">
        <v>6</v>
      </c>
      <c r="B81" s="208">
        <f>B28</f>
        <v>100.2</v>
      </c>
    </row>
    <row r="82" spans="1:12" s="14" customFormat="1" ht="27" customHeight="1" x14ac:dyDescent="0.4">
      <c r="A82" s="109" t="s">
        <v>49</v>
      </c>
      <c r="B82" s="111">
        <v>0</v>
      </c>
      <c r="C82" s="486" t="s">
        <v>50</v>
      </c>
      <c r="D82" s="487"/>
      <c r="E82" s="487"/>
      <c r="F82" s="487"/>
      <c r="G82" s="48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9" t="s">
        <v>111</v>
      </c>
      <c r="D84" s="490"/>
      <c r="E84" s="490"/>
      <c r="F84" s="490"/>
      <c r="G84" s="490"/>
      <c r="H84" s="49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9" t="s">
        <v>112</v>
      </c>
      <c r="D85" s="490"/>
      <c r="E85" s="490"/>
      <c r="F85" s="490"/>
      <c r="G85" s="490"/>
      <c r="H85" s="49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492" t="s">
        <v>60</v>
      </c>
      <c r="G89" s="494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16327927</v>
      </c>
      <c r="E91" s="133">
        <f>IF(ISBLANK(D91),"-",$D$101/$D$98*D91)</f>
        <v>16526710.271141287</v>
      </c>
      <c r="F91" s="132">
        <v>16363102</v>
      </c>
      <c r="G91" s="134">
        <f>IF(ISBLANK(F91),"-",$D$101/$F$98*F91)</f>
        <v>16160753.209069243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16287924</v>
      </c>
      <c r="E92" s="138">
        <f>IF(ISBLANK(D92),"-",$D$101/$D$98*D92)</f>
        <v>16486220.257254254</v>
      </c>
      <c r="F92" s="137">
        <v>16316307</v>
      </c>
      <c r="G92" s="139">
        <f>IF(ISBLANK(F92),"-",$D$101/$F$98*F92)</f>
        <v>16114536.883679448</v>
      </c>
      <c r="I92" s="496">
        <f>ABS((F96/D96*D95)-F95)/D95</f>
        <v>1.9107828834766638E-2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/>
      <c r="E93" s="138" t="str">
        <f>IF(ISBLANK(D93),"-",$D$101/$D$98*D93)</f>
        <v>-</v>
      </c>
      <c r="F93" s="137">
        <v>16525192</v>
      </c>
      <c r="G93" s="139">
        <f>IF(ISBLANK(F93),"-",$D$101/$F$98*F93)</f>
        <v>16320838.777664857</v>
      </c>
      <c r="I93" s="496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16307925.5</v>
      </c>
      <c r="E95" s="148">
        <f>AVERAGE(E91:E94)</f>
        <v>16506465.264197771</v>
      </c>
      <c r="F95" s="218">
        <f>AVERAGE(F91:F94)</f>
        <v>16401533.666666666</v>
      </c>
      <c r="G95" s="219">
        <f>AVERAGE(G91:G94)</f>
        <v>16198709.623471184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19.72</v>
      </c>
      <c r="E96" s="140"/>
      <c r="F96" s="152">
        <v>20.21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19.72</v>
      </c>
      <c r="E97" s="155"/>
      <c r="F97" s="154">
        <f>F96*$B$87</f>
        <v>20.21</v>
      </c>
    </row>
    <row r="98" spans="1:10" ht="19.5" customHeight="1" x14ac:dyDescent="0.3">
      <c r="A98" s="124" t="s">
        <v>76</v>
      </c>
      <c r="B98" s="224">
        <f>(B97/B96)*(B95/B94)*(B93/B92)*(B91/B90)*B89</f>
        <v>500</v>
      </c>
      <c r="C98" s="222" t="s">
        <v>115</v>
      </c>
      <c r="D98" s="225">
        <f>D97*$B$83/100</f>
        <v>19.759439999999998</v>
      </c>
      <c r="E98" s="158"/>
      <c r="F98" s="157">
        <f>F97*$B$83/100</f>
        <v>20.250420000000002</v>
      </c>
    </row>
    <row r="99" spans="1:10" ht="19.5" customHeight="1" x14ac:dyDescent="0.3">
      <c r="A99" s="497" t="s">
        <v>78</v>
      </c>
      <c r="B99" s="511"/>
      <c r="C99" s="222" t="s">
        <v>116</v>
      </c>
      <c r="D99" s="226">
        <f>D98/$B$98</f>
        <v>3.9518879999999992E-2</v>
      </c>
      <c r="E99" s="158"/>
      <c r="F99" s="161">
        <f>F98/$B$98</f>
        <v>4.0500840000000003E-2</v>
      </c>
      <c r="G99" s="227"/>
      <c r="H99" s="150"/>
    </row>
    <row r="100" spans="1:10" ht="19.5" customHeight="1" x14ac:dyDescent="0.3">
      <c r="A100" s="499"/>
      <c r="B100" s="512"/>
      <c r="C100" s="222" t="s">
        <v>80</v>
      </c>
      <c r="D100" s="228">
        <v>0.04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20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20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16321811.879761819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1.137655843843053E-2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5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16261432</v>
      </c>
      <c r="E108" s="279">
        <f>IF(ISBLANK(D108),"-",D108/$D$103*$D$100*$B$116)</f>
        <v>35.866823874246421</v>
      </c>
      <c r="F108" s="245">
        <f t="shared" ref="F108:F113" si="1">IF(ISBLANK(D108), "-", E108/$B$56)</f>
        <v>0.89667059685616057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16164120</v>
      </c>
      <c r="E109" s="280">
        <f t="shared" ref="E109:E113" si="2">IF(ISBLANK(D109),"-",D109/$D$103*$D$100*$B$116)</f>
        <v>35.652188879932837</v>
      </c>
      <c r="F109" s="246">
        <f t="shared" si="1"/>
        <v>0.89130472199832089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16345067</v>
      </c>
      <c r="E110" s="280">
        <f>IF(ISBLANK(D110),"-",D110/$D$103*$D$100*$B$116)</f>
        <v>36.051292364765736</v>
      </c>
      <c r="F110" s="246">
        <f t="shared" si="1"/>
        <v>0.90128230911914342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16286203</v>
      </c>
      <c r="E111" s="280">
        <f t="shared" si="2"/>
        <v>35.921459720227816</v>
      </c>
      <c r="F111" s="246">
        <f t="shared" si="1"/>
        <v>0.89803649300569544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16424843</v>
      </c>
      <c r="E112" s="280">
        <f t="shared" si="2"/>
        <v>36.227249300255302</v>
      </c>
      <c r="F112" s="246">
        <f t="shared" si="1"/>
        <v>0.90568123250638255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16234693</v>
      </c>
      <c r="E113" s="281">
        <f t="shared" si="2"/>
        <v>35.807847333707215</v>
      </c>
      <c r="F113" s="249">
        <f t="shared" si="1"/>
        <v>0.89519618334268036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0.89802858947139708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4"/>
      <c r="D116" s="255"/>
      <c r="E116" s="216" t="s">
        <v>84</v>
      </c>
      <c r="F116" s="256">
        <f>STDEV(F108:F113)/F115</f>
        <v>5.5505039608621928E-3</v>
      </c>
      <c r="I116" s="98"/>
    </row>
    <row r="117" spans="1:10" ht="27" customHeight="1" x14ac:dyDescent="0.4">
      <c r="A117" s="497" t="s">
        <v>78</v>
      </c>
      <c r="B117" s="498"/>
      <c r="C117" s="257"/>
      <c r="D117" s="258"/>
      <c r="E117" s="259" t="s">
        <v>20</v>
      </c>
      <c r="F117" s="260">
        <f>COUNT(F108:F113)</f>
        <v>6</v>
      </c>
      <c r="I117" s="98"/>
      <c r="J117" s="236"/>
    </row>
    <row r="118" spans="1:10" ht="19.5" customHeight="1" x14ac:dyDescent="0.3">
      <c r="A118" s="499"/>
      <c r="B118" s="500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509" t="str">
        <f>B20</f>
        <v xml:space="preserve">Telmisartan  and Hydrochlorothiazide BP  </v>
      </c>
      <c r="D120" s="509"/>
      <c r="E120" s="205" t="s">
        <v>124</v>
      </c>
      <c r="F120" s="205"/>
      <c r="G120" s="206">
        <f>F115</f>
        <v>0.89802858947139708</v>
      </c>
      <c r="H120" s="98"/>
      <c r="I120" s="98"/>
    </row>
    <row r="121" spans="1:10" ht="19.5" customHeight="1" x14ac:dyDescent="0.3">
      <c r="A121" s="261"/>
      <c r="B121" s="261"/>
      <c r="C121" s="262"/>
      <c r="D121" s="262"/>
      <c r="E121" s="262"/>
      <c r="F121" s="262"/>
      <c r="G121" s="262"/>
      <c r="H121" s="262"/>
    </row>
    <row r="122" spans="1:10" ht="18.75" x14ac:dyDescent="0.3">
      <c r="B122" s="510" t="s">
        <v>26</v>
      </c>
      <c r="C122" s="510"/>
      <c r="E122" s="211" t="s">
        <v>27</v>
      </c>
      <c r="F122" s="263"/>
      <c r="G122" s="510" t="s">
        <v>28</v>
      </c>
      <c r="H122" s="510"/>
    </row>
    <row r="123" spans="1:10" ht="69.95" customHeight="1" x14ac:dyDescent="0.3">
      <c r="A123" s="264" t="s">
        <v>29</v>
      </c>
      <c r="B123" s="265" t="s">
        <v>128</v>
      </c>
      <c r="C123" s="265"/>
      <c r="E123" s="265"/>
      <c r="F123" s="98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5" zoomScale="55" zoomScaleNormal="40" zoomScalePageLayoutView="55" workbookViewId="0">
      <selection activeCell="F114" sqref="F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7" t="s">
        <v>45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 x14ac:dyDescent="0.25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 x14ac:dyDescent="0.25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 x14ac:dyDescent="0.25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 x14ac:dyDescent="0.25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 x14ac:dyDescent="0.25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 x14ac:dyDescent="0.25">
      <c r="A7" s="507"/>
      <c r="B7" s="507"/>
      <c r="C7" s="507"/>
      <c r="D7" s="507"/>
      <c r="E7" s="507"/>
      <c r="F7" s="507"/>
      <c r="G7" s="507"/>
      <c r="H7" s="507"/>
      <c r="I7" s="507"/>
    </row>
    <row r="8" spans="1:9" x14ac:dyDescent="0.25">
      <c r="A8" s="508" t="s">
        <v>46</v>
      </c>
      <c r="B8" s="508"/>
      <c r="C8" s="508"/>
      <c r="D8" s="508"/>
      <c r="E8" s="508"/>
      <c r="F8" s="508"/>
      <c r="G8" s="508"/>
      <c r="H8" s="508"/>
      <c r="I8" s="508"/>
    </row>
    <row r="9" spans="1:9" x14ac:dyDescent="0.25">
      <c r="A9" s="508"/>
      <c r="B9" s="508"/>
      <c r="C9" s="508"/>
      <c r="D9" s="508"/>
      <c r="E9" s="508"/>
      <c r="F9" s="508"/>
      <c r="G9" s="508"/>
      <c r="H9" s="508"/>
      <c r="I9" s="508"/>
    </row>
    <row r="10" spans="1:9" x14ac:dyDescent="0.25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 x14ac:dyDescent="0.25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 x14ac:dyDescent="0.25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 x14ac:dyDescent="0.25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 x14ac:dyDescent="0.25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 x14ac:dyDescent="0.3">
      <c r="A15" s="282"/>
    </row>
    <row r="16" spans="1:9" ht="19.5" customHeight="1" x14ac:dyDescent="0.3">
      <c r="A16" s="480" t="s">
        <v>31</v>
      </c>
      <c r="B16" s="481"/>
      <c r="C16" s="481"/>
      <c r="D16" s="481"/>
      <c r="E16" s="481"/>
      <c r="F16" s="481"/>
      <c r="G16" s="481"/>
      <c r="H16" s="482"/>
    </row>
    <row r="17" spans="1:14" ht="20.25" customHeight="1" x14ac:dyDescent="0.25">
      <c r="A17" s="483" t="s">
        <v>47</v>
      </c>
      <c r="B17" s="483"/>
      <c r="C17" s="483"/>
      <c r="D17" s="483"/>
      <c r="E17" s="483"/>
      <c r="F17" s="483"/>
      <c r="G17" s="483"/>
      <c r="H17" s="483"/>
    </row>
    <row r="18" spans="1:14" ht="26.25" customHeight="1" x14ac:dyDescent="0.4">
      <c r="A18" s="284" t="s">
        <v>33</v>
      </c>
      <c r="B18" s="479" t="s">
        <v>5</v>
      </c>
      <c r="C18" s="479"/>
      <c r="D18" s="454"/>
      <c r="E18" s="285"/>
      <c r="F18" s="286"/>
      <c r="G18" s="286"/>
      <c r="H18" s="286"/>
    </row>
    <row r="19" spans="1:14" ht="26.25" customHeight="1" x14ac:dyDescent="0.4">
      <c r="A19" s="284" t="s">
        <v>34</v>
      </c>
      <c r="B19" s="287" t="s">
        <v>7</v>
      </c>
      <c r="C19" s="456">
        <v>1</v>
      </c>
      <c r="D19" s="286"/>
      <c r="E19" s="286"/>
      <c r="F19" s="286"/>
      <c r="G19" s="286"/>
      <c r="H19" s="286"/>
    </row>
    <row r="20" spans="1:14" ht="26.25" customHeight="1" x14ac:dyDescent="0.4">
      <c r="A20" s="284" t="s">
        <v>35</v>
      </c>
      <c r="B20" s="484" t="s">
        <v>9</v>
      </c>
      <c r="C20" s="484"/>
      <c r="D20" s="286"/>
      <c r="E20" s="286"/>
      <c r="F20" s="286"/>
      <c r="G20" s="286"/>
      <c r="H20" s="286"/>
    </row>
    <row r="21" spans="1:14" ht="26.25" customHeight="1" x14ac:dyDescent="0.4">
      <c r="A21" s="284" t="s">
        <v>36</v>
      </c>
      <c r="B21" s="484" t="s">
        <v>11</v>
      </c>
      <c r="C21" s="484"/>
      <c r="D21" s="484"/>
      <c r="E21" s="484"/>
      <c r="F21" s="484"/>
      <c r="G21" s="484"/>
      <c r="H21" s="484"/>
      <c r="I21" s="288"/>
    </row>
    <row r="22" spans="1:14" ht="26.25" customHeight="1" x14ac:dyDescent="0.4">
      <c r="A22" s="284" t="s">
        <v>37</v>
      </c>
      <c r="B22" s="289">
        <v>42182.315393518518</v>
      </c>
      <c r="C22" s="286"/>
      <c r="D22" s="286"/>
      <c r="E22" s="286"/>
      <c r="F22" s="286"/>
      <c r="G22" s="286"/>
      <c r="H22" s="286"/>
    </row>
    <row r="23" spans="1:14" ht="26.25" customHeight="1" x14ac:dyDescent="0.4">
      <c r="A23" s="284" t="s">
        <v>38</v>
      </c>
      <c r="B23" s="289" t="s">
        <v>129</v>
      </c>
      <c r="C23" s="286"/>
      <c r="D23" s="286"/>
      <c r="E23" s="286"/>
      <c r="F23" s="286"/>
      <c r="G23" s="286"/>
      <c r="H23" s="286"/>
    </row>
    <row r="24" spans="1:14" ht="18.75" x14ac:dyDescent="0.3">
      <c r="A24" s="284"/>
      <c r="B24" s="290"/>
    </row>
    <row r="25" spans="1:14" ht="18.75" x14ac:dyDescent="0.3">
      <c r="A25" s="291" t="s">
        <v>1</v>
      </c>
      <c r="B25" s="290"/>
    </row>
    <row r="26" spans="1:14" ht="26.25" customHeight="1" x14ac:dyDescent="0.4">
      <c r="A26" s="292" t="s">
        <v>4</v>
      </c>
      <c r="B26" s="479" t="s">
        <v>130</v>
      </c>
      <c r="C26" s="479"/>
    </row>
    <row r="27" spans="1:14" ht="26.25" customHeight="1" x14ac:dyDescent="0.4">
      <c r="A27" s="293" t="s">
        <v>48</v>
      </c>
      <c r="B27" s="485" t="s">
        <v>131</v>
      </c>
      <c r="C27" s="485"/>
    </row>
    <row r="28" spans="1:14" ht="27" customHeight="1" x14ac:dyDescent="0.4">
      <c r="A28" s="293" t="s">
        <v>6</v>
      </c>
      <c r="B28" s="294">
        <v>99.45</v>
      </c>
    </row>
    <row r="29" spans="1:14" s="14" customFormat="1" ht="27" customHeight="1" x14ac:dyDescent="0.4">
      <c r="A29" s="293" t="s">
        <v>49</v>
      </c>
      <c r="B29" s="295"/>
      <c r="C29" s="486" t="s">
        <v>50</v>
      </c>
      <c r="D29" s="487"/>
      <c r="E29" s="487"/>
      <c r="F29" s="487"/>
      <c r="G29" s="488"/>
      <c r="I29" s="296"/>
      <c r="J29" s="296"/>
      <c r="K29" s="296"/>
      <c r="L29" s="296"/>
    </row>
    <row r="30" spans="1:14" s="14" customFormat="1" ht="19.5" customHeight="1" x14ac:dyDescent="0.3">
      <c r="A30" s="293" t="s">
        <v>51</v>
      </c>
      <c r="B30" s="297">
        <f>B28-B29</f>
        <v>99.45</v>
      </c>
      <c r="C30" s="298"/>
      <c r="D30" s="298"/>
      <c r="E30" s="298"/>
      <c r="F30" s="298"/>
      <c r="G30" s="299"/>
      <c r="I30" s="296"/>
      <c r="J30" s="296"/>
      <c r="K30" s="296"/>
      <c r="L30" s="296"/>
    </row>
    <row r="31" spans="1:14" s="14" customFormat="1" ht="27" customHeight="1" x14ac:dyDescent="0.4">
      <c r="A31" s="293" t="s">
        <v>52</v>
      </c>
      <c r="B31" s="300">
        <v>1</v>
      </c>
      <c r="C31" s="489" t="s">
        <v>53</v>
      </c>
      <c r="D31" s="490"/>
      <c r="E31" s="490"/>
      <c r="F31" s="490"/>
      <c r="G31" s="490"/>
      <c r="H31" s="491"/>
      <c r="I31" s="296"/>
      <c r="J31" s="296"/>
      <c r="K31" s="296"/>
      <c r="L31" s="296"/>
    </row>
    <row r="32" spans="1:14" s="14" customFormat="1" ht="27" customHeight="1" x14ac:dyDescent="0.4">
      <c r="A32" s="293" t="s">
        <v>54</v>
      </c>
      <c r="B32" s="300">
        <v>1</v>
      </c>
      <c r="C32" s="489" t="s">
        <v>55</v>
      </c>
      <c r="D32" s="490"/>
      <c r="E32" s="490"/>
      <c r="F32" s="490"/>
      <c r="G32" s="490"/>
      <c r="H32" s="491"/>
      <c r="I32" s="296"/>
      <c r="J32" s="296"/>
      <c r="K32" s="296"/>
      <c r="L32" s="301"/>
      <c r="M32" s="301"/>
      <c r="N32" s="302"/>
    </row>
    <row r="33" spans="1:14" s="14" customFormat="1" ht="17.25" customHeight="1" x14ac:dyDescent="0.3">
      <c r="A33" s="293"/>
      <c r="B33" s="303"/>
      <c r="C33" s="304"/>
      <c r="D33" s="304"/>
      <c r="E33" s="304"/>
      <c r="F33" s="304"/>
      <c r="G33" s="304"/>
      <c r="H33" s="304"/>
      <c r="I33" s="296"/>
      <c r="J33" s="296"/>
      <c r="K33" s="296"/>
      <c r="L33" s="301"/>
      <c r="M33" s="301"/>
      <c r="N33" s="302"/>
    </row>
    <row r="34" spans="1:14" s="14" customFormat="1" ht="18.75" x14ac:dyDescent="0.3">
      <c r="A34" s="293" t="s">
        <v>56</v>
      </c>
      <c r="B34" s="305">
        <f>B31/B32</f>
        <v>1</v>
      </c>
      <c r="C34" s="283" t="s">
        <v>57</v>
      </c>
      <c r="D34" s="283"/>
      <c r="E34" s="283"/>
      <c r="F34" s="283"/>
      <c r="G34" s="283"/>
      <c r="I34" s="296"/>
      <c r="J34" s="296"/>
      <c r="K34" s="296"/>
      <c r="L34" s="301"/>
      <c r="M34" s="301"/>
      <c r="N34" s="302"/>
    </row>
    <row r="35" spans="1:14" s="14" customFormat="1" ht="19.5" customHeight="1" x14ac:dyDescent="0.3">
      <c r="A35" s="293"/>
      <c r="B35" s="297"/>
      <c r="G35" s="283"/>
      <c r="I35" s="296"/>
      <c r="J35" s="296"/>
      <c r="K35" s="296"/>
      <c r="L35" s="301"/>
      <c r="M35" s="301"/>
      <c r="N35" s="302"/>
    </row>
    <row r="36" spans="1:14" s="14" customFormat="1" ht="27" customHeight="1" x14ac:dyDescent="0.4">
      <c r="A36" s="306" t="s">
        <v>58</v>
      </c>
      <c r="B36" s="307">
        <v>25</v>
      </c>
      <c r="C36" s="283"/>
      <c r="D36" s="492" t="s">
        <v>59</v>
      </c>
      <c r="E36" s="493"/>
      <c r="F36" s="492" t="s">
        <v>60</v>
      </c>
      <c r="G36" s="494"/>
      <c r="J36" s="296"/>
      <c r="K36" s="296"/>
      <c r="L36" s="301"/>
      <c r="M36" s="301"/>
      <c r="N36" s="302"/>
    </row>
    <row r="37" spans="1:14" s="14" customFormat="1" ht="27" customHeight="1" x14ac:dyDescent="0.4">
      <c r="A37" s="308" t="s">
        <v>61</v>
      </c>
      <c r="B37" s="309">
        <v>10</v>
      </c>
      <c r="C37" s="310" t="s">
        <v>62</v>
      </c>
      <c r="D37" s="311" t="s">
        <v>63</v>
      </c>
      <c r="E37" s="312" t="s">
        <v>64</v>
      </c>
      <c r="F37" s="311" t="s">
        <v>63</v>
      </c>
      <c r="G37" s="313" t="s">
        <v>64</v>
      </c>
      <c r="I37" s="314" t="s">
        <v>65</v>
      </c>
      <c r="J37" s="296"/>
      <c r="K37" s="296"/>
      <c r="L37" s="301"/>
      <c r="M37" s="301"/>
      <c r="N37" s="302"/>
    </row>
    <row r="38" spans="1:14" s="14" customFormat="1" ht="26.25" customHeight="1" x14ac:dyDescent="0.4">
      <c r="A38" s="308" t="s">
        <v>66</v>
      </c>
      <c r="B38" s="309">
        <v>50</v>
      </c>
      <c r="C38" s="315">
        <v>1</v>
      </c>
      <c r="D38" s="316">
        <v>60865049</v>
      </c>
      <c r="E38" s="317">
        <f>IF(ISBLANK(D38),"-",$D$48/$D$45*D38)</f>
        <v>65633212.636901721</v>
      </c>
      <c r="F38" s="316">
        <v>69751335</v>
      </c>
      <c r="G38" s="318">
        <f>IF(ISBLANK(F38),"-",$D$48/$F$45*F38)</f>
        <v>67356608.202829152</v>
      </c>
      <c r="I38" s="319"/>
      <c r="J38" s="296"/>
      <c r="K38" s="296"/>
      <c r="L38" s="301"/>
      <c r="M38" s="301"/>
      <c r="N38" s="302"/>
    </row>
    <row r="39" spans="1:14" s="14" customFormat="1" ht="26.25" customHeight="1" x14ac:dyDescent="0.4">
      <c r="A39" s="308" t="s">
        <v>67</v>
      </c>
      <c r="B39" s="309">
        <v>1</v>
      </c>
      <c r="C39" s="320">
        <v>2</v>
      </c>
      <c r="D39" s="321">
        <v>60675864</v>
      </c>
      <c r="E39" s="322">
        <f>IF(ISBLANK(D39),"-",$D$48/$D$45*D39)</f>
        <v>65429206.897372745</v>
      </c>
      <c r="F39" s="321">
        <v>69181113</v>
      </c>
      <c r="G39" s="323">
        <f>IF(ISBLANK(F39),"-",$D$48/$F$45*F39)</f>
        <v>66805963.260440104</v>
      </c>
      <c r="I39" s="496">
        <f>ABS((F43/D43*D42)-F42)/D42</f>
        <v>3.2947444186071533E-2</v>
      </c>
      <c r="J39" s="296"/>
      <c r="K39" s="296"/>
      <c r="L39" s="301"/>
      <c r="M39" s="301"/>
      <c r="N39" s="302"/>
    </row>
    <row r="40" spans="1:14" ht="26.25" customHeight="1" x14ac:dyDescent="0.4">
      <c r="A40" s="308" t="s">
        <v>68</v>
      </c>
      <c r="B40" s="309">
        <v>1</v>
      </c>
      <c r="C40" s="320">
        <v>3</v>
      </c>
      <c r="D40" s="321">
        <v>60850938</v>
      </c>
      <c r="E40" s="322">
        <f>IF(ISBLANK(D40),"-",$D$48/$D$45*D40)</f>
        <v>65617996.182159044</v>
      </c>
      <c r="F40" s="321">
        <v>70749884</v>
      </c>
      <c r="G40" s="323">
        <f>IF(ISBLANK(F40),"-",$D$48/$F$45*F40)</f>
        <v>68320874.67549704</v>
      </c>
      <c r="I40" s="496"/>
      <c r="L40" s="301"/>
      <c r="M40" s="301"/>
      <c r="N40" s="324"/>
    </row>
    <row r="41" spans="1:14" ht="27" customHeight="1" x14ac:dyDescent="0.4">
      <c r="A41" s="308" t="s">
        <v>69</v>
      </c>
      <c r="B41" s="309">
        <v>1</v>
      </c>
      <c r="C41" s="325">
        <v>4</v>
      </c>
      <c r="D41" s="326"/>
      <c r="E41" s="327" t="str">
        <f>IF(ISBLANK(D41),"-",$D$48/$D$45*D41)</f>
        <v>-</v>
      </c>
      <c r="F41" s="326"/>
      <c r="G41" s="328" t="str">
        <f>IF(ISBLANK(F41),"-",$D$48/$F$45*F41)</f>
        <v>-</v>
      </c>
      <c r="I41" s="329"/>
      <c r="L41" s="301"/>
      <c r="M41" s="301"/>
      <c r="N41" s="324"/>
    </row>
    <row r="42" spans="1:14" ht="27" customHeight="1" x14ac:dyDescent="0.4">
      <c r="A42" s="308" t="s">
        <v>70</v>
      </c>
      <c r="B42" s="309">
        <v>1</v>
      </c>
      <c r="C42" s="330" t="s">
        <v>71</v>
      </c>
      <c r="D42" s="331">
        <f>AVERAGE(D38:D41)</f>
        <v>60797283.666666664</v>
      </c>
      <c r="E42" s="332">
        <f>AVERAGE(E38:E41)</f>
        <v>65560138.572144501</v>
      </c>
      <c r="F42" s="331">
        <f>AVERAGE(F38:F41)</f>
        <v>69894110.666666672</v>
      </c>
      <c r="G42" s="333">
        <f>AVERAGE(G38:G41)</f>
        <v>67494482.046255425</v>
      </c>
      <c r="H42" s="334"/>
    </row>
    <row r="43" spans="1:14" ht="26.25" customHeight="1" x14ac:dyDescent="0.4">
      <c r="A43" s="308" t="s">
        <v>72</v>
      </c>
      <c r="B43" s="309">
        <v>1</v>
      </c>
      <c r="C43" s="335" t="s">
        <v>73</v>
      </c>
      <c r="D43" s="336">
        <v>14.57</v>
      </c>
      <c r="E43" s="324"/>
      <c r="F43" s="336">
        <v>16.27</v>
      </c>
      <c r="H43" s="334"/>
    </row>
    <row r="44" spans="1:14" ht="26.25" customHeight="1" x14ac:dyDescent="0.4">
      <c r="A44" s="308" t="s">
        <v>74</v>
      </c>
      <c r="B44" s="309">
        <v>1</v>
      </c>
      <c r="C44" s="337" t="s">
        <v>75</v>
      </c>
      <c r="D44" s="338">
        <f>D43*$B$34</f>
        <v>14.57</v>
      </c>
      <c r="E44" s="339"/>
      <c r="F44" s="338">
        <f>F43*$B$34</f>
        <v>16.27</v>
      </c>
      <c r="H44" s="334"/>
    </row>
    <row r="45" spans="1:14" ht="19.5" customHeight="1" x14ac:dyDescent="0.3">
      <c r="A45" s="308" t="s">
        <v>76</v>
      </c>
      <c r="B45" s="340">
        <f>(B44/B43)*(B42/B41)*(B40/B39)*(B38/B37)*B36</f>
        <v>125</v>
      </c>
      <c r="C45" s="337" t="s">
        <v>77</v>
      </c>
      <c r="D45" s="341">
        <f>D44*$B$30/100</f>
        <v>14.489865</v>
      </c>
      <c r="E45" s="342"/>
      <c r="F45" s="341">
        <f>F44*$B$30/100</f>
        <v>16.180515</v>
      </c>
      <c r="H45" s="334"/>
    </row>
    <row r="46" spans="1:14" ht="19.5" customHeight="1" x14ac:dyDescent="0.3">
      <c r="A46" s="497" t="s">
        <v>78</v>
      </c>
      <c r="B46" s="498"/>
      <c r="C46" s="337" t="s">
        <v>79</v>
      </c>
      <c r="D46" s="343">
        <f>D45/$B$45</f>
        <v>0.11591891999999999</v>
      </c>
      <c r="E46" s="344"/>
      <c r="F46" s="345">
        <f>F45/$B$45</f>
        <v>0.12944412</v>
      </c>
      <c r="H46" s="334"/>
    </row>
    <row r="47" spans="1:14" ht="27" customHeight="1" x14ac:dyDescent="0.4">
      <c r="A47" s="499"/>
      <c r="B47" s="500"/>
      <c r="C47" s="346" t="s">
        <v>80</v>
      </c>
      <c r="D47" s="347">
        <v>0.125</v>
      </c>
      <c r="E47" s="348"/>
      <c r="F47" s="344"/>
      <c r="H47" s="334"/>
    </row>
    <row r="48" spans="1:14" ht="18.75" x14ac:dyDescent="0.3">
      <c r="C48" s="349" t="s">
        <v>81</v>
      </c>
      <c r="D48" s="341">
        <f>D47*$B$45</f>
        <v>15.625</v>
      </c>
      <c r="F48" s="350"/>
      <c r="H48" s="334"/>
    </row>
    <row r="49" spans="1:12" ht="19.5" customHeight="1" x14ac:dyDescent="0.3">
      <c r="C49" s="351" t="s">
        <v>82</v>
      </c>
      <c r="D49" s="352">
        <f>D48/B34</f>
        <v>15.625</v>
      </c>
      <c r="F49" s="350"/>
      <c r="H49" s="334"/>
    </row>
    <row r="50" spans="1:12" ht="18.75" x14ac:dyDescent="0.3">
      <c r="C50" s="306" t="s">
        <v>83</v>
      </c>
      <c r="D50" s="353">
        <f>AVERAGE(E38:E41,G38:G41)</f>
        <v>66527310.309199966</v>
      </c>
      <c r="F50" s="354"/>
      <c r="H50" s="334"/>
    </row>
    <row r="51" spans="1:12" ht="18.75" x14ac:dyDescent="0.3">
      <c r="C51" s="308" t="s">
        <v>84</v>
      </c>
      <c r="D51" s="355">
        <f>STDEV(E38:E41,G38:G41)/D50</f>
        <v>1.7547984238423513E-2</v>
      </c>
      <c r="F51" s="354"/>
      <c r="H51" s="334"/>
    </row>
    <row r="52" spans="1:12" ht="19.5" customHeight="1" x14ac:dyDescent="0.3">
      <c r="C52" s="356" t="s">
        <v>20</v>
      </c>
      <c r="D52" s="357">
        <f>COUNT(E38:E41,G38:G41)</f>
        <v>6</v>
      </c>
      <c r="F52" s="354"/>
    </row>
    <row r="54" spans="1:12" ht="18.75" x14ac:dyDescent="0.3">
      <c r="A54" s="358" t="s">
        <v>1</v>
      </c>
      <c r="B54" s="359" t="s">
        <v>85</v>
      </c>
    </row>
    <row r="55" spans="1:12" ht="18.75" x14ac:dyDescent="0.3">
      <c r="A55" s="283" t="s">
        <v>86</v>
      </c>
      <c r="B55" s="360" t="str">
        <f>B21</f>
        <v>Telmisartan 40mg,Hydrochlorothiazide BP 12.5mg</v>
      </c>
    </row>
    <row r="56" spans="1:12" ht="26.25" customHeight="1" x14ac:dyDescent="0.4">
      <c r="A56" s="361" t="s">
        <v>87</v>
      </c>
      <c r="B56" s="362">
        <v>12.5</v>
      </c>
      <c r="C56" s="283" t="str">
        <f>B20</f>
        <v xml:space="preserve">Telmisartan  and Hydrochlorothiazide BP  </v>
      </c>
      <c r="H56" s="363"/>
    </row>
    <row r="57" spans="1:12" ht="18.75" x14ac:dyDescent="0.3">
      <c r="A57" s="360" t="s">
        <v>88</v>
      </c>
      <c r="B57" s="455">
        <f>Uniformity!C46</f>
        <v>228.41199999999998</v>
      </c>
      <c r="H57" s="363"/>
    </row>
    <row r="58" spans="1:12" ht="19.5" customHeight="1" x14ac:dyDescent="0.3">
      <c r="H58" s="363"/>
    </row>
    <row r="59" spans="1:12" s="14" customFormat="1" ht="27" customHeight="1" x14ac:dyDescent="0.4">
      <c r="A59" s="306" t="s">
        <v>89</v>
      </c>
      <c r="B59" s="307">
        <v>100</v>
      </c>
      <c r="C59" s="283"/>
      <c r="D59" s="364" t="s">
        <v>90</v>
      </c>
      <c r="E59" s="365" t="s">
        <v>62</v>
      </c>
      <c r="F59" s="365" t="s">
        <v>63</v>
      </c>
      <c r="G59" s="365" t="s">
        <v>91</v>
      </c>
      <c r="H59" s="310" t="s">
        <v>92</v>
      </c>
      <c r="L59" s="296"/>
    </row>
    <row r="60" spans="1:12" s="14" customFormat="1" ht="26.25" customHeight="1" x14ac:dyDescent="0.4">
      <c r="A60" s="308" t="s">
        <v>93</v>
      </c>
      <c r="B60" s="309">
        <v>1</v>
      </c>
      <c r="C60" s="501" t="s">
        <v>94</v>
      </c>
      <c r="D60" s="504">
        <v>226.97</v>
      </c>
      <c r="E60" s="366">
        <v>1</v>
      </c>
      <c r="F60" s="367">
        <v>67013056</v>
      </c>
      <c r="G60" s="457">
        <f>IF(ISBLANK(F60),"-",(F60/$D$50*$D$47*$B$68)*($B$57/$D$60))</f>
        <v>12.67126373088775</v>
      </c>
      <c r="H60" s="368">
        <f t="shared" ref="H60:H71" si="0">IF(ISBLANK(F60),"-",G60/$B$56)</f>
        <v>1.01370109847102</v>
      </c>
      <c r="L60" s="296"/>
    </row>
    <row r="61" spans="1:12" s="14" customFormat="1" ht="26.25" customHeight="1" x14ac:dyDescent="0.4">
      <c r="A61" s="308" t="s">
        <v>95</v>
      </c>
      <c r="B61" s="309">
        <v>1</v>
      </c>
      <c r="C61" s="502"/>
      <c r="D61" s="505"/>
      <c r="E61" s="369">
        <v>2</v>
      </c>
      <c r="F61" s="321">
        <v>67322810</v>
      </c>
      <c r="G61" s="458">
        <f>IF(ISBLANK(F61),"-",(F61/$D$50*$D$47*$B$68)*($B$57/$D$60))</f>
        <v>12.729834028378695</v>
      </c>
      <c r="H61" s="370">
        <f t="shared" si="0"/>
        <v>1.0183867222702956</v>
      </c>
      <c r="L61" s="296"/>
    </row>
    <row r="62" spans="1:12" s="14" customFormat="1" ht="26.25" customHeight="1" x14ac:dyDescent="0.4">
      <c r="A62" s="308" t="s">
        <v>96</v>
      </c>
      <c r="B62" s="309">
        <v>1</v>
      </c>
      <c r="C62" s="502"/>
      <c r="D62" s="505"/>
      <c r="E62" s="369">
        <v>3</v>
      </c>
      <c r="F62" s="371">
        <v>68274740</v>
      </c>
      <c r="G62" s="458">
        <f>IF(ISBLANK(F62),"-",(F62/$D$50*$D$47*$B$68)*($B$57/$D$60))</f>
        <v>12.909831133470336</v>
      </c>
      <c r="H62" s="370">
        <f t="shared" si="0"/>
        <v>1.032786490677627</v>
      </c>
      <c r="L62" s="296"/>
    </row>
    <row r="63" spans="1:12" ht="27" customHeight="1" x14ac:dyDescent="0.4">
      <c r="A63" s="308" t="s">
        <v>97</v>
      </c>
      <c r="B63" s="309">
        <v>1</v>
      </c>
      <c r="C63" s="503"/>
      <c r="D63" s="506"/>
      <c r="E63" s="372">
        <v>4</v>
      </c>
      <c r="F63" s="373"/>
      <c r="G63" s="458" t="str">
        <f>IF(ISBLANK(F63),"-",(F63/$D$50*$D$47*$B$68)*($B$57/$D$60))</f>
        <v>-</v>
      </c>
      <c r="H63" s="370" t="str">
        <f t="shared" si="0"/>
        <v>-</v>
      </c>
    </row>
    <row r="64" spans="1:12" ht="26.25" customHeight="1" x14ac:dyDescent="0.4">
      <c r="A64" s="308" t="s">
        <v>98</v>
      </c>
      <c r="B64" s="309">
        <v>1</v>
      </c>
      <c r="C64" s="501" t="s">
        <v>99</v>
      </c>
      <c r="D64" s="504">
        <v>229.81</v>
      </c>
      <c r="E64" s="366">
        <v>1</v>
      </c>
      <c r="F64" s="367">
        <v>68516426</v>
      </c>
      <c r="G64" s="459">
        <f>IF(ISBLANK(F64),"-",(F64/$D$50*$D$47*$B$68)*($B$57/$D$64))</f>
        <v>12.795425791155701</v>
      </c>
      <c r="H64" s="374">
        <f t="shared" si="0"/>
        <v>1.0236340632924561</v>
      </c>
    </row>
    <row r="65" spans="1:8" ht="26.25" customHeight="1" x14ac:dyDescent="0.4">
      <c r="A65" s="308" t="s">
        <v>100</v>
      </c>
      <c r="B65" s="309">
        <v>1</v>
      </c>
      <c r="C65" s="502"/>
      <c r="D65" s="505"/>
      <c r="E65" s="369">
        <v>2</v>
      </c>
      <c r="F65" s="321">
        <v>69674223</v>
      </c>
      <c r="G65" s="460">
        <f>IF(ISBLANK(F65),"-",(F65/$D$50*$D$47*$B$68)*($B$57/$D$64))</f>
        <v>13.011644097620236</v>
      </c>
      <c r="H65" s="375">
        <f>IF(ISBLANK(F65),"-",G65/$B$56)</f>
        <v>1.040931527809619</v>
      </c>
    </row>
    <row r="66" spans="1:8" ht="26.25" customHeight="1" x14ac:dyDescent="0.4">
      <c r="A66" s="308" t="s">
        <v>101</v>
      </c>
      <c r="B66" s="309">
        <v>1</v>
      </c>
      <c r="C66" s="502"/>
      <c r="D66" s="505"/>
      <c r="E66" s="369">
        <v>3</v>
      </c>
      <c r="F66" s="321">
        <v>68459618</v>
      </c>
      <c r="G66" s="460">
        <f>IF(ISBLANK(F66),"-",(F66/$D$50*$D$47*$B$68)*($B$57/$D$64))</f>
        <v>12.784816911055271</v>
      </c>
      <c r="H66" s="375">
        <f t="shared" si="0"/>
        <v>1.0227853528844217</v>
      </c>
    </row>
    <row r="67" spans="1:8" ht="27" customHeight="1" x14ac:dyDescent="0.4">
      <c r="A67" s="308" t="s">
        <v>102</v>
      </c>
      <c r="B67" s="309">
        <v>1</v>
      </c>
      <c r="C67" s="503"/>
      <c r="D67" s="506"/>
      <c r="E67" s="372">
        <v>4</v>
      </c>
      <c r="F67" s="373"/>
      <c r="G67" s="461" t="str">
        <f>IF(ISBLANK(F67),"-",(F67/$D$50*$D$47*$B$68)*($B$57/$D$64))</f>
        <v>-</v>
      </c>
      <c r="H67" s="376" t="str">
        <f t="shared" si="0"/>
        <v>-</v>
      </c>
    </row>
    <row r="68" spans="1:8" ht="26.25" customHeight="1" x14ac:dyDescent="0.4">
      <c r="A68" s="308" t="s">
        <v>103</v>
      </c>
      <c r="B68" s="377">
        <f>(B67/B66)*(B65/B64)*(B63/B62)*(B61/B60)*B59</f>
        <v>100</v>
      </c>
      <c r="C68" s="501" t="s">
        <v>104</v>
      </c>
      <c r="D68" s="504">
        <v>225.54</v>
      </c>
      <c r="E68" s="366">
        <v>1</v>
      </c>
      <c r="F68" s="367">
        <v>69354103</v>
      </c>
      <c r="G68" s="459">
        <f>IF(ISBLANK(F68),"-",(F68/$D$50*$D$47*$B$68)*($B$57/$D$68))</f>
        <v>13.197070818622207</v>
      </c>
      <c r="H68" s="370">
        <f>IF(ISBLANK(F68),"-",G68/$B$56)</f>
        <v>1.0557656654897765</v>
      </c>
    </row>
    <row r="69" spans="1:8" ht="27" customHeight="1" x14ac:dyDescent="0.4">
      <c r="A69" s="356" t="s">
        <v>105</v>
      </c>
      <c r="B69" s="378">
        <f>(D47*B68)/B56*B57</f>
        <v>228.41199999999998</v>
      </c>
      <c r="C69" s="502"/>
      <c r="D69" s="505"/>
      <c r="E69" s="369">
        <v>2</v>
      </c>
      <c r="F69" s="321">
        <v>68870272</v>
      </c>
      <c r="G69" s="460">
        <f>IF(ISBLANK(F69),"-",(F69/$D$50*$D$47*$B$68)*($B$57/$D$68))</f>
        <v>13.10500486008411</v>
      </c>
      <c r="H69" s="370">
        <f t="shared" si="0"/>
        <v>1.0484003888067288</v>
      </c>
    </row>
    <row r="70" spans="1:8" ht="26.25" customHeight="1" x14ac:dyDescent="0.4">
      <c r="A70" s="514" t="s">
        <v>78</v>
      </c>
      <c r="B70" s="515"/>
      <c r="C70" s="502"/>
      <c r="D70" s="505"/>
      <c r="E70" s="369">
        <v>3</v>
      </c>
      <c r="F70" s="321">
        <v>68166330</v>
      </c>
      <c r="G70" s="460">
        <f>IF(ISBLANK(F70),"-",(F70/$D$50*$D$47*$B$68)*($B$57/$D$68))</f>
        <v>12.971054999522833</v>
      </c>
      <c r="H70" s="370">
        <f t="shared" si="0"/>
        <v>1.0376843999618266</v>
      </c>
    </row>
    <row r="71" spans="1:8" ht="27" customHeight="1" x14ac:dyDescent="0.4">
      <c r="A71" s="516"/>
      <c r="B71" s="517"/>
      <c r="C71" s="513"/>
      <c r="D71" s="506"/>
      <c r="E71" s="372">
        <v>4</v>
      </c>
      <c r="F71" s="373"/>
      <c r="G71" s="461" t="str">
        <f>IF(ISBLANK(F71),"-",(F71/$D$50*$D$47*$B$68)*($B$57/$D$68))</f>
        <v>-</v>
      </c>
      <c r="H71" s="379" t="str">
        <f t="shared" si="0"/>
        <v>-</v>
      </c>
    </row>
    <row r="72" spans="1:8" ht="26.25" customHeight="1" x14ac:dyDescent="0.4">
      <c r="A72" s="380"/>
      <c r="B72" s="380"/>
      <c r="C72" s="380"/>
      <c r="D72" s="380"/>
      <c r="E72" s="380"/>
      <c r="F72" s="381"/>
      <c r="G72" s="382" t="s">
        <v>71</v>
      </c>
      <c r="H72" s="383">
        <f>AVERAGE(H60:H71)</f>
        <v>1.03267507885153</v>
      </c>
    </row>
    <row r="73" spans="1:8" ht="26.25" customHeight="1" x14ac:dyDescent="0.4">
      <c r="C73" s="380"/>
      <c r="D73" s="380"/>
      <c r="E73" s="380"/>
      <c r="F73" s="381"/>
      <c r="G73" s="384" t="s">
        <v>84</v>
      </c>
      <c r="H73" s="462">
        <f>STDEV(H60:H71)/H72</f>
        <v>1.376914163365813E-2</v>
      </c>
    </row>
    <row r="74" spans="1:8" ht="27" customHeight="1" x14ac:dyDescent="0.4">
      <c r="A74" s="380"/>
      <c r="B74" s="380"/>
      <c r="C74" s="381"/>
      <c r="D74" s="381"/>
      <c r="E74" s="385"/>
      <c r="F74" s="381"/>
      <c r="G74" s="386" t="s">
        <v>20</v>
      </c>
      <c r="H74" s="387">
        <f>COUNT(H60:H71)</f>
        <v>9</v>
      </c>
    </row>
    <row r="76" spans="1:8" ht="26.25" customHeight="1" x14ac:dyDescent="0.4">
      <c r="A76" s="292" t="s">
        <v>106</v>
      </c>
      <c r="B76" s="388" t="s">
        <v>107</v>
      </c>
      <c r="C76" s="509" t="str">
        <f>B20</f>
        <v xml:space="preserve">Telmisartan  and Hydrochlorothiazide BP  </v>
      </c>
      <c r="D76" s="509"/>
      <c r="E76" s="389" t="s">
        <v>108</v>
      </c>
      <c r="F76" s="389"/>
      <c r="G76" s="390">
        <f>H72</f>
        <v>1.03267507885153</v>
      </c>
      <c r="H76" s="391"/>
    </row>
    <row r="77" spans="1:8" ht="18.75" x14ac:dyDescent="0.3">
      <c r="A77" s="291" t="s">
        <v>109</v>
      </c>
      <c r="B77" s="291" t="s">
        <v>110</v>
      </c>
    </row>
    <row r="78" spans="1:8" ht="18.75" x14ac:dyDescent="0.3">
      <c r="A78" s="291"/>
      <c r="B78" s="291"/>
    </row>
    <row r="79" spans="1:8" ht="26.25" customHeight="1" x14ac:dyDescent="0.4">
      <c r="A79" s="292" t="s">
        <v>4</v>
      </c>
      <c r="B79" s="495" t="str">
        <f>B26</f>
        <v>Hydrochlorothiazide</v>
      </c>
      <c r="C79" s="495"/>
    </row>
    <row r="80" spans="1:8" ht="26.25" customHeight="1" x14ac:dyDescent="0.4">
      <c r="A80" s="293" t="s">
        <v>48</v>
      </c>
      <c r="B80" s="495" t="str">
        <f>B27</f>
        <v>H1-4</v>
      </c>
      <c r="C80" s="495"/>
    </row>
    <row r="81" spans="1:12" ht="27" customHeight="1" x14ac:dyDescent="0.4">
      <c r="A81" s="293" t="s">
        <v>6</v>
      </c>
      <c r="B81" s="392">
        <f>B28</f>
        <v>99.45</v>
      </c>
    </row>
    <row r="82" spans="1:12" s="14" customFormat="1" ht="27" customHeight="1" x14ac:dyDescent="0.4">
      <c r="A82" s="293" t="s">
        <v>49</v>
      </c>
      <c r="B82" s="295">
        <v>0</v>
      </c>
      <c r="C82" s="486" t="s">
        <v>50</v>
      </c>
      <c r="D82" s="487"/>
      <c r="E82" s="487"/>
      <c r="F82" s="487"/>
      <c r="G82" s="488"/>
      <c r="I82" s="296"/>
      <c r="J82" s="296"/>
      <c r="K82" s="296"/>
      <c r="L82" s="296"/>
    </row>
    <row r="83" spans="1:12" s="14" customFormat="1" ht="19.5" customHeight="1" x14ac:dyDescent="0.3">
      <c r="A83" s="293" t="s">
        <v>51</v>
      </c>
      <c r="B83" s="297">
        <f>B81-B82</f>
        <v>99.45</v>
      </c>
      <c r="C83" s="298"/>
      <c r="D83" s="298"/>
      <c r="E83" s="298"/>
      <c r="F83" s="298"/>
      <c r="G83" s="299"/>
      <c r="I83" s="296"/>
      <c r="J83" s="296"/>
      <c r="K83" s="296"/>
      <c r="L83" s="296"/>
    </row>
    <row r="84" spans="1:12" s="14" customFormat="1" ht="27" customHeight="1" x14ac:dyDescent="0.4">
      <c r="A84" s="293" t="s">
        <v>52</v>
      </c>
      <c r="B84" s="300">
        <v>1</v>
      </c>
      <c r="C84" s="489" t="s">
        <v>111</v>
      </c>
      <c r="D84" s="490"/>
      <c r="E84" s="490"/>
      <c r="F84" s="490"/>
      <c r="G84" s="490"/>
      <c r="H84" s="491"/>
      <c r="I84" s="296"/>
      <c r="J84" s="296"/>
      <c r="K84" s="296"/>
      <c r="L84" s="296"/>
    </row>
    <row r="85" spans="1:12" s="14" customFormat="1" ht="27" customHeight="1" x14ac:dyDescent="0.4">
      <c r="A85" s="293" t="s">
        <v>54</v>
      </c>
      <c r="B85" s="300">
        <v>1</v>
      </c>
      <c r="C85" s="489" t="s">
        <v>112</v>
      </c>
      <c r="D85" s="490"/>
      <c r="E85" s="490"/>
      <c r="F85" s="490"/>
      <c r="G85" s="490"/>
      <c r="H85" s="491"/>
      <c r="I85" s="296"/>
      <c r="J85" s="296"/>
      <c r="K85" s="296"/>
      <c r="L85" s="296"/>
    </row>
    <row r="86" spans="1:12" s="14" customFormat="1" ht="18.75" x14ac:dyDescent="0.3">
      <c r="A86" s="293"/>
      <c r="B86" s="303"/>
      <c r="C86" s="304"/>
      <c r="D86" s="304"/>
      <c r="E86" s="304"/>
      <c r="F86" s="304"/>
      <c r="G86" s="304"/>
      <c r="H86" s="304"/>
      <c r="I86" s="296"/>
      <c r="J86" s="296"/>
      <c r="K86" s="296"/>
      <c r="L86" s="296"/>
    </row>
    <row r="87" spans="1:12" s="14" customFormat="1" ht="18.75" x14ac:dyDescent="0.3">
      <c r="A87" s="293" t="s">
        <v>56</v>
      </c>
      <c r="B87" s="305">
        <f>B84/B85</f>
        <v>1</v>
      </c>
      <c r="C87" s="283" t="s">
        <v>57</v>
      </c>
      <c r="D87" s="283"/>
      <c r="E87" s="283"/>
      <c r="F87" s="283"/>
      <c r="G87" s="283"/>
      <c r="I87" s="296"/>
      <c r="J87" s="296"/>
      <c r="K87" s="296"/>
      <c r="L87" s="296"/>
    </row>
    <row r="88" spans="1:12" ht="19.5" customHeight="1" x14ac:dyDescent="0.3">
      <c r="A88" s="291"/>
      <c r="B88" s="291"/>
    </row>
    <row r="89" spans="1:12" ht="27" customHeight="1" x14ac:dyDescent="0.4">
      <c r="A89" s="306" t="s">
        <v>58</v>
      </c>
      <c r="B89" s="307">
        <v>25</v>
      </c>
      <c r="D89" s="393" t="s">
        <v>59</v>
      </c>
      <c r="E89" s="394"/>
      <c r="F89" s="492" t="s">
        <v>60</v>
      </c>
      <c r="G89" s="494"/>
    </row>
    <row r="90" spans="1:12" ht="27" customHeight="1" x14ac:dyDescent="0.4">
      <c r="A90" s="308" t="s">
        <v>61</v>
      </c>
      <c r="B90" s="309">
        <v>10</v>
      </c>
      <c r="C90" s="395" t="s">
        <v>62</v>
      </c>
      <c r="D90" s="311" t="s">
        <v>63</v>
      </c>
      <c r="E90" s="312" t="s">
        <v>64</v>
      </c>
      <c r="F90" s="311" t="s">
        <v>63</v>
      </c>
      <c r="G90" s="396" t="s">
        <v>64</v>
      </c>
      <c r="I90" s="314" t="s">
        <v>65</v>
      </c>
    </row>
    <row r="91" spans="1:12" ht="26.25" customHeight="1" x14ac:dyDescent="0.4">
      <c r="A91" s="308" t="s">
        <v>66</v>
      </c>
      <c r="B91" s="309">
        <v>50</v>
      </c>
      <c r="C91" s="397">
        <v>1</v>
      </c>
      <c r="D91" s="316">
        <v>6541337</v>
      </c>
      <c r="E91" s="317">
        <f>IF(ISBLANK(D91),"-",$D$101/$D$98*D91)</f>
        <v>7353344.4476050548</v>
      </c>
      <c r="F91" s="316">
        <v>6426410</v>
      </c>
      <c r="G91" s="318">
        <f>IF(ISBLANK(F91),"-",$D$101/$F$98*F91)</f>
        <v>7299846.1084096134</v>
      </c>
      <c r="I91" s="319"/>
    </row>
    <row r="92" spans="1:12" ht="26.25" customHeight="1" x14ac:dyDescent="0.4">
      <c r="A92" s="308" t="s">
        <v>67</v>
      </c>
      <c r="B92" s="309">
        <v>5</v>
      </c>
      <c r="C92" s="381">
        <v>2</v>
      </c>
      <c r="D92" s="321">
        <v>6498996</v>
      </c>
      <c r="E92" s="322">
        <f>IF(ISBLANK(D92),"-",$D$101/$D$98*D92)</f>
        <v>7305747.4567672424</v>
      </c>
      <c r="F92" s="321">
        <v>6396834</v>
      </c>
      <c r="G92" s="323">
        <f>IF(ISBLANK(F92),"-",$D$101/$F$98*F92)</f>
        <v>7266250.3296618639</v>
      </c>
      <c r="I92" s="496">
        <f>ABS((F96/D96*D95)-F95)/D95</f>
        <v>2.7498610753390346E-3</v>
      </c>
    </row>
    <row r="93" spans="1:12" ht="26.25" customHeight="1" x14ac:dyDescent="0.4">
      <c r="A93" s="308" t="s">
        <v>68</v>
      </c>
      <c r="B93" s="309">
        <v>50</v>
      </c>
      <c r="C93" s="381">
        <v>3</v>
      </c>
      <c r="D93" s="321"/>
      <c r="E93" s="322" t="str">
        <f>IF(ISBLANK(D93),"-",$D$101/$D$98*D93)</f>
        <v>-</v>
      </c>
      <c r="F93" s="321">
        <v>6480636</v>
      </c>
      <c r="G93" s="323">
        <f>IF(ISBLANK(F93),"-",$D$101/$F$98*F93)</f>
        <v>7361442.1558256075</v>
      </c>
      <c r="I93" s="496"/>
    </row>
    <row r="94" spans="1:12" ht="27" customHeight="1" x14ac:dyDescent="0.4">
      <c r="A94" s="308" t="s">
        <v>69</v>
      </c>
      <c r="B94" s="309">
        <v>1</v>
      </c>
      <c r="C94" s="398">
        <v>4</v>
      </c>
      <c r="D94" s="326"/>
      <c r="E94" s="327" t="str">
        <f>IF(ISBLANK(D94),"-",$D$101/$D$98*D94)</f>
        <v>-</v>
      </c>
      <c r="F94" s="399"/>
      <c r="G94" s="328" t="str">
        <f>IF(ISBLANK(F94),"-",$D$101/$F$98*F94)</f>
        <v>-</v>
      </c>
      <c r="I94" s="329"/>
    </row>
    <row r="95" spans="1:12" ht="27" customHeight="1" x14ac:dyDescent="0.4">
      <c r="A95" s="308" t="s">
        <v>70</v>
      </c>
      <c r="B95" s="309">
        <v>1</v>
      </c>
      <c r="C95" s="400" t="s">
        <v>71</v>
      </c>
      <c r="D95" s="401">
        <f>AVERAGE(D91:D94)</f>
        <v>6520166.5</v>
      </c>
      <c r="E95" s="332">
        <f>AVERAGE(E91:E94)</f>
        <v>7329545.9521861486</v>
      </c>
      <c r="F95" s="402">
        <f>AVERAGE(F91:F94)</f>
        <v>6434626.666666667</v>
      </c>
      <c r="G95" s="403">
        <f>AVERAGE(G91:G94)</f>
        <v>7309179.5312990285</v>
      </c>
    </row>
    <row r="96" spans="1:12" ht="26.25" customHeight="1" x14ac:dyDescent="0.4">
      <c r="A96" s="308" t="s">
        <v>72</v>
      </c>
      <c r="B96" s="294">
        <v>1</v>
      </c>
      <c r="C96" s="404" t="s">
        <v>113</v>
      </c>
      <c r="D96" s="405">
        <v>15.43</v>
      </c>
      <c r="E96" s="324"/>
      <c r="F96" s="336">
        <v>15.27</v>
      </c>
    </row>
    <row r="97" spans="1:10" ht="26.25" customHeight="1" x14ac:dyDescent="0.4">
      <c r="A97" s="308" t="s">
        <v>74</v>
      </c>
      <c r="B97" s="294">
        <v>1</v>
      </c>
      <c r="C97" s="406" t="s">
        <v>114</v>
      </c>
      <c r="D97" s="407">
        <f>D96*$B$87</f>
        <v>15.43</v>
      </c>
      <c r="E97" s="339"/>
      <c r="F97" s="338">
        <f>F96*$B$87</f>
        <v>15.27</v>
      </c>
    </row>
    <row r="98" spans="1:10" ht="19.5" customHeight="1" x14ac:dyDescent="0.3">
      <c r="A98" s="308" t="s">
        <v>76</v>
      </c>
      <c r="B98" s="408">
        <f>(B97/B96)*(B95/B94)*(B93/B92)*(B91/B90)*B89</f>
        <v>1250</v>
      </c>
      <c r="C98" s="406" t="s">
        <v>115</v>
      </c>
      <c r="D98" s="409">
        <f>D97*$B$83/100</f>
        <v>15.345135000000001</v>
      </c>
      <c r="E98" s="342"/>
      <c r="F98" s="341">
        <f>F97*$B$83/100</f>
        <v>15.186014999999999</v>
      </c>
    </row>
    <row r="99" spans="1:10" ht="19.5" customHeight="1" x14ac:dyDescent="0.3">
      <c r="A99" s="497" t="s">
        <v>78</v>
      </c>
      <c r="B99" s="511"/>
      <c r="C99" s="406" t="s">
        <v>116</v>
      </c>
      <c r="D99" s="410">
        <v>1.2999999999999999E-2</v>
      </c>
      <c r="E99" s="342"/>
      <c r="F99" s="345">
        <f>F98/$B$98</f>
        <v>1.2148812E-2</v>
      </c>
      <c r="G99" s="411"/>
      <c r="H99" s="334"/>
    </row>
    <row r="100" spans="1:10" ht="19.5" customHeight="1" x14ac:dyDescent="0.3">
      <c r="A100" s="499"/>
      <c r="B100" s="512"/>
      <c r="C100" s="406" t="s">
        <v>80</v>
      </c>
      <c r="D100" s="412">
        <v>1.38E-2</v>
      </c>
      <c r="F100" s="350"/>
      <c r="G100" s="413"/>
      <c r="H100" s="334"/>
    </row>
    <row r="101" spans="1:10" ht="18.75" x14ac:dyDescent="0.3">
      <c r="C101" s="406" t="s">
        <v>81</v>
      </c>
      <c r="D101" s="407">
        <f>D100*$B$98</f>
        <v>17.25</v>
      </c>
      <c r="F101" s="350"/>
      <c r="G101" s="411"/>
      <c r="H101" s="334"/>
    </row>
    <row r="102" spans="1:10" ht="19.5" customHeight="1" x14ac:dyDescent="0.3">
      <c r="C102" s="414" t="s">
        <v>82</v>
      </c>
      <c r="D102" s="415">
        <f>D101/B34</f>
        <v>17.25</v>
      </c>
      <c r="F102" s="354"/>
      <c r="G102" s="411"/>
      <c r="H102" s="334"/>
      <c r="J102" s="416"/>
    </row>
    <row r="103" spans="1:10" ht="18.75" x14ac:dyDescent="0.3">
      <c r="C103" s="417" t="s">
        <v>117</v>
      </c>
      <c r="D103" s="418">
        <f>AVERAGE(E91:E94,G91:G94)</f>
        <v>7317326.0996538755</v>
      </c>
      <c r="F103" s="354"/>
      <c r="G103" s="419"/>
      <c r="H103" s="334"/>
      <c r="J103" s="420"/>
    </row>
    <row r="104" spans="1:10" ht="18.75" x14ac:dyDescent="0.3">
      <c r="C104" s="384" t="s">
        <v>84</v>
      </c>
      <c r="D104" s="421">
        <f>STDEV(E91:E94,G91:G94)/D103</f>
        <v>5.4201137580654566E-3</v>
      </c>
      <c r="F104" s="354"/>
      <c r="G104" s="411"/>
      <c r="H104" s="334"/>
      <c r="J104" s="420"/>
    </row>
    <row r="105" spans="1:10" ht="19.5" customHeight="1" x14ac:dyDescent="0.3">
      <c r="C105" s="386" t="s">
        <v>20</v>
      </c>
      <c r="D105" s="422">
        <f>COUNT(E91:E94,G91:G94)</f>
        <v>5</v>
      </c>
      <c r="F105" s="354"/>
      <c r="G105" s="411"/>
      <c r="H105" s="334"/>
      <c r="J105" s="420"/>
    </row>
    <row r="106" spans="1:10" ht="19.5" customHeight="1" x14ac:dyDescent="0.3">
      <c r="A106" s="358"/>
      <c r="B106" s="358"/>
      <c r="C106" s="358"/>
      <c r="D106" s="358"/>
      <c r="E106" s="358"/>
    </row>
    <row r="107" spans="1:10" ht="26.25" customHeight="1" x14ac:dyDescent="0.4">
      <c r="A107" s="306" t="s">
        <v>118</v>
      </c>
      <c r="B107" s="307">
        <v>900</v>
      </c>
      <c r="C107" s="423" t="s">
        <v>119</v>
      </c>
      <c r="D107" s="424" t="s">
        <v>63</v>
      </c>
      <c r="E107" s="425" t="s">
        <v>120</v>
      </c>
      <c r="F107" s="426" t="s">
        <v>121</v>
      </c>
    </row>
    <row r="108" spans="1:10" ht="26.25" customHeight="1" x14ac:dyDescent="0.4">
      <c r="A108" s="308" t="s">
        <v>122</v>
      </c>
      <c r="B108" s="309">
        <v>1</v>
      </c>
      <c r="C108" s="427">
        <v>1</v>
      </c>
      <c r="D108" s="428">
        <v>6458957</v>
      </c>
      <c r="E108" s="463">
        <f t="shared" ref="E108:E113" si="1">IF(ISBLANK(D108),"-",D108/$D$103*$D$100*$B$116)</f>
        <v>10.963054652408422</v>
      </c>
      <c r="F108" s="429">
        <f>IF(ISBLANK(D108), "-", E108/$B$56)</f>
        <v>0.87704437219267373</v>
      </c>
    </row>
    <row r="109" spans="1:10" ht="26.25" customHeight="1" x14ac:dyDescent="0.4">
      <c r="A109" s="308" t="s">
        <v>95</v>
      </c>
      <c r="B109" s="309">
        <v>1</v>
      </c>
      <c r="C109" s="427">
        <v>2</v>
      </c>
      <c r="D109" s="428">
        <v>6396092</v>
      </c>
      <c r="E109" s="464">
        <f t="shared" si="1"/>
        <v>10.856351289818509</v>
      </c>
      <c r="F109" s="430">
        <f t="shared" ref="F109:F111" si="2">IF(ISBLANK(D109), "-", E109/$B$56)</f>
        <v>0.86850810318548066</v>
      </c>
    </row>
    <row r="110" spans="1:10" ht="26.25" customHeight="1" x14ac:dyDescent="0.4">
      <c r="A110" s="308" t="s">
        <v>96</v>
      </c>
      <c r="B110" s="309">
        <v>1</v>
      </c>
      <c r="C110" s="427">
        <v>3</v>
      </c>
      <c r="D110" s="428">
        <v>6525295</v>
      </c>
      <c r="E110" s="464">
        <f t="shared" si="1"/>
        <v>11.075652881430766</v>
      </c>
      <c r="F110" s="430">
        <f>IF(ISBLANK(D110), "-", E110/$B$56)</f>
        <v>0.88605223051446136</v>
      </c>
    </row>
    <row r="111" spans="1:10" ht="26.25" customHeight="1" x14ac:dyDescent="0.4">
      <c r="A111" s="308" t="s">
        <v>97</v>
      </c>
      <c r="B111" s="309">
        <v>1</v>
      </c>
      <c r="C111" s="427">
        <v>4</v>
      </c>
      <c r="D111" s="428">
        <v>6449369</v>
      </c>
      <c r="E111" s="464">
        <f t="shared" si="1"/>
        <v>10.946780543754768</v>
      </c>
      <c r="F111" s="430">
        <f t="shared" si="2"/>
        <v>0.87574244350038144</v>
      </c>
    </row>
    <row r="112" spans="1:10" ht="26.25" customHeight="1" x14ac:dyDescent="0.4">
      <c r="A112" s="308" t="s">
        <v>98</v>
      </c>
      <c r="B112" s="309">
        <v>1</v>
      </c>
      <c r="C112" s="427">
        <v>5</v>
      </c>
      <c r="D112" s="428">
        <v>6411777</v>
      </c>
      <c r="E112" s="464">
        <f t="shared" si="1"/>
        <v>10.882974088549485</v>
      </c>
      <c r="F112" s="430">
        <f>IF(ISBLANK(D112), "-", E112/$B$56)</f>
        <v>0.87063792708395882</v>
      </c>
    </row>
    <row r="113" spans="1:10" ht="26.25" customHeight="1" x14ac:dyDescent="0.4">
      <c r="A113" s="308" t="s">
        <v>100</v>
      </c>
      <c r="B113" s="309">
        <v>1</v>
      </c>
      <c r="C113" s="431">
        <v>6</v>
      </c>
      <c r="D113" s="432">
        <v>6436789</v>
      </c>
      <c r="E113" s="465">
        <f t="shared" si="1"/>
        <v>10.925427989847487</v>
      </c>
      <c r="F113" s="433">
        <f>IF(ISBLANK(D113), "-", E113/$B$56)</f>
        <v>0.87403423918779888</v>
      </c>
    </row>
    <row r="114" spans="1:10" ht="26.25" customHeight="1" x14ac:dyDescent="0.4">
      <c r="A114" s="308" t="s">
        <v>101</v>
      </c>
      <c r="B114" s="309">
        <v>1</v>
      </c>
      <c r="C114" s="427"/>
      <c r="D114" s="381"/>
      <c r="E114" s="282"/>
      <c r="F114" s="434"/>
    </row>
    <row r="115" spans="1:10" ht="26.25" customHeight="1" x14ac:dyDescent="0.4">
      <c r="A115" s="308" t="s">
        <v>102</v>
      </c>
      <c r="B115" s="309">
        <v>1</v>
      </c>
      <c r="C115" s="427"/>
      <c r="D115" s="435"/>
      <c r="E115" s="436" t="s">
        <v>71</v>
      </c>
      <c r="F115" s="437">
        <f>AVERAGE(F108:F113)</f>
        <v>0.87533655261079257</v>
      </c>
    </row>
    <row r="116" spans="1:10" ht="27" customHeight="1" x14ac:dyDescent="0.4">
      <c r="A116" s="308" t="s">
        <v>103</v>
      </c>
      <c r="B116" s="340">
        <f>(B115/B114)*(B113/B112)*(B111/B110)*(B109/B108)*B107</f>
        <v>900</v>
      </c>
      <c r="C116" s="438"/>
      <c r="D116" s="439"/>
      <c r="E116" s="400" t="s">
        <v>84</v>
      </c>
      <c r="F116" s="440">
        <f>STDEV(F108:F113)/F115</f>
        <v>7.0109082937039576E-3</v>
      </c>
      <c r="I116" s="282"/>
    </row>
    <row r="117" spans="1:10" ht="27" customHeight="1" x14ac:dyDescent="0.4">
      <c r="A117" s="497" t="s">
        <v>78</v>
      </c>
      <c r="B117" s="498"/>
      <c r="C117" s="441"/>
      <c r="D117" s="442"/>
      <c r="E117" s="443" t="s">
        <v>20</v>
      </c>
      <c r="F117" s="444">
        <f>COUNT(F108:F113)</f>
        <v>6</v>
      </c>
      <c r="I117" s="282"/>
      <c r="J117" s="420"/>
    </row>
    <row r="118" spans="1:10" ht="19.5" customHeight="1" x14ac:dyDescent="0.3">
      <c r="A118" s="499"/>
      <c r="B118" s="500"/>
      <c r="C118" s="282"/>
      <c r="D118" s="282"/>
      <c r="E118" s="282"/>
      <c r="F118" s="381"/>
      <c r="G118" s="282"/>
      <c r="H118" s="282"/>
      <c r="I118" s="282"/>
    </row>
    <row r="119" spans="1:10" ht="18.75" x14ac:dyDescent="0.3">
      <c r="A119" s="453"/>
      <c r="B119" s="304"/>
      <c r="C119" s="282"/>
      <c r="D119" s="282"/>
      <c r="E119" s="282"/>
      <c r="F119" s="381"/>
      <c r="G119" s="282"/>
      <c r="H119" s="282"/>
      <c r="I119" s="282"/>
    </row>
    <row r="120" spans="1:10" ht="26.25" customHeight="1" x14ac:dyDescent="0.4">
      <c r="A120" s="292" t="s">
        <v>106</v>
      </c>
      <c r="B120" s="388" t="s">
        <v>123</v>
      </c>
      <c r="C120" s="509" t="str">
        <f>B20</f>
        <v xml:space="preserve">Telmisartan  and Hydrochlorothiazide BP  </v>
      </c>
      <c r="D120" s="509"/>
      <c r="E120" s="389" t="s">
        <v>124</v>
      </c>
      <c r="F120" s="389"/>
      <c r="G120" s="390">
        <f>F115</f>
        <v>0.87533655261079257</v>
      </c>
      <c r="H120" s="282"/>
      <c r="I120" s="282"/>
    </row>
    <row r="121" spans="1:10" ht="19.5" customHeight="1" x14ac:dyDescent="0.3">
      <c r="A121" s="445"/>
      <c r="B121" s="445"/>
      <c r="C121" s="446"/>
      <c r="D121" s="446"/>
      <c r="E121" s="446"/>
      <c r="F121" s="446"/>
      <c r="G121" s="446"/>
      <c r="H121" s="446"/>
    </row>
    <row r="122" spans="1:10" ht="18.75" x14ac:dyDescent="0.3">
      <c r="B122" s="510" t="s">
        <v>26</v>
      </c>
      <c r="C122" s="510"/>
      <c r="E122" s="395" t="s">
        <v>27</v>
      </c>
      <c r="F122" s="447"/>
      <c r="G122" s="510" t="s">
        <v>28</v>
      </c>
      <c r="H122" s="510"/>
    </row>
    <row r="123" spans="1:10" ht="69.95" customHeight="1" x14ac:dyDescent="0.3">
      <c r="A123" s="448" t="s">
        <v>29</v>
      </c>
      <c r="B123" s="449"/>
      <c r="C123" s="449"/>
      <c r="E123" s="449"/>
      <c r="F123" s="282"/>
      <c r="G123" s="450"/>
      <c r="H123" s="450"/>
    </row>
    <row r="124" spans="1:10" ht="69.95" customHeight="1" x14ac:dyDescent="0.3">
      <c r="A124" s="448" t="s">
        <v>30</v>
      </c>
      <c r="B124" s="451"/>
      <c r="C124" s="451"/>
      <c r="E124" s="451"/>
      <c r="F124" s="282"/>
      <c r="G124" s="452"/>
      <c r="H124" s="452"/>
    </row>
    <row r="125" spans="1:10" ht="18.75" x14ac:dyDescent="0.3">
      <c r="A125" s="380"/>
      <c r="B125" s="380"/>
      <c r="C125" s="381"/>
      <c r="D125" s="381"/>
      <c r="E125" s="381"/>
      <c r="F125" s="385"/>
      <c r="G125" s="381"/>
      <c r="H125" s="381"/>
      <c r="I125" s="282"/>
    </row>
    <row r="126" spans="1:10" ht="18.75" x14ac:dyDescent="0.3">
      <c r="A126" s="380"/>
      <c r="B126" s="380"/>
      <c r="C126" s="381"/>
      <c r="D126" s="381"/>
      <c r="E126" s="381"/>
      <c r="F126" s="385"/>
      <c r="G126" s="381"/>
      <c r="H126" s="381"/>
      <c r="I126" s="282"/>
    </row>
    <row r="127" spans="1:10" ht="18.75" x14ac:dyDescent="0.3">
      <c r="A127" s="380"/>
      <c r="B127" s="380"/>
      <c r="C127" s="381"/>
      <c r="D127" s="381"/>
      <c r="E127" s="381"/>
      <c r="F127" s="385"/>
      <c r="G127" s="381"/>
      <c r="H127" s="381"/>
      <c r="I127" s="282"/>
    </row>
    <row r="128" spans="1:10" ht="18.75" x14ac:dyDescent="0.3">
      <c r="A128" s="380"/>
      <c r="B128" s="380"/>
      <c r="C128" s="381"/>
      <c r="D128" s="381"/>
      <c r="E128" s="381"/>
      <c r="F128" s="385"/>
      <c r="G128" s="381"/>
      <c r="H128" s="381"/>
      <c r="I128" s="282"/>
    </row>
    <row r="129" spans="1:9" ht="18.75" x14ac:dyDescent="0.3">
      <c r="A129" s="380"/>
      <c r="B129" s="380"/>
      <c r="C129" s="381"/>
      <c r="D129" s="381"/>
      <c r="E129" s="381"/>
      <c r="F129" s="385"/>
      <c r="G129" s="381"/>
      <c r="H129" s="381"/>
      <c r="I129" s="282"/>
    </row>
    <row r="130" spans="1:9" ht="18.75" x14ac:dyDescent="0.3">
      <c r="A130" s="380"/>
      <c r="B130" s="380"/>
      <c r="C130" s="381"/>
      <c r="D130" s="381"/>
      <c r="E130" s="381"/>
      <c r="F130" s="385"/>
      <c r="G130" s="381"/>
      <c r="H130" s="381"/>
      <c r="I130" s="282"/>
    </row>
    <row r="131" spans="1:9" ht="18.75" x14ac:dyDescent="0.3">
      <c r="A131" s="380"/>
      <c r="B131" s="380"/>
      <c r="C131" s="381"/>
      <c r="D131" s="381"/>
      <c r="E131" s="381"/>
      <c r="F131" s="385"/>
      <c r="G131" s="381"/>
      <c r="H131" s="381"/>
      <c r="I131" s="282"/>
    </row>
    <row r="132" spans="1:9" ht="18.75" x14ac:dyDescent="0.3">
      <c r="A132" s="380"/>
      <c r="B132" s="380"/>
      <c r="C132" s="381"/>
      <c r="D132" s="381"/>
      <c r="E132" s="381"/>
      <c r="F132" s="385"/>
      <c r="G132" s="381"/>
      <c r="H132" s="381"/>
      <c r="I132" s="282"/>
    </row>
    <row r="133" spans="1:9" ht="18.75" x14ac:dyDescent="0.3">
      <c r="A133" s="380"/>
      <c r="B133" s="380"/>
      <c r="C133" s="381"/>
      <c r="D133" s="381"/>
      <c r="E133" s="381"/>
      <c r="F133" s="385"/>
      <c r="G133" s="381"/>
      <c r="H133" s="381"/>
      <c r="I133" s="28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(2)</vt:lpstr>
      <vt:lpstr>SST</vt:lpstr>
      <vt:lpstr>Uniformity</vt:lpstr>
      <vt:lpstr>Telmisartan</vt:lpstr>
      <vt:lpstr>Hydrochlorothiazide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2015-07-29T09:59:03Z</cp:lastPrinted>
  <dcterms:created xsi:type="dcterms:W3CDTF">2005-07-05T10:19:27Z</dcterms:created>
  <dcterms:modified xsi:type="dcterms:W3CDTF">2015-08-05T07:09:12Z</dcterms:modified>
  <cp:category/>
</cp:coreProperties>
</file>