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Uniformity" sheetId="2" r:id="rId1"/>
    <sheet name="Tinidazole 2" sheetId="5" r:id="rId2"/>
  </sheets>
  <definedNames>
    <definedName name="_xlnm.Print_Area" localSheetId="1">'Tinidazole 2'!$A$1:$I$63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46" i="5" l="1"/>
  <c r="D57" i="5"/>
  <c r="B57" i="5"/>
  <c r="D55" i="5"/>
  <c r="D56" i="5" s="1"/>
  <c r="I54" i="5"/>
  <c r="H54" i="5"/>
  <c r="G54" i="5"/>
  <c r="F54" i="5"/>
  <c r="E54" i="5"/>
  <c r="E53" i="5"/>
  <c r="E52" i="5"/>
  <c r="E51" i="5"/>
  <c r="F51" i="5" s="1"/>
  <c r="G51" i="5" s="1"/>
  <c r="C47" i="5"/>
  <c r="C45" i="5"/>
  <c r="B44" i="5"/>
  <c r="G37" i="5"/>
  <c r="F37" i="5"/>
  <c r="E37" i="5"/>
  <c r="C37" i="5"/>
  <c r="C36" i="5"/>
  <c r="E36" i="5" s="1"/>
  <c r="C35" i="5"/>
  <c r="E35" i="5" s="1"/>
  <c r="C34" i="5"/>
  <c r="E34" i="5" s="1"/>
  <c r="D50" i="2"/>
  <c r="C49" i="2"/>
  <c r="B49" i="2"/>
  <c r="C46" i="2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G35" i="5" l="1"/>
  <c r="F35" i="5"/>
  <c r="G36" i="5"/>
  <c r="F36" i="5"/>
  <c r="G34" i="5"/>
  <c r="F34" i="5"/>
  <c r="F38" i="5" s="1"/>
  <c r="E40" i="5"/>
  <c r="E38" i="5"/>
  <c r="E39" i="5" s="1"/>
  <c r="D24" i="2"/>
  <c r="D28" i="2"/>
  <c r="D32" i="2"/>
  <c r="D36" i="2"/>
  <c r="D40" i="2"/>
  <c r="D49" i="2"/>
  <c r="C50" i="2"/>
  <c r="G38" i="5" l="1"/>
  <c r="F53" i="5" s="1"/>
  <c r="G53" i="5" s="1"/>
  <c r="H53" i="5" s="1"/>
  <c r="I53" i="5" s="1"/>
  <c r="F52" i="5"/>
  <c r="G52" i="5" s="1"/>
  <c r="H52" i="5" s="1"/>
  <c r="I52" i="5" s="1"/>
  <c r="G57" i="5" l="1"/>
  <c r="G55" i="5"/>
  <c r="H51" i="5"/>
  <c r="H57" i="5" l="1"/>
  <c r="H55" i="5"/>
  <c r="H56" i="5" s="1"/>
  <c r="I51" i="5"/>
  <c r="I55" i="5" l="1"/>
  <c r="I56" i="5" s="1"/>
  <c r="I57" i="5"/>
</calcChain>
</file>

<file path=xl/sharedStrings.xml><?xml version="1.0" encoding="utf-8"?>
<sst xmlns="http://schemas.openxmlformats.org/spreadsheetml/2006/main" count="98" uniqueCount="69">
  <si>
    <t>Analysis Data</t>
  </si>
  <si>
    <t>Reference Substance:</t>
  </si>
  <si>
    <t>WORMAZOLE - 500 TABLETS</t>
  </si>
  <si>
    <t>NDQD201506264</t>
  </si>
  <si>
    <t>Tinidazole</t>
  </si>
  <si>
    <t xml:space="preserve">Each film coated tablet contains: Tinidazole 500 mg </t>
  </si>
  <si>
    <t>2015-06-05 09:37:07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</si>
  <si>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</si>
  <si>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</si>
  <si>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</si>
  <si>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</si>
  <si>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</si>
  <si>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</si>
  <si>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</si>
  <si>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</si>
  <si>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</si>
  <si>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</si>
  <si>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</si>
  <si>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</si>
  <si>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</si>
  <si>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</si>
  <si>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</si>
  <si>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</si>
  <si>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</si>
  <si>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</si>
  <si>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</si>
  <si>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</si>
  <si>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</si>
  <si>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</si>
  <si>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</si>
  <si>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</si>
  <si>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</si>
  <si>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</si>
  <si>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Standardisation of Perchloric Acid</t>
  </si>
  <si>
    <t>Potassium Hydrogen Phthalate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</si>
  <si>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</si>
  <si>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</si>
  <si>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</si>
  <si>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</si>
  <si>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</si>
  <si>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</si>
  <si>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</si>
  <si>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</si>
  <si>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</si>
  <si>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</si>
  <si>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</si>
  <si>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</si>
  <si>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</si>
  <si>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</si>
  <si>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</si>
  <si>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</si>
  <si>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 tablet contains</t>
  </si>
  <si>
    <t>Average tablet Content Weight (mg):</t>
  </si>
  <si>
    <t>Each mL of 0.1M perchloric acid VS is Equivalent to</t>
  </si>
  <si>
    <t>Actual Amount (mg)</t>
  </si>
  <si>
    <t>Sample</t>
  </si>
  <si>
    <t>Weight (mg)</t>
  </si>
  <si>
    <t>Titre Vol. (mL)</t>
  </si>
  <si>
    <t>Blank</t>
  </si>
  <si>
    <t>Blank Correction</t>
  </si>
  <si>
    <t>Corrected Titre</t>
  </si>
  <si>
    <t>In sample</t>
  </si>
  <si>
    <t>Per Tablet</t>
  </si>
  <si>
    <t>Percentage content</t>
  </si>
  <si>
    <t>Beatrice</t>
  </si>
  <si>
    <t>18th June 2015</t>
  </si>
  <si>
    <t>22nd June 2015</t>
  </si>
  <si>
    <t>Wormazole Tablets</t>
  </si>
  <si>
    <t>Each film coated tablet contains Tinidazole B.P. 500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</si>
</sst>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\ &quot;M&quot;"/>
  </numFmts>
  <fonts count="1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i/>
      <sz val="14"/>
      <color rgb="FF000000"/>
      <name val="Book Antiqua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2">
    <xf numFmtId="0" fontId="0" fillId="2" borderId="0" xfId="0" applyFill="1"/>
    <xf numFmtId="0" fontId="1" fillId="2" borderId="0" xfId="0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 applyAlignment="1">
      <alignment horizontal="center"/>
    </xf>
    <xf numFmtId="10" fontId="6" fillId="2" borderId="2" xfId="0" applyNumberFormat="1" applyFont="1" applyFill="1" applyBorder="1"/>
    <xf numFmtId="0" fontId="8" fillId="2" borderId="0" xfId="0" applyFont="1" applyFill="1"/>
    <xf numFmtId="0" fontId="5" fillId="2" borderId="3" xfId="0" applyFont="1" applyFill="1" applyBorder="1"/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1" xfId="0" applyFont="1" applyFill="1" applyBorder="1"/>
    <xf numFmtId="0" fontId="6" fillId="2" borderId="0" xfId="0" applyFont="1" applyFill="1"/>
    <xf numFmtId="0" fontId="6" fillId="2" borderId="1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6" fillId="2" borderId="4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166" fontId="6" fillId="2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wrapText="1"/>
    </xf>
    <xf numFmtId="164" fontId="5" fillId="2" borderId="5" xfId="0" applyNumberFormat="1" applyFont="1" applyFill="1" applyBorder="1" applyAlignment="1">
      <alignment horizontal="center" wrapText="1"/>
    </xf>
    <xf numFmtId="10" fontId="6" fillId="2" borderId="6" xfId="0" applyNumberFormat="1" applyFont="1" applyFill="1" applyBorder="1" applyAlignment="1">
      <alignment horizontal="center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5" xfId="0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/>
    </xf>
    <xf numFmtId="165" fontId="5" fillId="2" borderId="10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Protection="1">
      <protection locked="0"/>
    </xf>
    <xf numFmtId="2" fontId="6" fillId="3" borderId="8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0" fillId="2" borderId="0" xfId="0" applyFont="1" applyFill="1"/>
    <xf numFmtId="0" fontId="10" fillId="2" borderId="0" xfId="0" applyFont="1" applyFill="1"/>
    <xf numFmtId="0" fontId="10" fillId="3" borderId="0" xfId="0" applyFont="1" applyFill="1" applyProtection="1">
      <protection locked="0"/>
    </xf>
    <xf numFmtId="0" fontId="14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0" fillId="3" borderId="0" xfId="0" applyFont="1" applyFill="1" applyAlignment="1" applyProtection="1">
      <alignment vertical="center"/>
      <protection locked="0"/>
    </xf>
    <xf numFmtId="168" fontId="10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0" fillId="2" borderId="16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2" fontId="11" fillId="2" borderId="6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0" fillId="2" borderId="1" xfId="0" applyFont="1" applyFill="1" applyBorder="1" applyAlignment="1" applyProtection="1">
      <alignment vertical="center"/>
      <protection locked="0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4" xfId="0" applyFont="1" applyFill="1" applyBorder="1" applyAlignment="1" applyProtection="1">
      <alignment vertical="center"/>
      <protection locked="0"/>
    </xf>
    <xf numFmtId="0" fontId="11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 wrapText="1"/>
    </xf>
    <xf numFmtId="0" fontId="10" fillId="2" borderId="0" xfId="0" applyFont="1" applyFill="1"/>
    <xf numFmtId="0" fontId="11" fillId="3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horizontal="left" vertical="center"/>
      <protection locked="0"/>
    </xf>
    <xf numFmtId="168" fontId="10" fillId="3" borderId="0" xfId="0" applyNumberFormat="1" applyFont="1" applyFill="1" applyAlignment="1" applyProtection="1">
      <alignment horizontal="left" vertical="center"/>
      <protection locked="0"/>
    </xf>
    <xf numFmtId="2" fontId="10" fillId="2" borderId="33" xfId="0" applyNumberFormat="1" applyFont="1" applyFill="1" applyBorder="1"/>
    <xf numFmtId="2" fontId="10" fillId="6" borderId="33" xfId="0" applyNumberFormat="1" applyFont="1" applyFill="1" applyBorder="1"/>
    <xf numFmtId="164" fontId="10" fillId="6" borderId="33" xfId="0" applyNumberFormat="1" applyFont="1" applyFill="1" applyBorder="1"/>
    <xf numFmtId="0" fontId="11" fillId="3" borderId="0" xfId="0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>
      <alignment vertical="center"/>
    </xf>
    <xf numFmtId="2" fontId="10" fillId="2" borderId="34" xfId="0" applyNumberFormat="1" applyFont="1" applyFill="1" applyBorder="1"/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right"/>
    </xf>
    <xf numFmtId="0" fontId="10" fillId="2" borderId="0" xfId="0" applyFont="1" applyFill="1"/>
    <xf numFmtId="2" fontId="12" fillId="3" borderId="17" xfId="0" applyNumberFormat="1" applyFont="1" applyFill="1" applyBorder="1" applyAlignment="1" applyProtection="1">
      <alignment horizontal="center"/>
      <protection locked="0"/>
    </xf>
    <xf numFmtId="2" fontId="12" fillId="3" borderId="20" xfId="0" applyNumberFormat="1" applyFont="1" applyFill="1" applyBorder="1" applyAlignment="1" applyProtection="1">
      <alignment horizontal="center"/>
      <protection locked="0"/>
    </xf>
    <xf numFmtId="2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0" fontId="10" fillId="2" borderId="23" xfId="0" applyFont="1" applyFill="1" applyBorder="1" applyAlignment="1">
      <alignment horizontal="right"/>
    </xf>
    <xf numFmtId="10" fontId="10" fillId="4" borderId="22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164" fontId="11" fillId="5" borderId="9" xfId="0" applyNumberFormat="1" applyFont="1" applyFill="1" applyBorder="1" applyAlignment="1">
      <alignment horizontal="center"/>
    </xf>
    <xf numFmtId="0" fontId="10" fillId="2" borderId="0" xfId="0" applyFont="1" applyFill="1"/>
    <xf numFmtId="2" fontId="11" fillId="2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>
      <alignment horizontal="centerContinuous"/>
    </xf>
    <xf numFmtId="0" fontId="10" fillId="2" borderId="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right"/>
    </xf>
    <xf numFmtId="2" fontId="12" fillId="3" borderId="9" xfId="0" applyNumberFormat="1" applyFont="1" applyFill="1" applyBorder="1" applyAlignment="1" applyProtection="1">
      <alignment horizontal="center"/>
      <protection locked="0"/>
    </xf>
    <xf numFmtId="2" fontId="12" fillId="3" borderId="22" xfId="0" applyNumberFormat="1" applyFont="1" applyFill="1" applyBorder="1" applyAlignment="1" applyProtection="1">
      <alignment horizontal="center"/>
      <protection locked="0"/>
    </xf>
    <xf numFmtId="2" fontId="12" fillId="3" borderId="10" xfId="0" applyNumberFormat="1" applyFont="1" applyFill="1" applyBorder="1" applyAlignment="1" applyProtection="1">
      <alignment horizontal="center"/>
      <protection locked="0"/>
    </xf>
    <xf numFmtId="2" fontId="11" fillId="2" borderId="3" xfId="0" applyNumberFormat="1" applyFont="1" applyFill="1" applyBorder="1" applyAlignment="1">
      <alignment horizontal="center" vertic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4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 vertical="center"/>
    </xf>
    <xf numFmtId="2" fontId="12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 applyProtection="1">
      <alignment horizontal="center"/>
      <protection locked="0"/>
    </xf>
    <xf numFmtId="2" fontId="12" fillId="3" borderId="0" xfId="0" applyNumberFormat="1" applyFont="1" applyFill="1" applyAlignment="1" applyProtection="1">
      <alignment horizontal="left"/>
      <protection locked="0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0" fillId="2" borderId="28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2" fontId="12" fillId="3" borderId="28" xfId="0" applyNumberFormat="1" applyFont="1" applyFill="1" applyBorder="1" applyAlignment="1" applyProtection="1">
      <alignment horizontal="center"/>
      <protection locked="0"/>
    </xf>
    <xf numFmtId="2" fontId="12" fillId="3" borderId="23" xfId="0" applyNumberFormat="1" applyFont="1" applyFill="1" applyBorder="1" applyAlignment="1" applyProtection="1">
      <alignment horizontal="center"/>
      <protection locked="0"/>
    </xf>
    <xf numFmtId="2" fontId="12" fillId="3" borderId="35" xfId="0" applyNumberFormat="1" applyFont="1" applyFill="1" applyBorder="1" applyAlignment="1" applyProtection="1">
      <alignment horizontal="center"/>
      <protection locked="0"/>
    </xf>
    <xf numFmtId="166" fontId="11" fillId="5" borderId="25" xfId="0" applyNumberFormat="1" applyFont="1" applyFill="1" applyBorder="1" applyAlignment="1">
      <alignment horizontal="center"/>
    </xf>
    <xf numFmtId="2" fontId="12" fillId="3" borderId="30" xfId="0" applyNumberFormat="1" applyFont="1" applyFill="1" applyBorder="1" applyAlignment="1" applyProtection="1">
      <alignment horizontal="center"/>
      <protection locked="0"/>
    </xf>
    <xf numFmtId="2" fontId="12" fillId="3" borderId="18" xfId="0" applyNumberFormat="1" applyFont="1" applyFill="1" applyBorder="1" applyAlignment="1" applyProtection="1">
      <alignment horizontal="center"/>
      <protection locked="0"/>
    </xf>
    <xf numFmtId="2" fontId="12" fillId="3" borderId="36" xfId="0" applyNumberFormat="1" applyFont="1" applyFill="1" applyBorder="1" applyAlignment="1" applyProtection="1">
      <alignment horizontal="center"/>
      <protection locked="0"/>
    </xf>
    <xf numFmtId="0" fontId="10" fillId="2" borderId="28" xfId="0" applyFont="1" applyFill="1" applyBorder="1" applyAlignment="1">
      <alignment horizontal="right"/>
    </xf>
    <xf numFmtId="10" fontId="13" fillId="4" borderId="22" xfId="0" applyNumberFormat="1" applyFont="1" applyFill="1" applyBorder="1" applyAlignment="1">
      <alignment horizontal="center"/>
    </xf>
    <xf numFmtId="0" fontId="13" fillId="5" borderId="10" xfId="0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 vertical="center"/>
    </xf>
    <xf numFmtId="2" fontId="12" fillId="5" borderId="25" xfId="0" applyNumberFormat="1" applyFont="1" applyFill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2" fontId="10" fillId="2" borderId="21" xfId="0" applyNumberFormat="1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166" fontId="10" fillId="2" borderId="9" xfId="0" applyNumberFormat="1" applyFont="1" applyFill="1" applyBorder="1" applyAlignment="1">
      <alignment horizontal="center" vertical="center"/>
    </xf>
    <xf numFmtId="166" fontId="10" fillId="2" borderId="22" xfId="0" applyNumberFormat="1" applyFont="1" applyFill="1" applyBorder="1" applyAlignment="1">
      <alignment horizontal="center" vertical="center"/>
    </xf>
    <xf numFmtId="166" fontId="10" fillId="2" borderId="10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169" fontId="12" fillId="3" borderId="0" xfId="0" applyNumberFormat="1" applyFont="1" applyFill="1" applyAlignment="1" applyProtection="1">
      <alignment horizontal="center"/>
      <protection locked="0"/>
    </xf>
    <xf numFmtId="164" fontId="10" fillId="2" borderId="21" xfId="0" applyNumberFormat="1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164" fontId="10" fillId="2" borderId="31" xfId="0" applyNumberFormat="1" applyFont="1" applyFill="1" applyBorder="1" applyAlignment="1">
      <alignment horizontal="center"/>
    </xf>
    <xf numFmtId="164" fontId="10" fillId="2" borderId="9" xfId="0" applyNumberFormat="1" applyFont="1" applyFill="1" applyBorder="1" applyAlignment="1">
      <alignment horizontal="center"/>
    </xf>
    <xf numFmtId="164" fontId="10" fillId="2" borderId="22" xfId="0" applyNumberFormat="1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2" fontId="10" fillId="2" borderId="37" xfId="0" applyNumberFormat="1" applyFont="1" applyFill="1" applyBorder="1"/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9" xfId="0" applyNumberFormat="1" applyFont="1" applyFill="1" applyBorder="1" applyAlignment="1">
      <alignment horizontal="center"/>
    </xf>
    <xf numFmtId="10" fontId="10" fillId="2" borderId="22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/>
    </xf>
    <xf numFmtId="2" fontId="10" fillId="2" borderId="32" xfId="0" applyNumberFormat="1" applyFont="1" applyFill="1" applyBorder="1" applyAlignment="1">
      <alignment horizontal="center"/>
    </xf>
    <xf numFmtId="2" fontId="10" fillId="2" borderId="26" xfId="0" applyNumberFormat="1" applyFont="1" applyFill="1" applyBorder="1" applyAlignment="1">
      <alignment horizontal="center"/>
    </xf>
    <xf numFmtId="2" fontId="10" fillId="2" borderId="27" xfId="0" applyNumberFormat="1" applyFont="1" applyFill="1" applyBorder="1" applyAlignment="1">
      <alignment horizontal="center"/>
    </xf>
    <xf numFmtId="10" fontId="13" fillId="2" borderId="22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vertical="center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1" fillId="2" borderId="6" xfId="0" applyNumberFormat="1" applyFont="1" applyFill="1" applyBorder="1" applyAlignment="1">
      <alignment vertical="center"/>
    </xf>
    <xf numFmtId="10" fontId="10" fillId="2" borderId="9" xfId="0" applyNumberFormat="1" applyFont="1" applyFill="1" applyBorder="1" applyAlignment="1">
      <alignment horizontal="center"/>
    </xf>
    <xf numFmtId="10" fontId="10" fillId="2" borderId="22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/>
    </xf>
    <xf numFmtId="10" fontId="12" fillId="5" borderId="25" xfId="0" applyNumberFormat="1" applyFont="1" applyFill="1" applyBorder="1" applyAlignment="1">
      <alignment horizontal="center"/>
    </xf>
    <xf numFmtId="2" fontId="10" fillId="2" borderId="31" xfId="0" applyNumberFormat="1" applyFont="1" applyFill="1" applyBorder="1" applyAlignment="1">
      <alignment horizontal="center"/>
    </xf>
    <xf numFmtId="166" fontId="11" fillId="5" borderId="5" xfId="0" applyNumberFormat="1" applyFont="1" applyFill="1" applyBorder="1" applyAlignment="1">
      <alignment horizontal="center"/>
    </xf>
    <xf numFmtId="10" fontId="11" fillId="5" borderId="24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9" fontId="4" fillId="2" borderId="0" xfId="1" applyFont="1" applyFill="1" applyAlignment="1">
      <alignment horizontal="left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8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3" xfId="0" applyFont="1" applyFill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53" sqref="C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20.425781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190" t="s">
        <v>13</v>
      </c>
      <c r="B11" s="191"/>
      <c r="C11" s="191"/>
      <c r="D11" s="191"/>
      <c r="E11" s="191"/>
      <c r="F11" s="192"/>
      <c r="G11" s="43"/>
    </row>
    <row r="12" spans="1:7" ht="16.5" customHeight="1" x14ac:dyDescent="0.3">
      <c r="A12" s="189" t="s">
        <v>14</v>
      </c>
      <c r="B12" s="189"/>
      <c r="C12" s="189"/>
      <c r="D12" s="189"/>
      <c r="E12" s="189"/>
      <c r="F12" s="189"/>
      <c r="G12" s="42"/>
    </row>
    <row r="14" spans="1:7" ht="16.5" customHeight="1" x14ac:dyDescent="0.3">
      <c r="A14" s="194" t="s">
        <v>15</v>
      </c>
      <c r="B14" s="194"/>
      <c r="C14" s="12" t="s">
        <v>2</v>
      </c>
    </row>
    <row r="15" spans="1:7" ht="16.5" customHeight="1" x14ac:dyDescent="0.3">
      <c r="A15" s="194" t="s">
        <v>16</v>
      </c>
      <c r="B15" s="194"/>
      <c r="C15" s="12" t="s">
        <v>3</v>
      </c>
    </row>
    <row r="16" spans="1:7" ht="16.5" customHeight="1" x14ac:dyDescent="0.3">
      <c r="A16" s="194" t="s">
        <v>17</v>
      </c>
      <c r="B16" s="194"/>
      <c r="C16" s="12" t="s">
        <v>4</v>
      </c>
    </row>
    <row r="17" spans="1:5" ht="16.5" customHeight="1" x14ac:dyDescent="0.3">
      <c r="A17" s="194" t="s">
        <v>18</v>
      </c>
      <c r="B17" s="194"/>
      <c r="C17" s="12" t="s">
        <v>5</v>
      </c>
    </row>
    <row r="18" spans="1:5" ht="16.5" customHeight="1" x14ac:dyDescent="0.3">
      <c r="A18" s="194" t="s">
        <v>19</v>
      </c>
      <c r="B18" s="194"/>
      <c r="C18" s="49" t="s">
        <v>6</v>
      </c>
    </row>
    <row r="19" spans="1:5" ht="16.5" customHeight="1" x14ac:dyDescent="0.3">
      <c r="A19" s="194" t="s">
        <v>20</v>
      </c>
      <c r="B19" s="194"/>
      <c r="C19" s="49" t="s">
        <v>66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189" t="s">
        <v>0</v>
      </c>
      <c r="B21" s="189"/>
      <c r="C21" s="11" t="s">
        <v>21</v>
      </c>
      <c r="D21" s="18"/>
    </row>
    <row r="22" spans="1:5" ht="15.75" customHeight="1" x14ac:dyDescent="0.3">
      <c r="A22" s="193"/>
      <c r="B22" s="193"/>
      <c r="C22" s="9"/>
      <c r="D22" s="193"/>
      <c r="E22" s="193"/>
    </row>
    <row r="23" spans="1:5" ht="33.75" customHeight="1" x14ac:dyDescent="0.3">
      <c r="C23" s="38" t="s">
        <v>22</v>
      </c>
      <c r="D23" s="37" t="s">
        <v>23</v>
      </c>
      <c r="E23" s="4"/>
    </row>
    <row r="24" spans="1:5" ht="15.75" customHeight="1" x14ac:dyDescent="0.3">
      <c r="C24" s="47">
        <v>618.52</v>
      </c>
      <c r="D24" s="39">
        <f t="shared" ref="D24:D43" si="0">(C24-$C$46)/$C$46</f>
        <v>1.4975533070558772E-2</v>
      </c>
      <c r="E24" s="5"/>
    </row>
    <row r="25" spans="1:5" ht="15.75" customHeight="1" x14ac:dyDescent="0.3">
      <c r="C25" s="47">
        <v>594.42999999999995</v>
      </c>
      <c r="D25" s="40">
        <f t="shared" si="0"/>
        <v>-2.4555542063098658E-2</v>
      </c>
      <c r="E25" s="5"/>
    </row>
    <row r="26" spans="1:5" ht="15.75" customHeight="1" x14ac:dyDescent="0.3">
      <c r="C26" s="47">
        <v>604.71</v>
      </c>
      <c r="D26" s="40">
        <f t="shared" si="0"/>
        <v>-7.6863244469093164E-3</v>
      </c>
      <c r="E26" s="5"/>
    </row>
    <row r="27" spans="1:5" ht="15.75" customHeight="1" x14ac:dyDescent="0.3">
      <c r="C27" s="47">
        <v>605.85</v>
      </c>
      <c r="D27" s="40">
        <f t="shared" si="0"/>
        <v>-5.8156135439467235E-3</v>
      </c>
      <c r="E27" s="5"/>
    </row>
    <row r="28" spans="1:5" ht="15.75" customHeight="1" x14ac:dyDescent="0.3">
      <c r="C28" s="47">
        <v>606.83000000000004</v>
      </c>
      <c r="D28" s="40">
        <f t="shared" si="0"/>
        <v>-4.2074585571893579E-3</v>
      </c>
      <c r="E28" s="5"/>
    </row>
    <row r="29" spans="1:5" ht="15.75" customHeight="1" x14ac:dyDescent="0.3">
      <c r="C29" s="47">
        <v>602.48</v>
      </c>
      <c r="D29" s="40">
        <f t="shared" si="0"/>
        <v>-1.1345697529020428E-2</v>
      </c>
      <c r="E29" s="5"/>
    </row>
    <row r="30" spans="1:5" ht="15.75" customHeight="1" x14ac:dyDescent="0.3">
      <c r="C30" s="47">
        <v>608.27</v>
      </c>
      <c r="D30" s="40">
        <f t="shared" si="0"/>
        <v>-1.8444553113419399E-3</v>
      </c>
      <c r="E30" s="5"/>
    </row>
    <row r="31" spans="1:5" ht="15.75" customHeight="1" x14ac:dyDescent="0.3">
      <c r="C31" s="47">
        <v>606.87</v>
      </c>
      <c r="D31" s="40">
        <f t="shared" si="0"/>
        <v>-4.141819578138097E-3</v>
      </c>
      <c r="E31" s="5"/>
    </row>
    <row r="32" spans="1:5" ht="15.75" customHeight="1" x14ac:dyDescent="0.3">
      <c r="C32" s="47">
        <v>613.45000000000005</v>
      </c>
      <c r="D32" s="40">
        <f t="shared" si="0"/>
        <v>6.6557924758040852E-3</v>
      </c>
      <c r="E32" s="5"/>
    </row>
    <row r="33" spans="1:7" ht="15.75" customHeight="1" x14ac:dyDescent="0.3">
      <c r="C33" s="47">
        <v>604.11</v>
      </c>
      <c r="D33" s="40">
        <f t="shared" si="0"/>
        <v>-8.6709091326791516E-3</v>
      </c>
      <c r="E33" s="5"/>
    </row>
    <row r="34" spans="1:7" ht="15.75" customHeight="1" x14ac:dyDescent="0.3">
      <c r="C34" s="47">
        <v>605.77</v>
      </c>
      <c r="D34" s="40">
        <f t="shared" si="0"/>
        <v>-5.9468915020494308E-3</v>
      </c>
      <c r="E34" s="5"/>
    </row>
    <row r="35" spans="1:7" ht="15.75" customHeight="1" x14ac:dyDescent="0.3">
      <c r="C35" s="47">
        <v>612.66999999999996</v>
      </c>
      <c r="D35" s="40">
        <f t="shared" si="0"/>
        <v>5.3758323843032061E-3</v>
      </c>
      <c r="E35" s="5"/>
    </row>
    <row r="36" spans="1:7" ht="15.75" customHeight="1" x14ac:dyDescent="0.3">
      <c r="C36" s="47">
        <v>619.62</v>
      </c>
      <c r="D36" s="40">
        <f t="shared" si="0"/>
        <v>1.6780604994470105E-2</v>
      </c>
      <c r="E36" s="5"/>
    </row>
    <row r="37" spans="1:7" ht="15.75" customHeight="1" x14ac:dyDescent="0.3">
      <c r="C37" s="47">
        <v>610.07000000000005</v>
      </c>
      <c r="D37" s="40">
        <f t="shared" si="0"/>
        <v>1.1092987459675652E-3</v>
      </c>
      <c r="E37" s="5"/>
    </row>
    <row r="38" spans="1:7" ht="15.75" customHeight="1" x14ac:dyDescent="0.3">
      <c r="C38" s="47">
        <v>618.65</v>
      </c>
      <c r="D38" s="40">
        <f t="shared" si="0"/>
        <v>1.5188859752475553E-2</v>
      </c>
      <c r="E38" s="5"/>
    </row>
    <row r="39" spans="1:7" ht="15.75" customHeight="1" x14ac:dyDescent="0.3">
      <c r="C39" s="47">
        <v>619.41</v>
      </c>
      <c r="D39" s="40">
        <f t="shared" si="0"/>
        <v>1.6436000354450614E-2</v>
      </c>
      <c r="E39" s="5"/>
    </row>
    <row r="40" spans="1:7" ht="15.75" customHeight="1" x14ac:dyDescent="0.3">
      <c r="C40" s="47">
        <v>606.98</v>
      </c>
      <c r="D40" s="40">
        <f t="shared" si="0"/>
        <v>-3.9613123857469455E-3</v>
      </c>
      <c r="E40" s="5"/>
    </row>
    <row r="41" spans="1:7" ht="15.75" customHeight="1" x14ac:dyDescent="0.3">
      <c r="C41" s="47">
        <v>604.59</v>
      </c>
      <c r="D41" s="40">
        <f t="shared" si="0"/>
        <v>-7.8832413840632838E-3</v>
      </c>
      <c r="E41" s="5"/>
    </row>
    <row r="42" spans="1:7" ht="15.75" customHeight="1" x14ac:dyDescent="0.3">
      <c r="C42" s="47">
        <v>625.79999999999995</v>
      </c>
      <c r="D42" s="40">
        <f t="shared" si="0"/>
        <v>2.6921827257898937E-2</v>
      </c>
      <c r="E42" s="5"/>
    </row>
    <row r="43" spans="1:7" ht="16.5" customHeight="1" x14ac:dyDescent="0.3">
      <c r="C43" s="48">
        <v>598.79999999999995</v>
      </c>
      <c r="D43" s="41">
        <f t="shared" si="0"/>
        <v>-1.7384483601741958E-2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24</v>
      </c>
      <c r="C45" s="35">
        <f>SUM(C24:C44)</f>
        <v>12187.879999999997</v>
      </c>
      <c r="D45" s="30"/>
      <c r="E45" s="6"/>
    </row>
    <row r="46" spans="1:7" ht="17.25" customHeight="1" x14ac:dyDescent="0.3">
      <c r="B46" s="34" t="s">
        <v>25</v>
      </c>
      <c r="C46" s="36">
        <f>AVERAGE(C24:C44)</f>
        <v>609.39399999999989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25</v>
      </c>
      <c r="C48" s="37" t="s">
        <v>26</v>
      </c>
      <c r="D48" s="32"/>
      <c r="G48" s="10"/>
    </row>
    <row r="49" spans="1:6" ht="17.25" customHeight="1" x14ac:dyDescent="0.3">
      <c r="B49" s="187">
        <f>C46</f>
        <v>609.39399999999989</v>
      </c>
      <c r="C49" s="45">
        <f>-IF(C46&lt;=80,10%,IF(C46&lt;250,7.5%,5%))</f>
        <v>-0.05</v>
      </c>
      <c r="D49" s="33">
        <f>IF(C46&lt;=80,C46*0.9,IF(C46&lt;250,C46*0.925,C46*0.95))</f>
        <v>578.9242999999999</v>
      </c>
    </row>
    <row r="50" spans="1:6" ht="17.25" customHeight="1" x14ac:dyDescent="0.3">
      <c r="B50" s="188"/>
      <c r="C50" s="46">
        <f>IF(C46&lt;=80, 10%, IF(C46&lt;250, 7.5%, 5%))</f>
        <v>0.05</v>
      </c>
      <c r="D50" s="33">
        <f>IF(C46&lt;=80, C46*1.1, IF(C46&lt;250, C46*1.075, C46*1.05))</f>
        <v>639.86369999999988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8</v>
      </c>
      <c r="C52" s="19"/>
      <c r="D52" s="20" t="s">
        <v>9</v>
      </c>
      <c r="E52" s="21"/>
      <c r="F52" s="20" t="s">
        <v>10</v>
      </c>
    </row>
    <row r="53" spans="1:6" ht="34.5" customHeight="1" x14ac:dyDescent="0.3">
      <c r="A53" s="22" t="s">
        <v>11</v>
      </c>
      <c r="B53" s="23" t="s">
        <v>64</v>
      </c>
      <c r="C53" s="24"/>
      <c r="D53" s="23" t="s">
        <v>65</v>
      </c>
      <c r="E53" s="13"/>
      <c r="F53" s="25"/>
    </row>
    <row r="54" spans="1:6" ht="34.5" customHeight="1" x14ac:dyDescent="0.3">
      <c r="A54" s="22" t="s">
        <v>12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250"/>
  <sheetViews>
    <sheetView tabSelected="1" view="pageBreakPreview" topLeftCell="B28" zoomScale="55" zoomScaleNormal="75" zoomScaleSheetLayoutView="55" workbookViewId="0">
      <selection activeCell="E45" sqref="E45"/>
    </sheetView>
  </sheetViews>
  <sheetFormatPr defaultRowHeight="16.5" x14ac:dyDescent="0.3"/>
  <cols>
    <col min="1" max="1" width="92.140625" style="2" customWidth="1"/>
    <col min="2" max="2" width="32.2851562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5" spans="1:8" ht="19.5" customHeight="1" x14ac:dyDescent="0.3"/>
    <row r="16" spans="1:8" ht="19.5" customHeight="1" x14ac:dyDescent="0.3">
      <c r="A16" s="198" t="s">
        <v>13</v>
      </c>
      <c r="B16" s="199"/>
      <c r="C16" s="199"/>
      <c r="D16" s="199"/>
      <c r="E16" s="199"/>
      <c r="F16" s="199"/>
      <c r="G16" s="199"/>
      <c r="H16" s="200"/>
    </row>
    <row r="17" spans="1:14" ht="18.75" x14ac:dyDescent="0.3">
      <c r="A17" s="201" t="s">
        <v>27</v>
      </c>
      <c r="B17" s="201"/>
      <c r="C17" s="201"/>
      <c r="D17" s="201"/>
      <c r="E17" s="201"/>
      <c r="F17" s="201"/>
      <c r="G17" s="201"/>
      <c r="H17" s="201"/>
    </row>
    <row r="18" spans="1:14" ht="18.75" x14ac:dyDescent="0.3">
      <c r="A18" s="57" t="s">
        <v>15</v>
      </c>
      <c r="B18" s="87" t="s">
        <v>67</v>
      </c>
      <c r="C18" s="87"/>
      <c r="D18" s="87"/>
      <c r="E18" s="87"/>
    </row>
    <row r="19" spans="1:14" ht="18.75" x14ac:dyDescent="0.3">
      <c r="A19" s="57" t="s">
        <v>16</v>
      </c>
      <c r="B19" s="88" t="s">
        <v>3</v>
      </c>
      <c r="C19" s="185">
        <v>16</v>
      </c>
    </row>
    <row r="20" spans="1:14" ht="18.75" x14ac:dyDescent="0.3">
      <c r="A20" s="57" t="s">
        <v>17</v>
      </c>
      <c r="B20" s="88" t="s">
        <v>4</v>
      </c>
    </row>
    <row r="21" spans="1:14" ht="18.75" x14ac:dyDescent="0.3">
      <c r="A21" s="57" t="s">
        <v>18</v>
      </c>
      <c r="B21" s="58" t="s">
        <v>68</v>
      </c>
      <c r="C21" s="58"/>
      <c r="D21" s="58"/>
      <c r="E21" s="58"/>
      <c r="F21" s="58"/>
      <c r="G21" s="58"/>
      <c r="H21" s="58"/>
      <c r="I21" s="54"/>
    </row>
    <row r="22" spans="1:14" ht="18.75" x14ac:dyDescent="0.3">
      <c r="A22" s="57" t="s">
        <v>19</v>
      </c>
      <c r="B22" s="89">
        <v>42177</v>
      </c>
    </row>
    <row r="23" spans="1:14" ht="18.75" x14ac:dyDescent="0.3">
      <c r="A23" s="57" t="s">
        <v>20</v>
      </c>
      <c r="B23" s="89">
        <v>42178</v>
      </c>
    </row>
    <row r="24" spans="1:14" ht="18.75" x14ac:dyDescent="0.3">
      <c r="A24" s="57"/>
      <c r="B24" s="59"/>
    </row>
    <row r="25" spans="1:14" ht="18.75" x14ac:dyDescent="0.3">
      <c r="A25" s="60" t="s">
        <v>0</v>
      </c>
      <c r="B25" s="66" t="s">
        <v>33</v>
      </c>
    </row>
    <row r="26" spans="1:14" s="3" customFormat="1" ht="18.75" x14ac:dyDescent="0.3">
      <c r="A26" s="61"/>
      <c r="B26" s="62"/>
      <c r="C26" s="84"/>
      <c r="D26" s="84"/>
      <c r="E26" s="84"/>
      <c r="F26" s="84"/>
      <c r="G26" s="56"/>
      <c r="H26" s="84"/>
      <c r="I26" s="85"/>
      <c r="J26" s="85"/>
      <c r="K26" s="85"/>
      <c r="L26" s="51"/>
      <c r="M26" s="51"/>
      <c r="N26" s="86"/>
    </row>
    <row r="27" spans="1:14" s="3" customFormat="1" ht="26.25" customHeight="1" x14ac:dyDescent="0.4">
      <c r="A27" s="97" t="s">
        <v>1</v>
      </c>
      <c r="B27" s="125" t="s">
        <v>34</v>
      </c>
      <c r="C27" s="123"/>
      <c r="D27" s="108"/>
      <c r="E27" s="98"/>
      <c r="F27" s="98"/>
      <c r="G27" s="98"/>
      <c r="H27" s="84"/>
      <c r="I27" s="85"/>
      <c r="J27" s="85"/>
      <c r="K27" s="85"/>
      <c r="L27" s="51"/>
      <c r="M27" s="51"/>
      <c r="N27" s="86"/>
    </row>
    <row r="28" spans="1:14" s="3" customFormat="1" ht="26.25" customHeight="1" x14ac:dyDescent="0.4">
      <c r="A28" s="63" t="s">
        <v>35</v>
      </c>
      <c r="B28" s="123">
        <v>204.2</v>
      </c>
      <c r="C28" s="124"/>
      <c r="D28" s="96"/>
      <c r="E28" s="96"/>
      <c r="F28" s="96"/>
      <c r="G28" s="96"/>
      <c r="H28" s="94"/>
      <c r="I28" s="85"/>
      <c r="J28" s="85"/>
      <c r="K28" s="85"/>
      <c r="L28" s="51"/>
      <c r="M28" s="51"/>
      <c r="N28" s="86"/>
    </row>
    <row r="29" spans="1:14" s="3" customFormat="1" ht="26.25" customHeight="1" x14ac:dyDescent="0.4">
      <c r="A29" s="151" t="s">
        <v>36</v>
      </c>
      <c r="B29" s="152">
        <v>0.1</v>
      </c>
      <c r="C29" s="124"/>
      <c r="D29" s="96"/>
      <c r="E29" s="96"/>
      <c r="F29" s="96"/>
      <c r="G29" s="96"/>
      <c r="H29" s="94"/>
      <c r="I29" s="85"/>
      <c r="J29" s="85"/>
      <c r="K29" s="85"/>
      <c r="L29" s="51"/>
      <c r="M29" s="51"/>
      <c r="N29" s="86"/>
    </row>
    <row r="30" spans="1:14" s="3" customFormat="1" ht="18.75" x14ac:dyDescent="0.3">
      <c r="A30" s="114" t="s">
        <v>37</v>
      </c>
      <c r="B30" s="109">
        <v>1</v>
      </c>
      <c r="C30" s="110" t="s">
        <v>38</v>
      </c>
      <c r="D30" s="109">
        <v>1</v>
      </c>
      <c r="F30" s="84"/>
      <c r="G30" s="56"/>
      <c r="H30" s="84"/>
      <c r="I30" s="85"/>
      <c r="J30" s="85"/>
      <c r="K30" s="85"/>
      <c r="L30" s="51"/>
      <c r="M30" s="51"/>
      <c r="N30" s="86"/>
    </row>
    <row r="31" spans="1:14" s="3" customFormat="1" ht="18.75" x14ac:dyDescent="0.3">
      <c r="A31" s="61"/>
      <c r="B31" s="62"/>
      <c r="C31" s="84"/>
      <c r="D31" s="84"/>
      <c r="E31" s="84"/>
      <c r="F31" s="84"/>
      <c r="G31" s="56"/>
      <c r="H31" s="84"/>
      <c r="I31" s="85"/>
      <c r="J31" s="85"/>
      <c r="K31" s="85"/>
      <c r="L31" s="51"/>
      <c r="M31" s="51"/>
      <c r="N31" s="86"/>
    </row>
    <row r="32" spans="1:14" s="3" customFormat="1" ht="19.5" customHeight="1" x14ac:dyDescent="0.3">
      <c r="A32" s="61"/>
      <c r="B32" s="62"/>
      <c r="C32" s="84"/>
      <c r="D32" s="84"/>
      <c r="E32" s="84"/>
      <c r="F32" s="84"/>
      <c r="G32" s="56"/>
      <c r="H32" s="84"/>
      <c r="I32" s="85"/>
      <c r="J32" s="85"/>
      <c r="K32" s="85"/>
      <c r="L32" s="51"/>
      <c r="M32" s="51"/>
      <c r="N32" s="86"/>
    </row>
    <row r="33" spans="1:14" s="3" customFormat="1" ht="19.5" customHeight="1" x14ac:dyDescent="0.3">
      <c r="A33" s="70" t="s">
        <v>39</v>
      </c>
      <c r="B33" s="70" t="s">
        <v>40</v>
      </c>
      <c r="C33" s="118" t="s">
        <v>41</v>
      </c>
      <c r="D33" s="70" t="s">
        <v>42</v>
      </c>
      <c r="E33" s="122" t="s">
        <v>43</v>
      </c>
      <c r="F33" s="126" t="s">
        <v>44</v>
      </c>
      <c r="G33" s="70" t="s">
        <v>45</v>
      </c>
      <c r="J33" s="85"/>
      <c r="K33" s="85"/>
      <c r="L33" s="51"/>
      <c r="M33" s="51"/>
      <c r="N33" s="86"/>
    </row>
    <row r="34" spans="1:14" s="3" customFormat="1" ht="26.25" customHeight="1" x14ac:dyDescent="0.4">
      <c r="A34" s="111" t="s">
        <v>46</v>
      </c>
      <c r="B34" s="115">
        <v>350.4</v>
      </c>
      <c r="C34" s="119">
        <f>IF(ISBLANK(B34), "-",B34/$B$28*($B$30/$D$30))</f>
        <v>1.7159647404505387</v>
      </c>
      <c r="D34" s="115">
        <v>16.2</v>
      </c>
      <c r="E34" s="153">
        <f>IF(ISBLANK(B34), "-",C34/D34)</f>
        <v>0.10592374941052708</v>
      </c>
      <c r="F34" s="162">
        <f>IF(ISBLANK(B34), "-",(E34-$B$29)/$B$29)</f>
        <v>5.9237494105270766E-2</v>
      </c>
      <c r="G34" s="156">
        <f>IF(ISBLANK(B34),"-",E34/$B$29)</f>
        <v>1.0592374941052707</v>
      </c>
      <c r="J34" s="85"/>
      <c r="K34" s="85"/>
      <c r="L34" s="51"/>
      <c r="M34" s="51"/>
      <c r="N34" s="86"/>
    </row>
    <row r="35" spans="1:14" s="3" customFormat="1" ht="26.25" customHeight="1" x14ac:dyDescent="0.4">
      <c r="A35" s="112" t="s">
        <v>47</v>
      </c>
      <c r="B35" s="116">
        <v>352.3</v>
      </c>
      <c r="C35" s="120">
        <f>IF(ISBLANK(B35), "-",B35/$B$28*($B$30/$D$30))</f>
        <v>1.7252693437806075</v>
      </c>
      <c r="D35" s="116">
        <v>16.3</v>
      </c>
      <c r="E35" s="154">
        <f>IF(ISBLANK(B35), "-",C35/D35)</f>
        <v>0.10584474501721518</v>
      </c>
      <c r="F35" s="163">
        <f>IF(ISBLANK(B35), "-",(E35-$B$29)/$B$29)</f>
        <v>5.8447450172151721E-2</v>
      </c>
      <c r="G35" s="157">
        <f>IF(ISBLANK(B35),"-",E35/$B$29)</f>
        <v>1.0584474501721517</v>
      </c>
      <c r="J35" s="85"/>
      <c r="K35" s="85"/>
      <c r="L35" s="51"/>
      <c r="M35" s="51"/>
      <c r="N35" s="86"/>
    </row>
    <row r="36" spans="1:14" s="3" customFormat="1" ht="26.25" customHeight="1" x14ac:dyDescent="0.4">
      <c r="A36" s="112" t="s">
        <v>48</v>
      </c>
      <c r="B36" s="116">
        <v>350.9</v>
      </c>
      <c r="C36" s="120">
        <f>IF(ISBLANK(B36), "-",B36/$B$28*($B$30/$D$30))</f>
        <v>1.7184133202742409</v>
      </c>
      <c r="D36" s="116">
        <v>16.2</v>
      </c>
      <c r="E36" s="154">
        <f>IF(ISBLANK(B36), "-",C36/D36)</f>
        <v>0.10607489631322475</v>
      </c>
      <c r="F36" s="163">
        <f>IF(ISBLANK(B36), "-",(E36-$B$29)/$B$29)</f>
        <v>6.074896313224748E-2</v>
      </c>
      <c r="G36" s="157">
        <f>IF(ISBLANK(B36),"-",E36/$B$29)</f>
        <v>1.0607489631322475</v>
      </c>
      <c r="J36" s="85"/>
      <c r="K36" s="85"/>
      <c r="L36" s="51"/>
      <c r="M36" s="51"/>
      <c r="N36" s="86"/>
    </row>
    <row r="37" spans="1:14" s="3" customFormat="1" ht="27" customHeight="1" x14ac:dyDescent="0.4">
      <c r="A37" s="113" t="s">
        <v>49</v>
      </c>
      <c r="B37" s="117"/>
      <c r="C37" s="121" t="str">
        <f>IF(ISBLANK(B37), "-",B37/$B$28*($B$30/$D$30))</f>
        <v>-</v>
      </c>
      <c r="D37" s="117"/>
      <c r="E37" s="155" t="str">
        <f>IF(ISBLANK(B37), "-",C37/D37)</f>
        <v>-</v>
      </c>
      <c r="F37" s="164" t="str">
        <f>IF(ISBLANK(B37), "-",(E37-$B$29)/$B$29)</f>
        <v>-</v>
      </c>
      <c r="G37" s="158" t="str">
        <f>IF(ISBLANK(B37),"-",E37/$B$29)</f>
        <v>-</v>
      </c>
      <c r="J37" s="85"/>
      <c r="K37" s="85"/>
      <c r="L37" s="51"/>
      <c r="M37" s="51"/>
      <c r="N37" s="86"/>
    </row>
    <row r="38" spans="1:14" ht="19.5" customHeight="1" x14ac:dyDescent="0.3">
      <c r="A38" s="50"/>
      <c r="B38" s="50"/>
      <c r="C38" s="50"/>
      <c r="D38" s="139" t="s">
        <v>50</v>
      </c>
      <c r="E38" s="107">
        <f>AVERAGE(E34:E37)</f>
        <v>0.10594779691365568</v>
      </c>
      <c r="F38" s="183">
        <f>AVERAGE(F34:F37)</f>
        <v>5.9477969136556653E-2</v>
      </c>
      <c r="G38" s="182">
        <f>AVERAGE(G34:G37)</f>
        <v>1.0594779691365566</v>
      </c>
      <c r="H38" s="50"/>
      <c r="L38" s="51"/>
      <c r="M38" s="51"/>
      <c r="N38" s="52"/>
    </row>
    <row r="39" spans="1:14" ht="18.75" x14ac:dyDescent="0.3">
      <c r="A39" s="50"/>
      <c r="B39" s="90"/>
      <c r="C39" s="92"/>
      <c r="D39" s="103" t="s">
        <v>28</v>
      </c>
      <c r="E39" s="104">
        <f>STDEV(E34:E37)/E38</f>
        <v>1.1037976536350741E-3</v>
      </c>
      <c r="F39" s="160"/>
      <c r="G39" s="50"/>
      <c r="H39" s="50"/>
    </row>
    <row r="40" spans="1:14" ht="19.5" customHeight="1" x14ac:dyDescent="0.3">
      <c r="A40" s="50"/>
      <c r="B40" s="90"/>
      <c r="C40" s="92"/>
      <c r="D40" s="105" t="s">
        <v>7</v>
      </c>
      <c r="E40" s="106">
        <f>COUNT(E34:E37)</f>
        <v>3</v>
      </c>
      <c r="F40" s="161"/>
      <c r="G40" s="50"/>
      <c r="H40" s="50"/>
    </row>
    <row r="41" spans="1:14" ht="18.75" x14ac:dyDescent="0.3">
      <c r="A41" s="95"/>
      <c r="B41" s="91"/>
      <c r="C41" s="90"/>
      <c r="D41" s="90"/>
      <c r="E41" s="90"/>
      <c r="F41" s="159"/>
      <c r="G41" s="50"/>
      <c r="H41" s="50"/>
    </row>
    <row r="43" spans="1:14" ht="18.75" x14ac:dyDescent="0.3">
      <c r="A43" s="65" t="s">
        <v>0</v>
      </c>
      <c r="B43" s="66" t="s">
        <v>29</v>
      </c>
      <c r="H43" s="186"/>
    </row>
    <row r="44" spans="1:14" ht="18.75" x14ac:dyDescent="0.3">
      <c r="A44" s="56" t="s">
        <v>30</v>
      </c>
      <c r="B44" s="67" t="str">
        <f>B21</f>
        <v>Each film coated tablet contains Tinidazole B.P. 500 mg</v>
      </c>
    </row>
    <row r="45" spans="1:14" ht="18.75" x14ac:dyDescent="0.3">
      <c r="A45" s="68" t="s">
        <v>51</v>
      </c>
      <c r="B45" s="93">
        <v>500</v>
      </c>
      <c r="C45" s="56" t="str">
        <f>B20</f>
        <v>Tinidazole</v>
      </c>
      <c r="H45" s="69"/>
    </row>
    <row r="46" spans="1:14" ht="18.75" x14ac:dyDescent="0.3">
      <c r="A46" s="67" t="s">
        <v>52</v>
      </c>
      <c r="B46" s="184">
        <f>Uniformity!C46</f>
        <v>609.39399999999989</v>
      </c>
      <c r="H46" s="69"/>
    </row>
    <row r="47" spans="1:14" ht="26.25" customHeight="1" x14ac:dyDescent="0.4">
      <c r="A47" s="123" t="s">
        <v>53</v>
      </c>
      <c r="B47" s="123">
        <v>20.420000000000002</v>
      </c>
      <c r="C47" s="50" t="str">
        <f>B20</f>
        <v>Tinidazole</v>
      </c>
      <c r="H47" s="69"/>
    </row>
    <row r="48" spans="1:14" ht="19.5" customHeight="1" x14ac:dyDescent="0.3">
      <c r="A48" s="50"/>
      <c r="B48" s="50"/>
      <c r="C48" s="50"/>
      <c r="D48" s="50"/>
      <c r="H48" s="69"/>
    </row>
    <row r="49" spans="1:10" ht="19.5" customHeight="1" x14ac:dyDescent="0.3">
      <c r="C49" s="50"/>
      <c r="D49" s="50"/>
      <c r="E49" s="50"/>
      <c r="F49" s="50"/>
      <c r="G49" s="196" t="s">
        <v>54</v>
      </c>
      <c r="H49" s="197"/>
      <c r="J49" s="170"/>
    </row>
    <row r="50" spans="1:10" ht="19.5" customHeight="1" x14ac:dyDescent="0.3">
      <c r="A50" s="127" t="s">
        <v>55</v>
      </c>
      <c r="B50" s="70" t="s">
        <v>56</v>
      </c>
      <c r="C50" s="70" t="s">
        <v>57</v>
      </c>
      <c r="D50" s="70" t="s">
        <v>58</v>
      </c>
      <c r="E50" s="70" t="s">
        <v>59</v>
      </c>
      <c r="F50" s="142" t="s">
        <v>60</v>
      </c>
      <c r="G50" s="70" t="s">
        <v>61</v>
      </c>
      <c r="H50" s="70" t="s">
        <v>62</v>
      </c>
      <c r="I50" s="176" t="s">
        <v>63</v>
      </c>
      <c r="J50" s="128"/>
    </row>
    <row r="51" spans="1:10" ht="26.25" customHeight="1" x14ac:dyDescent="0.4">
      <c r="A51" s="129" t="s">
        <v>46</v>
      </c>
      <c r="B51" s="132">
        <v>608.6</v>
      </c>
      <c r="C51" s="101">
        <v>23</v>
      </c>
      <c r="D51" s="136">
        <v>0</v>
      </c>
      <c r="E51" s="145">
        <f>IF(ISBLANK(B51),"-",C51-$D$55)</f>
        <v>23</v>
      </c>
      <c r="F51" s="147">
        <f>IF(ISBLANK(B51), "-",E51*$G$38)</f>
        <v>24.367993290140802</v>
      </c>
      <c r="G51" s="165">
        <f>IF(ISBLANK(B51),"-",F51*$B$47)</f>
        <v>497.59442298467525</v>
      </c>
      <c r="H51" s="144">
        <f>IF(ISBLANK(B51),"-",G51*$B$46/B51)</f>
        <v>498.2436013807478</v>
      </c>
      <c r="I51" s="177">
        <f>IF(ISBLANK(B51),"-",H51/$B$45)</f>
        <v>0.99648720276149561</v>
      </c>
      <c r="J51" s="171"/>
    </row>
    <row r="52" spans="1:10" ht="26.25" customHeight="1" x14ac:dyDescent="0.4">
      <c r="A52" s="130" t="s">
        <v>47</v>
      </c>
      <c r="B52" s="133">
        <v>609.5</v>
      </c>
      <c r="C52" s="99">
        <v>23.2</v>
      </c>
      <c r="D52" s="137">
        <v>0</v>
      </c>
      <c r="E52" s="146">
        <f>IF(ISBLANK(B52),"-",C52-$D$55)</f>
        <v>23.2</v>
      </c>
      <c r="F52" s="148">
        <f>IF(ISBLANK(B52), "-",E52*$G$38)</f>
        <v>24.57988888396811</v>
      </c>
      <c r="G52" s="166">
        <f>IF(ISBLANK(B52),"-",F52*$B$47)</f>
        <v>501.92133101062882</v>
      </c>
      <c r="H52" s="169">
        <f>IF(ISBLANK(B52),"-",G52*$B$46/B52)</f>
        <v>501.83404034436603</v>
      </c>
      <c r="I52" s="178">
        <f>IF(ISBLANK(B52),"-",H52/$B$45)</f>
        <v>1.0036680806887321</v>
      </c>
      <c r="J52" s="171"/>
    </row>
    <row r="53" spans="1:10" ht="26.25" customHeight="1" x14ac:dyDescent="0.4">
      <c r="A53" s="130" t="s">
        <v>48</v>
      </c>
      <c r="B53" s="133">
        <v>608.79999999999995</v>
      </c>
      <c r="C53" s="99">
        <v>23.1</v>
      </c>
      <c r="D53" s="137">
        <v>0</v>
      </c>
      <c r="E53" s="146">
        <f>IF(ISBLANK(B53),"-",C53-$D$55)</f>
        <v>23.1</v>
      </c>
      <c r="F53" s="148">
        <f>IF(ISBLANK(B53), "-",E53*$G$38)</f>
        <v>24.47394108705446</v>
      </c>
      <c r="G53" s="166">
        <f>IF(ISBLANK(B53),"-",F53*$B$47)</f>
        <v>499.75787699765209</v>
      </c>
      <c r="H53" s="169">
        <f>IF(ISBLANK(B53),"-",G53*$B$46/B53)</f>
        <v>500.24548570155582</v>
      </c>
      <c r="I53" s="178">
        <f>IF(ISBLANK(B53),"-",H53/$B$45)</f>
        <v>1.0004909714031116</v>
      </c>
      <c r="J53" s="171"/>
    </row>
    <row r="54" spans="1:10" ht="27" customHeight="1" x14ac:dyDescent="0.4">
      <c r="A54" s="131" t="s">
        <v>49</v>
      </c>
      <c r="B54" s="134"/>
      <c r="C54" s="100"/>
      <c r="D54" s="138"/>
      <c r="E54" s="150" t="str">
        <f>IF(ISBLANK(B54),"-",C54-$D$55)</f>
        <v>-</v>
      </c>
      <c r="F54" s="149" t="str">
        <f>IF(ISBLANK(B54), "-",E54*$G$38)</f>
        <v>-</v>
      </c>
      <c r="G54" s="167" t="str">
        <f>IF(ISBLANK(B54),"-",F54*$B$47)</f>
        <v>-</v>
      </c>
      <c r="H54" s="181" t="str">
        <f>IF(ISBLANK(B54),"-",G54*$B$46/B54)</f>
        <v>-</v>
      </c>
      <c r="I54" s="179" t="str">
        <f>IF(ISBLANK(B54),"-",H54/$B$45)</f>
        <v>-</v>
      </c>
      <c r="J54" s="172"/>
    </row>
    <row r="55" spans="1:10" ht="26.25" customHeight="1" x14ac:dyDescent="0.4">
      <c r="C55" s="102" t="s">
        <v>50</v>
      </c>
      <c r="D55" s="135">
        <f>AVERAGE(D51:D54)</f>
        <v>0</v>
      </c>
      <c r="F55" s="102" t="s">
        <v>50</v>
      </c>
      <c r="G55" s="143">
        <f>AVERAGE(G51:G54)</f>
        <v>499.75787699765209</v>
      </c>
      <c r="H55" s="143">
        <f>AVERAGE(H51:H54)</f>
        <v>500.1077091422232</v>
      </c>
      <c r="I55" s="180">
        <f>AVERAGE(I51:I54)</f>
        <v>1.0002154182844463</v>
      </c>
      <c r="J55" s="173"/>
    </row>
    <row r="56" spans="1:10" ht="26.25" customHeight="1" x14ac:dyDescent="0.4">
      <c r="A56" s="2" t="s">
        <v>31</v>
      </c>
      <c r="C56" s="103" t="s">
        <v>28</v>
      </c>
      <c r="D56" s="104" t="str">
        <f>IF(D55=0,"-",STDEV(D51:D54)/D55)</f>
        <v>-</v>
      </c>
      <c r="F56" s="103" t="s">
        <v>28</v>
      </c>
      <c r="G56" s="168"/>
      <c r="H56" s="140">
        <f>STDEV(H51:H54)/H55</f>
        <v>3.5975856260511145E-3</v>
      </c>
      <c r="I56" s="140">
        <f>STDEV(I51:I54)/I55</f>
        <v>3.5975856260511557E-3</v>
      </c>
      <c r="J56" s="174"/>
    </row>
    <row r="57" spans="1:10" ht="27" customHeight="1" x14ac:dyDescent="0.4">
      <c r="A57" s="2" t="s">
        <v>32</v>
      </c>
      <c r="B57" s="2">
        <f>Uniformity!C46</f>
        <v>609.39399999999989</v>
      </c>
      <c r="C57" s="105" t="s">
        <v>7</v>
      </c>
      <c r="D57" s="106">
        <f>COUNT(D51:D54)</f>
        <v>3</v>
      </c>
      <c r="F57" s="105" t="s">
        <v>7</v>
      </c>
      <c r="G57" s="141">
        <f>COUNT(G51:G54)</f>
        <v>3</v>
      </c>
      <c r="H57" s="141">
        <f>COUNT(H51:H54)</f>
        <v>3</v>
      </c>
      <c r="I57" s="141">
        <f>COUNT(I51:I54)</f>
        <v>3</v>
      </c>
      <c r="J57" s="175"/>
    </row>
    <row r="58" spans="1:10" ht="18.75" x14ac:dyDescent="0.3">
      <c r="H58" s="69"/>
      <c r="J58" s="52"/>
    </row>
    <row r="59" spans="1:10" ht="18.75" x14ac:dyDescent="0.3">
      <c r="H59" s="69"/>
    </row>
    <row r="60" spans="1:10" ht="19.5" customHeight="1" x14ac:dyDescent="0.3">
      <c r="A60" s="55"/>
      <c r="B60" s="55"/>
      <c r="C60" s="74"/>
      <c r="D60" s="74"/>
      <c r="E60" s="74"/>
      <c r="F60" s="74"/>
      <c r="G60" s="74"/>
      <c r="H60" s="74"/>
    </row>
    <row r="61" spans="1:10" ht="18.75" x14ac:dyDescent="0.3">
      <c r="B61" s="195" t="s">
        <v>8</v>
      </c>
      <c r="C61" s="195"/>
      <c r="E61" s="83" t="s">
        <v>9</v>
      </c>
      <c r="F61" s="75"/>
      <c r="G61" s="195" t="s">
        <v>10</v>
      </c>
      <c r="H61" s="195"/>
    </row>
    <row r="62" spans="1:10" ht="83.25" customHeight="1" x14ac:dyDescent="0.3">
      <c r="A62" s="76" t="s">
        <v>11</v>
      </c>
      <c r="B62" s="77" t="s">
        <v>64</v>
      </c>
      <c r="C62" s="77"/>
      <c r="E62" s="78" t="s">
        <v>66</v>
      </c>
      <c r="F62" s="73"/>
      <c r="G62" s="79"/>
      <c r="H62" s="79"/>
    </row>
    <row r="63" spans="1:10" ht="84" customHeight="1" x14ac:dyDescent="0.3">
      <c r="A63" s="76" t="s">
        <v>12</v>
      </c>
      <c r="B63" s="80"/>
      <c r="C63" s="80"/>
      <c r="E63" s="81"/>
      <c r="F63" s="73"/>
      <c r="G63" s="82"/>
      <c r="H63" s="82"/>
    </row>
    <row r="64" spans="1:10" ht="18.75" x14ac:dyDescent="0.3">
      <c r="A64" s="71"/>
      <c r="B64" s="71"/>
      <c r="C64" s="64"/>
      <c r="D64" s="64"/>
      <c r="E64" s="64"/>
      <c r="F64" s="72"/>
      <c r="G64" s="64"/>
      <c r="H64" s="64"/>
      <c r="I64" s="53"/>
    </row>
    <row r="65" spans="1:9" ht="18.75" x14ac:dyDescent="0.3">
      <c r="A65" s="71"/>
      <c r="B65" s="71"/>
      <c r="C65" s="64"/>
      <c r="D65" s="64"/>
      <c r="E65" s="64"/>
      <c r="F65" s="72"/>
      <c r="G65" s="64"/>
      <c r="H65" s="64"/>
      <c r="I65" s="53"/>
    </row>
    <row r="66" spans="1:9" ht="18.75" x14ac:dyDescent="0.3">
      <c r="A66" s="71"/>
      <c r="B66" s="71"/>
      <c r="C66" s="64"/>
      <c r="D66" s="64"/>
      <c r="E66" s="64"/>
      <c r="F66" s="72"/>
      <c r="G66" s="64"/>
      <c r="H66" s="64"/>
      <c r="I66" s="53"/>
    </row>
    <row r="67" spans="1:9" ht="18.75" x14ac:dyDescent="0.3">
      <c r="A67" s="71"/>
      <c r="B67" s="71"/>
      <c r="C67" s="64"/>
      <c r="D67" s="64"/>
      <c r="E67" s="64"/>
      <c r="F67" s="72"/>
      <c r="G67" s="64"/>
      <c r="H67" s="64"/>
      <c r="I67" s="53"/>
    </row>
    <row r="68" spans="1:9" ht="18.75" x14ac:dyDescent="0.3">
      <c r="A68" s="71"/>
      <c r="B68" s="71"/>
      <c r="C68" s="64"/>
      <c r="D68" s="64"/>
      <c r="E68" s="64"/>
      <c r="F68" s="72"/>
      <c r="G68" s="64"/>
      <c r="H68" s="64"/>
      <c r="I68" s="53"/>
    </row>
    <row r="69" spans="1:9" ht="18.75" x14ac:dyDescent="0.3">
      <c r="A69" s="71"/>
      <c r="B69" s="71"/>
      <c r="C69" s="64"/>
      <c r="D69" s="64"/>
      <c r="E69" s="64"/>
      <c r="F69" s="72"/>
      <c r="G69" s="64"/>
      <c r="H69" s="64"/>
      <c r="I69" s="53"/>
    </row>
    <row r="70" spans="1:9" ht="18.75" x14ac:dyDescent="0.3">
      <c r="A70" s="71"/>
      <c r="B70" s="71"/>
      <c r="C70" s="64"/>
      <c r="D70" s="64"/>
      <c r="E70" s="64"/>
      <c r="F70" s="72"/>
      <c r="G70" s="64"/>
      <c r="H70" s="64"/>
      <c r="I70" s="53"/>
    </row>
    <row r="71" spans="1:9" ht="18.75" x14ac:dyDescent="0.3">
      <c r="A71" s="71"/>
      <c r="B71" s="71"/>
      <c r="C71" s="64"/>
      <c r="D71" s="64"/>
      <c r="E71" s="64"/>
      <c r="F71" s="72"/>
      <c r="G71" s="64"/>
      <c r="H71" s="64"/>
      <c r="I71" s="53"/>
    </row>
    <row r="72" spans="1:9" ht="18.75" x14ac:dyDescent="0.3">
      <c r="A72" s="71"/>
      <c r="B72" s="71"/>
      <c r="C72" s="64"/>
      <c r="D72" s="64"/>
      <c r="E72" s="64"/>
      <c r="F72" s="72"/>
      <c r="G72" s="64"/>
      <c r="H72" s="64"/>
      <c r="I72" s="53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5">
    <mergeCell ref="B61:C61"/>
    <mergeCell ref="G61:H61"/>
    <mergeCell ref="G49:H49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6">
    <cfRule type="cellIs" dxfId="4" priority="3" operator="greaterThan">
      <formula>0.02</formula>
    </cfRule>
  </conditionalFormatting>
  <conditionalFormatting sqref="H56">
    <cfRule type="cellIs" dxfId="3" priority="4" operator="greaterThan">
      <formula>0.02</formula>
    </cfRule>
  </conditionalFormatting>
  <conditionalFormatting sqref="I56">
    <cfRule type="cellIs" dxfId="2" priority="5" operator="greaterThan">
      <formula>0.02</formula>
    </cfRule>
  </conditionalFormatting>
  <conditionalFormatting sqref="J56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5" orientation="landscape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Tinidazole 2</vt:lpstr>
      <vt:lpstr>'Tinidazole 2'!Print_Area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2015-06-23T09:03:43Z</cp:lastPrinted>
  <dcterms:created xsi:type="dcterms:W3CDTF">2005-07-05T10:19:27Z</dcterms:created>
  <dcterms:modified xsi:type="dcterms:W3CDTF">2015-06-23T09:10:01Z</dcterms:modified>
  <cp:category/>
</cp:coreProperties>
</file>