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525" windowWidth="20775" windowHeight="11190" activeTab="2"/>
  </bookViews>
  <sheets>
    <sheet name="Relative Density" sheetId="6" r:id="rId1"/>
    <sheet name="SST" sheetId="1" r:id="rId2"/>
    <sheet name="trimethoprim" sheetId="2" r:id="rId3"/>
    <sheet name="SST (2)" sheetId="5" r:id="rId4"/>
    <sheet name="Sulphamethoxazole" sheetId="3" r:id="rId5"/>
  </sheets>
  <definedNames>
    <definedName name="_xlnm.Print_Area" localSheetId="4">Sulphamethoxazole!$A$1:$H$81</definedName>
    <definedName name="_xlnm.Print_Area" localSheetId="2">trimethoprim!$A$1:$H$81</definedName>
  </definedNames>
  <calcPr calcId="145621"/>
</workbook>
</file>

<file path=xl/calcChain.xml><?xml version="1.0" encoding="utf-8"?>
<calcChain xmlns="http://schemas.openxmlformats.org/spreadsheetml/2006/main">
  <c r="B57" i="3" l="1"/>
  <c r="D58" i="2" l="1"/>
  <c r="B70" i="2" s="1"/>
  <c r="C7" i="6"/>
  <c r="B7" i="6"/>
  <c r="A7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11" i="6" l="1"/>
  <c r="B9" i="6"/>
  <c r="B13" i="6" l="1"/>
  <c r="H72" i="3" l="1"/>
  <c r="G72" i="3"/>
  <c r="B69" i="3"/>
  <c r="H68" i="3"/>
  <c r="G68" i="3"/>
  <c r="H64" i="3"/>
  <c r="G64" i="3"/>
  <c r="D58" i="3"/>
  <c r="B70" i="3" s="1"/>
  <c r="B58" i="3"/>
  <c r="E56" i="3"/>
  <c r="B55" i="3"/>
  <c r="B45" i="3"/>
  <c r="D48" i="3" s="1"/>
  <c r="F42" i="3"/>
  <c r="D42" i="3"/>
  <c r="G41" i="3"/>
  <c r="E41" i="3"/>
  <c r="B34" i="3"/>
  <c r="F44" i="3" s="1"/>
  <c r="B30" i="3"/>
  <c r="H72" i="2"/>
  <c r="G72" i="2"/>
  <c r="B69" i="2"/>
  <c r="H68" i="2"/>
  <c r="G68" i="2"/>
  <c r="H64" i="2"/>
  <c r="G64" i="2"/>
  <c r="B58" i="2"/>
  <c r="E56" i="2"/>
  <c r="B55" i="2"/>
  <c r="B45" i="2"/>
  <c r="D48" i="2" s="1"/>
  <c r="F42" i="2"/>
  <c r="D42" i="2"/>
  <c r="G41" i="2"/>
  <c r="E41" i="2"/>
  <c r="B34" i="2"/>
  <c r="F44" i="2" s="1"/>
  <c r="F45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3" l="1"/>
  <c r="G40" i="3" s="1"/>
  <c r="G38" i="3"/>
  <c r="G39" i="3"/>
  <c r="D49" i="2"/>
  <c r="G38" i="2"/>
  <c r="G39" i="2"/>
  <c r="G40" i="2"/>
  <c r="F46" i="2"/>
  <c r="D44" i="2"/>
  <c r="D45" i="2" s="1"/>
  <c r="D46" i="2" s="1"/>
  <c r="D44" i="3"/>
  <c r="D45" i="3" s="1"/>
  <c r="D49" i="3"/>
  <c r="G42" i="3" l="1"/>
  <c r="F46" i="3"/>
  <c r="E38" i="2"/>
  <c r="E39" i="2"/>
  <c r="E40" i="2"/>
  <c r="D46" i="3"/>
  <c r="E39" i="3"/>
  <c r="E38" i="3"/>
  <c r="E40" i="3"/>
  <c r="G42" i="2"/>
  <c r="D52" i="2" l="1"/>
  <c r="E42" i="2"/>
  <c r="D50" i="2"/>
  <c r="G69" i="2" s="1"/>
  <c r="H69" i="2" s="1"/>
  <c r="D50" i="3"/>
  <c r="D52" i="3"/>
  <c r="E42" i="3"/>
  <c r="G66" i="2" l="1"/>
  <c r="H66" i="2" s="1"/>
  <c r="G71" i="2"/>
  <c r="H71" i="2" s="1"/>
  <c r="G62" i="2"/>
  <c r="H62" i="2" s="1"/>
  <c r="G65" i="2"/>
  <c r="H65" i="2" s="1"/>
  <c r="D51" i="2"/>
  <c r="G70" i="2"/>
  <c r="H70" i="2" s="1"/>
  <c r="G67" i="2"/>
  <c r="H67" i="2" s="1"/>
  <c r="G61" i="2"/>
  <c r="H61" i="2" s="1"/>
  <c r="G63" i="2"/>
  <c r="H63" i="2" s="1"/>
  <c r="D51" i="3"/>
  <c r="G71" i="3"/>
  <c r="H71" i="3" s="1"/>
  <c r="G66" i="3"/>
  <c r="H66" i="3" s="1"/>
  <c r="G63" i="3"/>
  <c r="H63" i="3" s="1"/>
  <c r="G70" i="3"/>
  <c r="H70" i="3" s="1"/>
  <c r="G65" i="3"/>
  <c r="H65" i="3" s="1"/>
  <c r="G62" i="3"/>
  <c r="H62" i="3" s="1"/>
  <c r="G69" i="3"/>
  <c r="H69" i="3" s="1"/>
  <c r="G61" i="3"/>
  <c r="H61" i="3" s="1"/>
  <c r="G67" i="3"/>
  <c r="H67" i="3" s="1"/>
  <c r="H73" i="2" l="1"/>
  <c r="H74" i="2" s="1"/>
  <c r="H75" i="2"/>
  <c r="H73" i="3"/>
  <c r="H74" i="3" s="1"/>
  <c r="H75" i="3"/>
</calcChain>
</file>

<file path=xl/sharedStrings.xml><?xml version="1.0" encoding="utf-8"?>
<sst xmlns="http://schemas.openxmlformats.org/spreadsheetml/2006/main" count="283" uniqueCount="118">
  <si>
    <t>HPLC System Suitability Report</t>
  </si>
  <si>
    <t>Analysis Data</t>
  </si>
  <si>
    <t>Assay</t>
  </si>
  <si>
    <t>Sample(s)</t>
  </si>
  <si>
    <t>Reference Substance:</t>
  </si>
  <si>
    <t>SULFRAN PAEDIATRIC SUSPENSION</t>
  </si>
  <si>
    <t>% age Purity:</t>
  </si>
  <si>
    <t>NDQD201504220</t>
  </si>
  <si>
    <t>Weight (mg):</t>
  </si>
  <si>
    <t>Trimethoprim BP 40mg, Sulphamethoxazole BP 200mg</t>
  </si>
  <si>
    <t>Standard Conc (mg/mL):</t>
  </si>
  <si>
    <t>Each 5mL contains Trimethoprim BP 40mg, Sulphamethoxazole BP 200mg</t>
  </si>
  <si>
    <t>2015-04-29 12:45:50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</si>
  <si>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</si>
  <si>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</si>
  <si>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</si>
  <si>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</si>
  <si>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</si>
  <si>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</si>
  <si>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</si>
  <si>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</si>
  <si>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</si>
  <si>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</si>
  <si>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</si>
  <si>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</si>
  <si>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</si>
  <si>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</si>
  <si>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</si>
  <si>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</si>
  <si>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</si>
  <si>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</si>
  <si>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</si>
  <si>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</si>
  <si>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</si>
  <si>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</si>
  <si>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</si>
  <si>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</si>
  <si>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</si>
  <si>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Trimethoprim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</si>
  <si>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</si>
  <si>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</si>
  <si>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</si>
  <si>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</si>
  <si>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</si>
  <si>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</si>
  <si>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</si>
  <si>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</si>
  <si>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</si>
  <si>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</si>
  <si>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</si>
  <si>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</si>
  <si>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</si>
  <si>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</si>
  <si>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</si>
  <si>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</si>
  <si>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</si>
  <si>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</si>
  <si>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</si>
  <si>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</si>
  <si>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</si>
  <si>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</si>
  <si>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</si>
  <si>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</si>
  <si>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</si>
  <si>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</si>
  <si>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</si>
  <si>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</si>
  <si>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</si>
  <si>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</si>
  <si>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</si>
  <si>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</si>
  <si>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</si>
  <si>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</si>
  <si>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</si>
  <si>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</si>
  <si>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</si>
  <si>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</si>
  <si>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</si>
  <si>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</si>
  <si>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</si>
  <si>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</si>
  <si>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</si>
  <si>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   Sample dilution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</si>
  <si>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</si>
  <si>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</si>
  <si>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</si>
  <si>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</si>
  <si>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</si>
  <si>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</si>
  <si>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</si>
  <si>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</si>
  <si>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</si>
  <si>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</si>
  <si>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</si>
  <si>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</si>
  <si>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</si>
  <si>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</si>
  <si>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</si>
  <si>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</si>
  <si>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(g):</t>
  </si>
  <si>
    <t>Sulfamethoxazole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</si>
  <si>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</si>
  <si>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</si>
  <si>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</si>
  <si>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</si>
  <si>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</si>
  <si>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</si>
  <si>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NQCL-WRS-T7-2</t>
  </si>
  <si>
    <t>NQCL-PRS-S12-2</t>
  </si>
  <si>
    <t>Each 5mL contains Trimethoprim BP 40mg</t>
  </si>
  <si>
    <t>Suspension Weight (g)</t>
  </si>
  <si>
    <t>Trimethoprim BP</t>
  </si>
  <si>
    <t>Unitrim Suspension</t>
  </si>
  <si>
    <t>Each 5mL contains Sulphamethoxazole BP 200mg</t>
  </si>
  <si>
    <t>UNITRIM SUSPENSION</t>
  </si>
  <si>
    <t>Sulphamethoxazole BP</t>
  </si>
  <si>
    <t>Michael Bugigi</t>
  </si>
  <si>
    <t>NDQD201506277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</si>
</sst>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\ &quot;mg&quot;"/>
    <numFmt numFmtId="167" formatCode="0.000"/>
    <numFmt numFmtId="168" formatCode="0.0000"/>
    <numFmt numFmtId="169" formatCode="0.0\ &quot;mL&quot;"/>
    <numFmt numFmtId="170" formatCode="0.0\ &quot;mg&quot;"/>
    <numFmt numFmtId="171" formatCode="0.0000\ &quot;g&quot;"/>
    <numFmt numFmtId="172" formatCode="0.0000000"/>
    <numFmt numFmtId="173" formatCode="0.0"/>
  </numFmts>
  <fonts count="2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b/>
      <sz val="14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4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6" fillId="2" borderId="0"/>
    <xf numFmtId="9" fontId="16" fillId="2" borderId="0" applyFont="0" applyFill="0" applyBorder="0" applyAlignment="0" applyProtection="0"/>
  </cellStyleXfs>
  <cellXfs count="35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3" borderId="0" xfId="0" applyFont="1" applyFill="1" applyAlignment="1" applyProtection="1">
      <alignment horizontal="left"/>
      <protection locked="0"/>
    </xf>
    <xf numFmtId="15" fontId="8" fillId="3" borderId="0" xfId="0" applyNumberFormat="1" applyFont="1" applyFill="1" applyAlignment="1" applyProtection="1">
      <alignment horizontal="left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8" fillId="3" borderId="12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3" xfId="0" applyFont="1" applyFill="1" applyBorder="1" applyAlignment="1">
      <alignment horizontal="right"/>
    </xf>
    <xf numFmtId="0" fontId="9" fillId="2" borderId="14" xfId="0" applyFont="1" applyFill="1" applyBorder="1"/>
    <xf numFmtId="0" fontId="9" fillId="2" borderId="15" xfId="0" applyFont="1" applyFill="1" applyBorder="1"/>
    <xf numFmtId="0" fontId="8" fillId="2" borderId="12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167" fontId="8" fillId="2" borderId="19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167" fontId="8" fillId="2" borderId="22" xfId="0" applyNumberFormat="1" applyFont="1" applyFill="1" applyBorder="1" applyAlignment="1">
      <alignment horizontal="center"/>
    </xf>
    <xf numFmtId="167" fontId="8" fillId="2" borderId="2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4" xfId="0" applyFont="1" applyFill="1" applyBorder="1" applyAlignment="1">
      <alignment horizontal="center"/>
    </xf>
    <xf numFmtId="167" fontId="8" fillId="2" borderId="25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8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0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0" xfId="0" applyNumberFormat="1" applyFont="1" applyFill="1" applyBorder="1" applyAlignment="1">
      <alignment horizontal="center"/>
    </xf>
    <xf numFmtId="2" fontId="8" fillId="6" borderId="31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8" fillId="2" borderId="32" xfId="0" applyFont="1" applyFill="1" applyBorder="1" applyAlignment="1">
      <alignment horizontal="right"/>
    </xf>
    <xf numFmtId="167" fontId="9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10" fontId="8" fillId="6" borderId="30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2" fontId="9" fillId="2" borderId="33" xfId="0" applyNumberFormat="1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2" fontId="8" fillId="2" borderId="34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8" fillId="2" borderId="34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9" fillId="7" borderId="24" xfId="0" applyNumberFormat="1" applyFont="1" applyFill="1" applyBorder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7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0" xfId="0" applyFont="1" applyFill="1"/>
    <xf numFmtId="0" fontId="8" fillId="2" borderId="21" xfId="0" applyFont="1" applyFill="1" applyBorder="1" applyAlignment="1">
      <alignment horizontal="center"/>
    </xf>
    <xf numFmtId="0" fontId="9" fillId="3" borderId="16" xfId="0" applyFont="1" applyFill="1" applyBorder="1" applyAlignment="1" applyProtection="1">
      <alignment horizontal="center"/>
      <protection locked="0"/>
    </xf>
    <xf numFmtId="0" fontId="9" fillId="3" borderId="21" xfId="0" applyFont="1" applyFill="1" applyBorder="1" applyAlignment="1" applyProtection="1">
      <alignment horizontal="center"/>
      <protection locked="0"/>
    </xf>
    <xf numFmtId="0" fontId="9" fillId="3" borderId="38" xfId="0" applyFont="1" applyFill="1" applyBorder="1" applyAlignment="1" applyProtection="1">
      <alignment horizontal="center"/>
      <protection locked="0"/>
    </xf>
    <xf numFmtId="0" fontId="9" fillId="3" borderId="12" xfId="0" applyFont="1" applyFill="1" applyBorder="1" applyAlignment="1" applyProtection="1">
      <alignment horizontal="center"/>
      <protection locked="0"/>
    </xf>
    <xf numFmtId="0" fontId="9" fillId="3" borderId="39" xfId="0" applyFont="1" applyFill="1" applyBorder="1" applyAlignment="1" applyProtection="1">
      <alignment horizontal="center"/>
      <protection locked="0"/>
    </xf>
    <xf numFmtId="0" fontId="9" fillId="3" borderId="40" xfId="0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3" borderId="0" xfId="0" applyFont="1" applyFill="1" applyProtection="1">
      <protection locked="0"/>
    </xf>
    <xf numFmtId="0" fontId="8" fillId="3" borderId="13" xfId="0" applyFont="1" applyFill="1" applyBorder="1" applyAlignment="1" applyProtection="1">
      <alignment horizontal="center"/>
      <protection locked="0"/>
    </xf>
    <xf numFmtId="0" fontId="8" fillId="3" borderId="41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8" fillId="3" borderId="0" xfId="0" applyFont="1" applyFill="1" applyProtection="1">
      <protection locked="0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0" fontId="8" fillId="2" borderId="41" xfId="0" applyFont="1" applyFill="1" applyBorder="1" applyAlignment="1">
      <alignment horizontal="right"/>
    </xf>
    <xf numFmtId="1" fontId="9" fillId="6" borderId="42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9" fillId="3" borderId="44" xfId="0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>
      <alignment horizontal="right"/>
    </xf>
    <xf numFmtId="2" fontId="8" fillId="6" borderId="45" xfId="0" applyNumberFormat="1" applyFont="1" applyFill="1" applyBorder="1" applyAlignment="1">
      <alignment horizontal="center"/>
    </xf>
    <xf numFmtId="2" fontId="8" fillId="7" borderId="45" xfId="0" applyNumberFormat="1" applyFont="1" applyFill="1" applyBorder="1" applyAlignment="1">
      <alignment horizontal="center"/>
    </xf>
    <xf numFmtId="0" fontId="9" fillId="3" borderId="45" xfId="0" applyFont="1" applyFill="1" applyBorder="1" applyAlignment="1" applyProtection="1">
      <alignment horizontal="center"/>
      <protection locked="0"/>
    </xf>
    <xf numFmtId="169" fontId="9" fillId="3" borderId="0" xfId="0" applyNumberFormat="1" applyFont="1" applyFill="1" applyAlignment="1" applyProtection="1">
      <alignment horizontal="center"/>
      <protection locked="0"/>
    </xf>
    <xf numFmtId="0" fontId="8" fillId="2" borderId="42" xfId="0" applyFont="1" applyFill="1" applyBorder="1" applyAlignment="1">
      <alignment horizontal="right"/>
    </xf>
    <xf numFmtId="2" fontId="8" fillId="6" borderId="1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7" fontId="9" fillId="7" borderId="40" xfId="0" applyNumberFormat="1" applyFont="1" applyFill="1" applyBorder="1" applyAlignment="1">
      <alignment horizontal="center"/>
    </xf>
    <xf numFmtId="170" fontId="9" fillId="3" borderId="0" xfId="0" applyNumberFormat="1" applyFont="1" applyFill="1" applyAlignment="1" applyProtection="1">
      <alignment horizontal="center"/>
      <protection locked="0"/>
    </xf>
    <xf numFmtId="171" fontId="9" fillId="2" borderId="0" xfId="0" applyNumberFormat="1" applyFont="1" applyFill="1" applyAlignment="1">
      <alignment horizontal="center"/>
    </xf>
    <xf numFmtId="0" fontId="8" fillId="3" borderId="0" xfId="0" applyFont="1" applyFill="1" applyAlignment="1" applyProtection="1">
      <alignment horizontal="left"/>
      <protection locked="0"/>
    </xf>
    <xf numFmtId="15" fontId="8" fillId="3" borderId="0" xfId="0" applyNumberFormat="1" applyFont="1" applyFill="1" applyAlignment="1" applyProtection="1">
      <alignment horizontal="left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8" fillId="3" borderId="12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3" xfId="0" applyFont="1" applyFill="1" applyBorder="1" applyAlignment="1">
      <alignment horizontal="right"/>
    </xf>
    <xf numFmtId="0" fontId="9" fillId="2" borderId="14" xfId="0" applyFont="1" applyFill="1" applyBorder="1"/>
    <xf numFmtId="0" fontId="9" fillId="2" borderId="15" xfId="0" applyFont="1" applyFill="1" applyBorder="1"/>
    <xf numFmtId="0" fontId="8" fillId="2" borderId="12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167" fontId="8" fillId="2" borderId="19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167" fontId="8" fillId="2" borderId="22" xfId="0" applyNumberFormat="1" applyFont="1" applyFill="1" applyBorder="1" applyAlignment="1">
      <alignment horizontal="center"/>
    </xf>
    <xf numFmtId="167" fontId="8" fillId="2" borderId="2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4" xfId="0" applyFont="1" applyFill="1" applyBorder="1" applyAlignment="1">
      <alignment horizontal="center"/>
    </xf>
    <xf numFmtId="167" fontId="8" fillId="2" borderId="25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8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0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0" xfId="0" applyNumberFormat="1" applyFont="1" applyFill="1" applyBorder="1" applyAlignment="1">
      <alignment horizontal="center"/>
    </xf>
    <xf numFmtId="2" fontId="8" fillId="6" borderId="31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8" fillId="2" borderId="32" xfId="0" applyFont="1" applyFill="1" applyBorder="1" applyAlignment="1">
      <alignment horizontal="right"/>
    </xf>
    <xf numFmtId="167" fontId="9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10" fontId="8" fillId="6" borderId="30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2" fontId="9" fillId="2" borderId="33" xfId="0" applyNumberFormat="1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2" fontId="8" fillId="2" borderId="34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8" fillId="2" borderId="34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9" fillId="7" borderId="24" xfId="0" applyNumberFormat="1" applyFont="1" applyFill="1" applyBorder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7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0" xfId="0" applyFont="1" applyFill="1"/>
    <xf numFmtId="0" fontId="8" fillId="2" borderId="21" xfId="0" applyFont="1" applyFill="1" applyBorder="1" applyAlignment="1">
      <alignment horizontal="center"/>
    </xf>
    <xf numFmtId="0" fontId="9" fillId="3" borderId="16" xfId="0" applyFont="1" applyFill="1" applyBorder="1" applyAlignment="1" applyProtection="1">
      <alignment horizontal="center"/>
      <protection locked="0"/>
    </xf>
    <xf numFmtId="0" fontId="9" fillId="3" borderId="21" xfId="0" applyFont="1" applyFill="1" applyBorder="1" applyAlignment="1" applyProtection="1">
      <alignment horizontal="center"/>
      <protection locked="0"/>
    </xf>
    <xf numFmtId="0" fontId="9" fillId="3" borderId="38" xfId="0" applyFont="1" applyFill="1" applyBorder="1" applyAlignment="1" applyProtection="1">
      <alignment horizontal="center"/>
      <protection locked="0"/>
    </xf>
    <xf numFmtId="0" fontId="9" fillId="3" borderId="12" xfId="0" applyFont="1" applyFill="1" applyBorder="1" applyAlignment="1" applyProtection="1">
      <alignment horizontal="center"/>
      <protection locked="0"/>
    </xf>
    <xf numFmtId="0" fontId="9" fillId="3" borderId="39" xfId="0" applyFont="1" applyFill="1" applyBorder="1" applyAlignment="1" applyProtection="1">
      <alignment horizontal="center"/>
      <protection locked="0"/>
    </xf>
    <xf numFmtId="0" fontId="9" fillId="3" borderId="40" xfId="0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3" borderId="0" xfId="0" applyFont="1" applyFill="1" applyProtection="1">
      <protection locked="0"/>
    </xf>
    <xf numFmtId="0" fontId="8" fillId="3" borderId="13" xfId="0" applyFont="1" applyFill="1" applyBorder="1" applyAlignment="1" applyProtection="1">
      <alignment horizontal="center"/>
      <protection locked="0"/>
    </xf>
    <xf numFmtId="0" fontId="8" fillId="3" borderId="41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8" fillId="3" borderId="0" xfId="0" applyFont="1" applyFill="1" applyProtection="1">
      <protection locked="0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0" fontId="8" fillId="2" borderId="41" xfId="0" applyFont="1" applyFill="1" applyBorder="1" applyAlignment="1">
      <alignment horizontal="right"/>
    </xf>
    <xf numFmtId="1" fontId="9" fillId="6" borderId="42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9" fillId="3" borderId="44" xfId="0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>
      <alignment horizontal="right"/>
    </xf>
    <xf numFmtId="2" fontId="8" fillId="6" borderId="45" xfId="0" applyNumberFormat="1" applyFont="1" applyFill="1" applyBorder="1" applyAlignment="1">
      <alignment horizontal="center"/>
    </xf>
    <xf numFmtId="2" fontId="8" fillId="7" borderId="45" xfId="0" applyNumberFormat="1" applyFont="1" applyFill="1" applyBorder="1" applyAlignment="1">
      <alignment horizontal="center"/>
    </xf>
    <xf numFmtId="0" fontId="9" fillId="3" borderId="45" xfId="0" applyFont="1" applyFill="1" applyBorder="1" applyAlignment="1" applyProtection="1">
      <alignment horizontal="center"/>
      <protection locked="0"/>
    </xf>
    <xf numFmtId="169" fontId="9" fillId="3" borderId="0" xfId="0" applyNumberFormat="1" applyFont="1" applyFill="1" applyAlignment="1" applyProtection="1">
      <alignment horizontal="center"/>
      <protection locked="0"/>
    </xf>
    <xf numFmtId="0" fontId="8" fillId="2" borderId="42" xfId="0" applyFont="1" applyFill="1" applyBorder="1" applyAlignment="1">
      <alignment horizontal="right"/>
    </xf>
    <xf numFmtId="2" fontId="8" fillId="6" borderId="1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7" fontId="9" fillId="7" borderId="40" xfId="0" applyNumberFormat="1" applyFont="1" applyFill="1" applyBorder="1" applyAlignment="1">
      <alignment horizontal="center"/>
    </xf>
    <xf numFmtId="170" fontId="9" fillId="3" borderId="0" xfId="0" applyNumberFormat="1" applyFont="1" applyFill="1" applyAlignment="1" applyProtection="1">
      <alignment horizontal="center"/>
      <protection locked="0"/>
    </xf>
    <xf numFmtId="171" fontId="9" fillId="2" borderId="0" xfId="0" applyNumberFormat="1" applyFont="1" applyFill="1" applyAlignment="1">
      <alignment horizontal="center"/>
    </xf>
    <xf numFmtId="164" fontId="9" fillId="2" borderId="46" xfId="0" applyNumberFormat="1" applyFont="1" applyFill="1" applyBorder="1" applyAlignment="1">
      <alignment horizontal="center"/>
    </xf>
    <xf numFmtId="2" fontId="17" fillId="2" borderId="0" xfId="1" applyNumberFormat="1" applyFont="1" applyAlignment="1">
      <alignment horizontal="center"/>
    </xf>
    <xf numFmtId="10" fontId="18" fillId="2" borderId="0" xfId="1" applyNumberFormat="1" applyFont="1" applyAlignment="1">
      <alignment horizontal="center"/>
    </xf>
    <xf numFmtId="2" fontId="19" fillId="2" borderId="0" xfId="1" applyNumberFormat="1" applyFont="1" applyFill="1" applyAlignment="1">
      <alignment horizontal="center"/>
    </xf>
    <xf numFmtId="2" fontId="18" fillId="2" borderId="0" xfId="1" applyNumberFormat="1" applyFont="1" applyFill="1" applyAlignment="1">
      <alignment horizontal="center"/>
    </xf>
    <xf numFmtId="0" fontId="16" fillId="2" borderId="0" xfId="1" applyFill="1"/>
    <xf numFmtId="0" fontId="16" fillId="2" borderId="0" xfId="1"/>
    <xf numFmtId="164" fontId="20" fillId="8" borderId="0" xfId="1" applyNumberFormat="1" applyFont="1" applyFill="1" applyAlignment="1" applyProtection="1">
      <alignment horizontal="center"/>
      <protection locked="0"/>
    </xf>
    <xf numFmtId="164" fontId="18" fillId="2" borderId="0" xfId="1" applyNumberFormat="1" applyFont="1" applyFill="1" applyAlignment="1">
      <alignment horizontal="center"/>
    </xf>
    <xf numFmtId="164" fontId="20" fillId="2" borderId="0" xfId="1" applyNumberFormat="1" applyFont="1" applyAlignment="1">
      <alignment horizontal="center"/>
    </xf>
    <xf numFmtId="172" fontId="17" fillId="9" borderId="0" xfId="1" applyNumberFormat="1" applyFont="1" applyFill="1" applyAlignment="1">
      <alignment horizontal="center"/>
    </xf>
    <xf numFmtId="172" fontId="19" fillId="2" borderId="0" xfId="1" applyNumberFormat="1" applyFont="1" applyFill="1" applyAlignment="1">
      <alignment horizontal="center"/>
    </xf>
    <xf numFmtId="2" fontId="20" fillId="2" borderId="0" xfId="1" applyNumberFormat="1" applyFont="1" applyAlignment="1">
      <alignment horizontal="center"/>
    </xf>
    <xf numFmtId="172" fontId="20" fillId="2" borderId="0" xfId="1" applyNumberFormat="1" applyFont="1" applyAlignment="1">
      <alignment horizontal="center"/>
    </xf>
    <xf numFmtId="172" fontId="18" fillId="2" borderId="0" xfId="1" applyNumberFormat="1" applyFont="1" applyFill="1" applyAlignment="1">
      <alignment horizontal="center"/>
    </xf>
    <xf numFmtId="172" fontId="18" fillId="2" borderId="0" xfId="1" applyNumberFormat="1" applyFont="1" applyFill="1" applyBorder="1" applyAlignment="1">
      <alignment horizontal="center"/>
    </xf>
    <xf numFmtId="2" fontId="18" fillId="2" borderId="0" xfId="1" applyNumberFormat="1" applyFont="1" applyFill="1" applyBorder="1" applyAlignment="1">
      <alignment horizontal="center"/>
    </xf>
    <xf numFmtId="0" fontId="16" fillId="2" borderId="0" xfId="1" applyFill="1" applyBorder="1"/>
    <xf numFmtId="0" fontId="16" fillId="2" borderId="0" xfId="1" applyBorder="1"/>
    <xf numFmtId="2" fontId="20" fillId="2" borderId="0" xfId="1" applyNumberFormat="1" applyFont="1" applyAlignment="1">
      <alignment horizontal="center" wrapText="1"/>
    </xf>
    <xf numFmtId="168" fontId="17" fillId="9" borderId="51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center" wrapText="1"/>
    </xf>
    <xf numFmtId="168" fontId="19" fillId="2" borderId="0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Border="1" applyAlignment="1">
      <alignment horizontal="center" wrapText="1"/>
    </xf>
    <xf numFmtId="2" fontId="18" fillId="2" borderId="0" xfId="1" applyNumberFormat="1" applyFont="1" applyAlignment="1">
      <alignment horizontal="center"/>
    </xf>
    <xf numFmtId="10" fontId="18" fillId="2" borderId="0" xfId="1" applyNumberFormat="1" applyFont="1" applyFill="1" applyAlignment="1">
      <alignment horizontal="center"/>
    </xf>
    <xf numFmtId="172" fontId="18" fillId="2" borderId="0" xfId="1" applyNumberFormat="1" applyFont="1" applyAlignment="1">
      <alignment horizontal="center"/>
    </xf>
    <xf numFmtId="167" fontId="18" fillId="2" borderId="0" xfId="1" applyNumberFormat="1" applyFont="1" applyAlignment="1">
      <alignment horizontal="center"/>
    </xf>
    <xf numFmtId="168" fontId="18" fillId="2" borderId="0" xfId="1" applyNumberFormat="1" applyFont="1" applyAlignment="1">
      <alignment horizontal="center"/>
    </xf>
    <xf numFmtId="0" fontId="16" fillId="2" borderId="0" xfId="1" applyAlignment="1">
      <alignment horizontal="center"/>
    </xf>
    <xf numFmtId="167" fontId="16" fillId="2" borderId="0" xfId="1" applyNumberFormat="1"/>
    <xf numFmtId="0" fontId="16" fillId="2" borderId="0" xfId="1" applyAlignment="1">
      <alignment horizontal="right"/>
    </xf>
    <xf numFmtId="173" fontId="5" fillId="4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3" borderId="0" xfId="0" applyFont="1" applyFill="1" applyAlignment="1" applyProtection="1">
      <alignment horizontal="left"/>
      <protection locked="0"/>
    </xf>
    <xf numFmtId="0" fontId="14" fillId="2" borderId="13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41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164" fontId="8" fillId="3" borderId="33" xfId="0" applyNumberFormat="1" applyFont="1" applyFill="1" applyBorder="1" applyAlignment="1" applyProtection="1">
      <alignment horizontal="center" vertical="center"/>
      <protection locked="0"/>
    </xf>
    <xf numFmtId="164" fontId="8" fillId="3" borderId="34" xfId="0" applyNumberFormat="1" applyFont="1" applyFill="1" applyBorder="1" applyAlignment="1" applyProtection="1">
      <alignment horizontal="center" vertical="center"/>
      <protection locked="0"/>
    </xf>
    <xf numFmtId="164" fontId="8" fillId="3" borderId="35" xfId="0" applyNumberFormat="1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view="pageBreakPreview" zoomScaleNormal="100" zoomScaleSheetLayoutView="100" workbookViewId="0">
      <selection activeCell="A2" sqref="A2"/>
    </sheetView>
  </sheetViews>
  <sheetFormatPr defaultRowHeight="12.75" x14ac:dyDescent="0.2"/>
  <cols>
    <col min="1" max="1" width="28.42578125" style="306" bestFit="1" customWidth="1"/>
    <col min="2" max="2" width="32" style="306" bestFit="1" customWidth="1"/>
    <col min="3" max="3" width="34.28515625" style="306" bestFit="1" customWidth="1"/>
    <col min="4" max="4" width="1.5703125" style="306" customWidth="1"/>
    <col min="5" max="5" width="25.5703125" style="306" customWidth="1"/>
    <col min="6" max="6" width="21.5703125" style="306" bestFit="1" customWidth="1"/>
    <col min="7" max="7" width="23" style="306" bestFit="1" customWidth="1"/>
    <col min="8" max="8" width="9.140625" style="306"/>
    <col min="9" max="9" width="30.140625" style="306" customWidth="1"/>
    <col min="10" max="10" width="21.5703125" style="306" bestFit="1" customWidth="1"/>
    <col min="11" max="11" width="23" style="306" bestFit="1" customWidth="1"/>
    <col min="12" max="256" width="9.140625" style="306"/>
    <col min="257" max="257" width="24" style="306" bestFit="1" customWidth="1"/>
    <col min="258" max="258" width="21.5703125" style="306" bestFit="1" customWidth="1"/>
    <col min="259" max="259" width="23" style="306" bestFit="1" customWidth="1"/>
    <col min="260" max="512" width="9.140625" style="306"/>
    <col min="513" max="513" width="24" style="306" bestFit="1" customWidth="1"/>
    <col min="514" max="514" width="21.5703125" style="306" bestFit="1" customWidth="1"/>
    <col min="515" max="515" width="23" style="306" bestFit="1" customWidth="1"/>
    <col min="516" max="768" width="9.140625" style="306"/>
    <col min="769" max="769" width="24" style="306" bestFit="1" customWidth="1"/>
    <col min="770" max="770" width="21.5703125" style="306" bestFit="1" customWidth="1"/>
    <col min="771" max="771" width="23" style="306" bestFit="1" customWidth="1"/>
    <col min="772" max="1024" width="9.140625" style="306"/>
    <col min="1025" max="1025" width="24" style="306" bestFit="1" customWidth="1"/>
    <col min="1026" max="1026" width="21.5703125" style="306" bestFit="1" customWidth="1"/>
    <col min="1027" max="1027" width="23" style="306" bestFit="1" customWidth="1"/>
    <col min="1028" max="1280" width="9.140625" style="306"/>
    <col min="1281" max="1281" width="24" style="306" bestFit="1" customWidth="1"/>
    <col min="1282" max="1282" width="21.5703125" style="306" bestFit="1" customWidth="1"/>
    <col min="1283" max="1283" width="23" style="306" bestFit="1" customWidth="1"/>
    <col min="1284" max="1536" width="9.140625" style="306"/>
    <col min="1537" max="1537" width="24" style="306" bestFit="1" customWidth="1"/>
    <col min="1538" max="1538" width="21.5703125" style="306" bestFit="1" customWidth="1"/>
    <col min="1539" max="1539" width="23" style="306" bestFit="1" customWidth="1"/>
    <col min="1540" max="1792" width="9.140625" style="306"/>
    <col min="1793" max="1793" width="24" style="306" bestFit="1" customWidth="1"/>
    <col min="1794" max="1794" width="21.5703125" style="306" bestFit="1" customWidth="1"/>
    <col min="1795" max="1795" width="23" style="306" bestFit="1" customWidth="1"/>
    <col min="1796" max="2048" width="9.140625" style="306"/>
    <col min="2049" max="2049" width="24" style="306" bestFit="1" customWidth="1"/>
    <col min="2050" max="2050" width="21.5703125" style="306" bestFit="1" customWidth="1"/>
    <col min="2051" max="2051" width="23" style="306" bestFit="1" customWidth="1"/>
    <col min="2052" max="2304" width="9.140625" style="306"/>
    <col min="2305" max="2305" width="24" style="306" bestFit="1" customWidth="1"/>
    <col min="2306" max="2306" width="21.5703125" style="306" bestFit="1" customWidth="1"/>
    <col min="2307" max="2307" width="23" style="306" bestFit="1" customWidth="1"/>
    <col min="2308" max="2560" width="9.140625" style="306"/>
    <col min="2561" max="2561" width="24" style="306" bestFit="1" customWidth="1"/>
    <col min="2562" max="2562" width="21.5703125" style="306" bestFit="1" customWidth="1"/>
    <col min="2563" max="2563" width="23" style="306" bestFit="1" customWidth="1"/>
    <col min="2564" max="2816" width="9.140625" style="306"/>
    <col min="2817" max="2817" width="24" style="306" bestFit="1" customWidth="1"/>
    <col min="2818" max="2818" width="21.5703125" style="306" bestFit="1" customWidth="1"/>
    <col min="2819" max="2819" width="23" style="306" bestFit="1" customWidth="1"/>
    <col min="2820" max="3072" width="9.140625" style="306"/>
    <col min="3073" max="3073" width="24" style="306" bestFit="1" customWidth="1"/>
    <col min="3074" max="3074" width="21.5703125" style="306" bestFit="1" customWidth="1"/>
    <col min="3075" max="3075" width="23" style="306" bestFit="1" customWidth="1"/>
    <col min="3076" max="3328" width="9.140625" style="306"/>
    <col min="3329" max="3329" width="24" style="306" bestFit="1" customWidth="1"/>
    <col min="3330" max="3330" width="21.5703125" style="306" bestFit="1" customWidth="1"/>
    <col min="3331" max="3331" width="23" style="306" bestFit="1" customWidth="1"/>
    <col min="3332" max="3584" width="9.140625" style="306"/>
    <col min="3585" max="3585" width="24" style="306" bestFit="1" customWidth="1"/>
    <col min="3586" max="3586" width="21.5703125" style="306" bestFit="1" customWidth="1"/>
    <col min="3587" max="3587" width="23" style="306" bestFit="1" customWidth="1"/>
    <col min="3588" max="3840" width="9.140625" style="306"/>
    <col min="3841" max="3841" width="24" style="306" bestFit="1" customWidth="1"/>
    <col min="3842" max="3842" width="21.5703125" style="306" bestFit="1" customWidth="1"/>
    <col min="3843" max="3843" width="23" style="306" bestFit="1" customWidth="1"/>
    <col min="3844" max="4096" width="9.140625" style="306"/>
    <col min="4097" max="4097" width="24" style="306" bestFit="1" customWidth="1"/>
    <col min="4098" max="4098" width="21.5703125" style="306" bestFit="1" customWidth="1"/>
    <col min="4099" max="4099" width="23" style="306" bestFit="1" customWidth="1"/>
    <col min="4100" max="4352" width="9.140625" style="306"/>
    <col min="4353" max="4353" width="24" style="306" bestFit="1" customWidth="1"/>
    <col min="4354" max="4354" width="21.5703125" style="306" bestFit="1" customWidth="1"/>
    <col min="4355" max="4355" width="23" style="306" bestFit="1" customWidth="1"/>
    <col min="4356" max="4608" width="9.140625" style="306"/>
    <col min="4609" max="4609" width="24" style="306" bestFit="1" customWidth="1"/>
    <col min="4610" max="4610" width="21.5703125" style="306" bestFit="1" customWidth="1"/>
    <col min="4611" max="4611" width="23" style="306" bestFit="1" customWidth="1"/>
    <col min="4612" max="4864" width="9.140625" style="306"/>
    <col min="4865" max="4865" width="24" style="306" bestFit="1" customWidth="1"/>
    <col min="4866" max="4866" width="21.5703125" style="306" bestFit="1" customWidth="1"/>
    <col min="4867" max="4867" width="23" style="306" bestFit="1" customWidth="1"/>
    <col min="4868" max="5120" width="9.140625" style="306"/>
    <col min="5121" max="5121" width="24" style="306" bestFit="1" customWidth="1"/>
    <col min="5122" max="5122" width="21.5703125" style="306" bestFit="1" customWidth="1"/>
    <col min="5123" max="5123" width="23" style="306" bestFit="1" customWidth="1"/>
    <col min="5124" max="5376" width="9.140625" style="306"/>
    <col min="5377" max="5377" width="24" style="306" bestFit="1" customWidth="1"/>
    <col min="5378" max="5378" width="21.5703125" style="306" bestFit="1" customWidth="1"/>
    <col min="5379" max="5379" width="23" style="306" bestFit="1" customWidth="1"/>
    <col min="5380" max="5632" width="9.140625" style="306"/>
    <col min="5633" max="5633" width="24" style="306" bestFit="1" customWidth="1"/>
    <col min="5634" max="5634" width="21.5703125" style="306" bestFit="1" customWidth="1"/>
    <col min="5635" max="5635" width="23" style="306" bestFit="1" customWidth="1"/>
    <col min="5636" max="5888" width="9.140625" style="306"/>
    <col min="5889" max="5889" width="24" style="306" bestFit="1" customWidth="1"/>
    <col min="5890" max="5890" width="21.5703125" style="306" bestFit="1" customWidth="1"/>
    <col min="5891" max="5891" width="23" style="306" bestFit="1" customWidth="1"/>
    <col min="5892" max="6144" width="9.140625" style="306"/>
    <col min="6145" max="6145" width="24" style="306" bestFit="1" customWidth="1"/>
    <col min="6146" max="6146" width="21.5703125" style="306" bestFit="1" customWidth="1"/>
    <col min="6147" max="6147" width="23" style="306" bestFit="1" customWidth="1"/>
    <col min="6148" max="6400" width="9.140625" style="306"/>
    <col min="6401" max="6401" width="24" style="306" bestFit="1" customWidth="1"/>
    <col min="6402" max="6402" width="21.5703125" style="306" bestFit="1" customWidth="1"/>
    <col min="6403" max="6403" width="23" style="306" bestFit="1" customWidth="1"/>
    <col min="6404" max="6656" width="9.140625" style="306"/>
    <col min="6657" max="6657" width="24" style="306" bestFit="1" customWidth="1"/>
    <col min="6658" max="6658" width="21.5703125" style="306" bestFit="1" customWidth="1"/>
    <col min="6659" max="6659" width="23" style="306" bestFit="1" customWidth="1"/>
    <col min="6660" max="6912" width="9.140625" style="306"/>
    <col min="6913" max="6913" width="24" style="306" bestFit="1" customWidth="1"/>
    <col min="6914" max="6914" width="21.5703125" style="306" bestFit="1" customWidth="1"/>
    <col min="6915" max="6915" width="23" style="306" bestFit="1" customWidth="1"/>
    <col min="6916" max="7168" width="9.140625" style="306"/>
    <col min="7169" max="7169" width="24" style="306" bestFit="1" customWidth="1"/>
    <col min="7170" max="7170" width="21.5703125" style="306" bestFit="1" customWidth="1"/>
    <col min="7171" max="7171" width="23" style="306" bestFit="1" customWidth="1"/>
    <col min="7172" max="7424" width="9.140625" style="306"/>
    <col min="7425" max="7425" width="24" style="306" bestFit="1" customWidth="1"/>
    <col min="7426" max="7426" width="21.5703125" style="306" bestFit="1" customWidth="1"/>
    <col min="7427" max="7427" width="23" style="306" bestFit="1" customWidth="1"/>
    <col min="7428" max="7680" width="9.140625" style="306"/>
    <col min="7681" max="7681" width="24" style="306" bestFit="1" customWidth="1"/>
    <col min="7682" max="7682" width="21.5703125" style="306" bestFit="1" customWidth="1"/>
    <col min="7683" max="7683" width="23" style="306" bestFit="1" customWidth="1"/>
    <col min="7684" max="7936" width="9.140625" style="306"/>
    <col min="7937" max="7937" width="24" style="306" bestFit="1" customWidth="1"/>
    <col min="7938" max="7938" width="21.5703125" style="306" bestFit="1" customWidth="1"/>
    <col min="7939" max="7939" width="23" style="306" bestFit="1" customWidth="1"/>
    <col min="7940" max="8192" width="9.140625" style="306"/>
    <col min="8193" max="8193" width="24" style="306" bestFit="1" customWidth="1"/>
    <col min="8194" max="8194" width="21.5703125" style="306" bestFit="1" customWidth="1"/>
    <col min="8195" max="8195" width="23" style="306" bestFit="1" customWidth="1"/>
    <col min="8196" max="8448" width="9.140625" style="306"/>
    <col min="8449" max="8449" width="24" style="306" bestFit="1" customWidth="1"/>
    <col min="8450" max="8450" width="21.5703125" style="306" bestFit="1" customWidth="1"/>
    <col min="8451" max="8451" width="23" style="306" bestFit="1" customWidth="1"/>
    <col min="8452" max="8704" width="9.140625" style="306"/>
    <col min="8705" max="8705" width="24" style="306" bestFit="1" customWidth="1"/>
    <col min="8706" max="8706" width="21.5703125" style="306" bestFit="1" customWidth="1"/>
    <col min="8707" max="8707" width="23" style="306" bestFit="1" customWidth="1"/>
    <col min="8708" max="8960" width="9.140625" style="306"/>
    <col min="8961" max="8961" width="24" style="306" bestFit="1" customWidth="1"/>
    <col min="8962" max="8962" width="21.5703125" style="306" bestFit="1" customWidth="1"/>
    <col min="8963" max="8963" width="23" style="306" bestFit="1" customWidth="1"/>
    <col min="8964" max="9216" width="9.140625" style="306"/>
    <col min="9217" max="9217" width="24" style="306" bestFit="1" customWidth="1"/>
    <col min="9218" max="9218" width="21.5703125" style="306" bestFit="1" customWidth="1"/>
    <col min="9219" max="9219" width="23" style="306" bestFit="1" customWidth="1"/>
    <col min="9220" max="9472" width="9.140625" style="306"/>
    <col min="9473" max="9473" width="24" style="306" bestFit="1" customWidth="1"/>
    <col min="9474" max="9474" width="21.5703125" style="306" bestFit="1" customWidth="1"/>
    <col min="9475" max="9475" width="23" style="306" bestFit="1" customWidth="1"/>
    <col min="9476" max="9728" width="9.140625" style="306"/>
    <col min="9729" max="9729" width="24" style="306" bestFit="1" customWidth="1"/>
    <col min="9730" max="9730" width="21.5703125" style="306" bestFit="1" customWidth="1"/>
    <col min="9731" max="9731" width="23" style="306" bestFit="1" customWidth="1"/>
    <col min="9732" max="9984" width="9.140625" style="306"/>
    <col min="9985" max="9985" width="24" style="306" bestFit="1" customWidth="1"/>
    <col min="9986" max="9986" width="21.5703125" style="306" bestFit="1" customWidth="1"/>
    <col min="9987" max="9987" width="23" style="306" bestFit="1" customWidth="1"/>
    <col min="9988" max="10240" width="9.140625" style="306"/>
    <col min="10241" max="10241" width="24" style="306" bestFit="1" customWidth="1"/>
    <col min="10242" max="10242" width="21.5703125" style="306" bestFit="1" customWidth="1"/>
    <col min="10243" max="10243" width="23" style="306" bestFit="1" customWidth="1"/>
    <col min="10244" max="10496" width="9.140625" style="306"/>
    <col min="10497" max="10497" width="24" style="306" bestFit="1" customWidth="1"/>
    <col min="10498" max="10498" width="21.5703125" style="306" bestFit="1" customWidth="1"/>
    <col min="10499" max="10499" width="23" style="306" bestFit="1" customWidth="1"/>
    <col min="10500" max="10752" width="9.140625" style="306"/>
    <col min="10753" max="10753" width="24" style="306" bestFit="1" customWidth="1"/>
    <col min="10754" max="10754" width="21.5703125" style="306" bestFit="1" customWidth="1"/>
    <col min="10755" max="10755" width="23" style="306" bestFit="1" customWidth="1"/>
    <col min="10756" max="11008" width="9.140625" style="306"/>
    <col min="11009" max="11009" width="24" style="306" bestFit="1" customWidth="1"/>
    <col min="11010" max="11010" width="21.5703125" style="306" bestFit="1" customWidth="1"/>
    <col min="11011" max="11011" width="23" style="306" bestFit="1" customWidth="1"/>
    <col min="11012" max="11264" width="9.140625" style="306"/>
    <col min="11265" max="11265" width="24" style="306" bestFit="1" customWidth="1"/>
    <col min="11266" max="11266" width="21.5703125" style="306" bestFit="1" customWidth="1"/>
    <col min="11267" max="11267" width="23" style="306" bestFit="1" customWidth="1"/>
    <col min="11268" max="11520" width="9.140625" style="306"/>
    <col min="11521" max="11521" width="24" style="306" bestFit="1" customWidth="1"/>
    <col min="11522" max="11522" width="21.5703125" style="306" bestFit="1" customWidth="1"/>
    <col min="11523" max="11523" width="23" style="306" bestFit="1" customWidth="1"/>
    <col min="11524" max="11776" width="9.140625" style="306"/>
    <col min="11777" max="11777" width="24" style="306" bestFit="1" customWidth="1"/>
    <col min="11778" max="11778" width="21.5703125" style="306" bestFit="1" customWidth="1"/>
    <col min="11779" max="11779" width="23" style="306" bestFit="1" customWidth="1"/>
    <col min="11780" max="12032" width="9.140625" style="306"/>
    <col min="12033" max="12033" width="24" style="306" bestFit="1" customWidth="1"/>
    <col min="12034" max="12034" width="21.5703125" style="306" bestFit="1" customWidth="1"/>
    <col min="12035" max="12035" width="23" style="306" bestFit="1" customWidth="1"/>
    <col min="12036" max="12288" width="9.140625" style="306"/>
    <col min="12289" max="12289" width="24" style="306" bestFit="1" customWidth="1"/>
    <col min="12290" max="12290" width="21.5703125" style="306" bestFit="1" customWidth="1"/>
    <col min="12291" max="12291" width="23" style="306" bestFit="1" customWidth="1"/>
    <col min="12292" max="12544" width="9.140625" style="306"/>
    <col min="12545" max="12545" width="24" style="306" bestFit="1" customWidth="1"/>
    <col min="12546" max="12546" width="21.5703125" style="306" bestFit="1" customWidth="1"/>
    <col min="12547" max="12547" width="23" style="306" bestFit="1" customWidth="1"/>
    <col min="12548" max="12800" width="9.140625" style="306"/>
    <col min="12801" max="12801" width="24" style="306" bestFit="1" customWidth="1"/>
    <col min="12802" max="12802" width="21.5703125" style="306" bestFit="1" customWidth="1"/>
    <col min="12803" max="12803" width="23" style="306" bestFit="1" customWidth="1"/>
    <col min="12804" max="13056" width="9.140625" style="306"/>
    <col min="13057" max="13057" width="24" style="306" bestFit="1" customWidth="1"/>
    <col min="13058" max="13058" width="21.5703125" style="306" bestFit="1" customWidth="1"/>
    <col min="13059" max="13059" width="23" style="306" bestFit="1" customWidth="1"/>
    <col min="13060" max="13312" width="9.140625" style="306"/>
    <col min="13313" max="13313" width="24" style="306" bestFit="1" customWidth="1"/>
    <col min="13314" max="13314" width="21.5703125" style="306" bestFit="1" customWidth="1"/>
    <col min="13315" max="13315" width="23" style="306" bestFit="1" customWidth="1"/>
    <col min="13316" max="13568" width="9.140625" style="306"/>
    <col min="13569" max="13569" width="24" style="306" bestFit="1" customWidth="1"/>
    <col min="13570" max="13570" width="21.5703125" style="306" bestFit="1" customWidth="1"/>
    <col min="13571" max="13571" width="23" style="306" bestFit="1" customWidth="1"/>
    <col min="13572" max="13824" width="9.140625" style="306"/>
    <col min="13825" max="13825" width="24" style="306" bestFit="1" customWidth="1"/>
    <col min="13826" max="13826" width="21.5703125" style="306" bestFit="1" customWidth="1"/>
    <col min="13827" max="13827" width="23" style="306" bestFit="1" customWidth="1"/>
    <col min="13828" max="14080" width="9.140625" style="306"/>
    <col min="14081" max="14081" width="24" style="306" bestFit="1" customWidth="1"/>
    <col min="14082" max="14082" width="21.5703125" style="306" bestFit="1" customWidth="1"/>
    <col min="14083" max="14083" width="23" style="306" bestFit="1" customWidth="1"/>
    <col min="14084" max="14336" width="9.140625" style="306"/>
    <col min="14337" max="14337" width="24" style="306" bestFit="1" customWidth="1"/>
    <col min="14338" max="14338" width="21.5703125" style="306" bestFit="1" customWidth="1"/>
    <col min="14339" max="14339" width="23" style="306" bestFit="1" customWidth="1"/>
    <col min="14340" max="14592" width="9.140625" style="306"/>
    <col min="14593" max="14593" width="24" style="306" bestFit="1" customWidth="1"/>
    <col min="14594" max="14594" width="21.5703125" style="306" bestFit="1" customWidth="1"/>
    <col min="14595" max="14595" width="23" style="306" bestFit="1" customWidth="1"/>
    <col min="14596" max="14848" width="9.140625" style="306"/>
    <col min="14849" max="14849" width="24" style="306" bestFit="1" customWidth="1"/>
    <col min="14850" max="14850" width="21.5703125" style="306" bestFit="1" customWidth="1"/>
    <col min="14851" max="14851" width="23" style="306" bestFit="1" customWidth="1"/>
    <col min="14852" max="15104" width="9.140625" style="306"/>
    <col min="15105" max="15105" width="24" style="306" bestFit="1" customWidth="1"/>
    <col min="15106" max="15106" width="21.5703125" style="306" bestFit="1" customWidth="1"/>
    <col min="15107" max="15107" width="23" style="306" bestFit="1" customWidth="1"/>
    <col min="15108" max="15360" width="9.140625" style="306"/>
    <col min="15361" max="15361" width="24" style="306" bestFit="1" customWidth="1"/>
    <col min="15362" max="15362" width="21.5703125" style="306" bestFit="1" customWidth="1"/>
    <col min="15363" max="15363" width="23" style="306" bestFit="1" customWidth="1"/>
    <col min="15364" max="15616" width="9.140625" style="306"/>
    <col min="15617" max="15617" width="24" style="306" bestFit="1" customWidth="1"/>
    <col min="15618" max="15618" width="21.5703125" style="306" bestFit="1" customWidth="1"/>
    <col min="15619" max="15619" width="23" style="306" bestFit="1" customWidth="1"/>
    <col min="15620" max="15872" width="9.140625" style="306"/>
    <col min="15873" max="15873" width="24" style="306" bestFit="1" customWidth="1"/>
    <col min="15874" max="15874" width="21.5703125" style="306" bestFit="1" customWidth="1"/>
    <col min="15875" max="15875" width="23" style="306" bestFit="1" customWidth="1"/>
    <col min="15876" max="16128" width="9.140625" style="306"/>
    <col min="16129" max="16129" width="24" style="306" bestFit="1" customWidth="1"/>
    <col min="16130" max="16130" width="21.5703125" style="306" bestFit="1" customWidth="1"/>
    <col min="16131" max="16131" width="23" style="306" bestFit="1" customWidth="1"/>
    <col min="16132" max="16384" width="9.140625" style="306"/>
  </cols>
  <sheetData>
    <row r="1" spans="1:14" ht="18.75" x14ac:dyDescent="0.3">
      <c r="A1" s="301" t="s">
        <v>101</v>
      </c>
      <c r="B1" s="301" t="s">
        <v>102</v>
      </c>
      <c r="C1" s="301" t="s">
        <v>103</v>
      </c>
      <c r="D1" s="302"/>
      <c r="E1" s="303"/>
      <c r="F1" s="303"/>
      <c r="G1" s="303"/>
      <c r="H1" s="304"/>
      <c r="I1" s="303"/>
      <c r="J1" s="303"/>
      <c r="K1" s="303"/>
      <c r="L1" s="305"/>
      <c r="M1" s="305"/>
    </row>
    <row r="2" spans="1:14" ht="18.75" x14ac:dyDescent="0.3">
      <c r="A2" s="307">
        <v>22.859359999999999</v>
      </c>
      <c r="B2" s="307">
        <v>47.939790000000002</v>
      </c>
      <c r="C2" s="307">
        <v>50.470149999999997</v>
      </c>
      <c r="D2" s="302"/>
      <c r="E2" s="308"/>
      <c r="F2" s="308"/>
      <c r="G2" s="308"/>
      <c r="H2" s="304"/>
      <c r="I2" s="308"/>
      <c r="J2" s="308"/>
      <c r="K2" s="308"/>
      <c r="L2" s="305"/>
      <c r="M2" s="305"/>
    </row>
    <row r="3" spans="1:14" ht="18.75" x14ac:dyDescent="0.3">
      <c r="A3" s="309"/>
      <c r="B3" s="307">
        <v>47.939700000000002</v>
      </c>
      <c r="C3" s="307">
        <v>50.470230000000001</v>
      </c>
      <c r="D3" s="302"/>
      <c r="E3" s="308"/>
      <c r="F3" s="308"/>
      <c r="G3" s="308"/>
      <c r="H3" s="304"/>
      <c r="I3" s="308"/>
      <c r="J3" s="308"/>
      <c r="K3" s="308"/>
      <c r="L3" s="305"/>
      <c r="M3" s="305"/>
    </row>
    <row r="4" spans="1:14" ht="18.75" x14ac:dyDescent="0.3">
      <c r="A4" s="309"/>
      <c r="B4" s="307">
        <v>47.938189999999999</v>
      </c>
      <c r="C4" s="307">
        <v>50.454560000000001</v>
      </c>
      <c r="D4" s="302"/>
      <c r="E4" s="308"/>
      <c r="F4" s="308"/>
      <c r="G4" s="308"/>
      <c r="H4" s="304"/>
      <c r="I4" s="308"/>
      <c r="J4" s="308"/>
      <c r="K4" s="308"/>
      <c r="L4" s="305"/>
      <c r="M4" s="305"/>
    </row>
    <row r="5" spans="1:14" ht="18.75" x14ac:dyDescent="0.3">
      <c r="A5" s="309"/>
      <c r="B5" s="309"/>
      <c r="C5" s="309"/>
      <c r="D5" s="302"/>
      <c r="E5" s="308"/>
      <c r="F5" s="308"/>
      <c r="G5" s="308"/>
      <c r="H5" s="304"/>
      <c r="I5" s="308"/>
      <c r="J5" s="308"/>
      <c r="K5" s="308"/>
      <c r="L5" s="305"/>
      <c r="M5" s="305"/>
    </row>
    <row r="6" spans="1:14" ht="18.75" x14ac:dyDescent="0.3">
      <c r="A6" s="309"/>
      <c r="B6" s="309"/>
      <c r="C6" s="309"/>
      <c r="D6" s="302"/>
      <c r="E6" s="308"/>
      <c r="F6" s="308"/>
      <c r="G6" s="308"/>
      <c r="H6" s="304"/>
      <c r="I6" s="308"/>
      <c r="J6" s="308"/>
      <c r="K6" s="308"/>
      <c r="L6" s="305"/>
      <c r="M6" s="305"/>
    </row>
    <row r="7" spans="1:14" ht="18.75" x14ac:dyDescent="0.3">
      <c r="A7" s="310">
        <f>AVERAGE(A2:A6)</f>
        <v>22.859359999999999</v>
      </c>
      <c r="B7" s="310">
        <f>AVERAGE(B2:B6)</f>
        <v>47.939226666666663</v>
      </c>
      <c r="C7" s="310">
        <f>AVERAGE(C2:C6)</f>
        <v>50.464980000000004</v>
      </c>
      <c r="D7" s="302"/>
      <c r="E7" s="311"/>
      <c r="F7" s="311"/>
      <c r="G7" s="311"/>
      <c r="H7" s="304"/>
      <c r="I7" s="311"/>
      <c r="J7" s="311"/>
      <c r="K7" s="311"/>
      <c r="L7" s="305"/>
      <c r="M7" s="305"/>
    </row>
    <row r="8" spans="1:14" ht="18.75" x14ac:dyDescent="0.3">
      <c r="A8" s="312"/>
      <c r="B8" s="312"/>
      <c r="C8" s="312"/>
      <c r="D8" s="302"/>
      <c r="E8" s="304"/>
      <c r="F8" s="304"/>
      <c r="G8" s="304"/>
      <c r="H8" s="304"/>
      <c r="I8" s="304"/>
      <c r="J8" s="304"/>
      <c r="K8" s="304"/>
      <c r="L8" s="305"/>
      <c r="M8" s="305"/>
    </row>
    <row r="9" spans="1:14" ht="18.75" x14ac:dyDescent="0.3">
      <c r="A9" s="312" t="s">
        <v>104</v>
      </c>
      <c r="B9" s="313">
        <f>B7-A7</f>
        <v>25.079866666666664</v>
      </c>
      <c r="C9" s="312"/>
      <c r="D9" s="302"/>
      <c r="E9" s="304"/>
      <c r="F9" s="314"/>
      <c r="G9" s="304"/>
      <c r="H9" s="304"/>
      <c r="I9" s="304"/>
      <c r="J9" s="314"/>
      <c r="K9" s="304"/>
      <c r="L9" s="305"/>
      <c r="M9" s="305"/>
    </row>
    <row r="10" spans="1:14" ht="18.75" x14ac:dyDescent="0.3">
      <c r="A10" s="312"/>
      <c r="B10" s="313"/>
      <c r="C10" s="312"/>
      <c r="D10" s="302"/>
      <c r="E10" s="304"/>
      <c r="F10" s="314"/>
      <c r="G10" s="304"/>
      <c r="H10" s="304"/>
      <c r="I10" s="304"/>
      <c r="J10" s="314"/>
      <c r="K10" s="304"/>
      <c r="L10" s="305"/>
      <c r="M10" s="305"/>
    </row>
    <row r="11" spans="1:14" ht="18.75" x14ac:dyDescent="0.3">
      <c r="A11" s="312" t="s">
        <v>105</v>
      </c>
      <c r="B11" s="313">
        <f>C7-A7</f>
        <v>27.605620000000005</v>
      </c>
      <c r="C11" s="312"/>
      <c r="D11" s="302"/>
      <c r="E11" s="304"/>
      <c r="F11" s="315"/>
      <c r="G11" s="316"/>
      <c r="H11" s="316"/>
      <c r="I11" s="316"/>
      <c r="J11" s="315"/>
      <c r="K11" s="316"/>
      <c r="L11" s="317"/>
      <c r="M11" s="317"/>
      <c r="N11" s="318"/>
    </row>
    <row r="12" spans="1:14" ht="19.5" thickBot="1" x14ac:dyDescent="0.35">
      <c r="A12" s="312"/>
      <c r="B12" s="313"/>
      <c r="C12" s="312"/>
      <c r="D12" s="302"/>
      <c r="E12" s="304"/>
      <c r="F12" s="315"/>
      <c r="G12" s="316"/>
      <c r="H12" s="316"/>
      <c r="I12" s="316"/>
      <c r="J12" s="315"/>
      <c r="K12" s="316"/>
      <c r="L12" s="317"/>
      <c r="M12" s="317"/>
      <c r="N12" s="318"/>
    </row>
    <row r="13" spans="1:14" ht="38.25" thickBot="1" x14ac:dyDescent="0.35">
      <c r="A13" s="319" t="s">
        <v>106</v>
      </c>
      <c r="B13" s="320">
        <f>B11/B9</f>
        <v>1.1007084035534482</v>
      </c>
      <c r="C13" s="312"/>
      <c r="D13" s="302"/>
      <c r="E13" s="321"/>
      <c r="F13" s="322"/>
      <c r="G13" s="316"/>
      <c r="H13" s="316"/>
      <c r="I13" s="323"/>
      <c r="J13" s="322"/>
      <c r="K13" s="316"/>
      <c r="L13" s="317"/>
      <c r="M13" s="317"/>
      <c r="N13" s="318"/>
    </row>
    <row r="14" spans="1:14" ht="13.5" x14ac:dyDescent="0.25">
      <c r="A14" s="324"/>
      <c r="B14" s="324"/>
      <c r="C14" s="324"/>
      <c r="D14" s="302"/>
      <c r="E14" s="305"/>
      <c r="F14" s="304"/>
      <c r="G14" s="304"/>
      <c r="H14" s="304"/>
      <c r="I14" s="325"/>
      <c r="J14" s="305"/>
      <c r="K14" s="305"/>
      <c r="L14" s="305"/>
      <c r="M14" s="305"/>
    </row>
    <row r="15" spans="1:14" ht="13.5" x14ac:dyDescent="0.25">
      <c r="A15" s="324"/>
      <c r="B15" s="326"/>
      <c r="C15" s="324"/>
      <c r="D15" s="302"/>
      <c r="F15" s="324"/>
      <c r="G15" s="324"/>
      <c r="H15" s="324"/>
      <c r="I15" s="302"/>
    </row>
    <row r="16" spans="1:14" ht="13.5" x14ac:dyDescent="0.25">
      <c r="A16" s="324"/>
      <c r="B16" s="324"/>
      <c r="C16" s="324"/>
      <c r="D16" s="302"/>
      <c r="F16" s="324"/>
      <c r="G16" s="324"/>
      <c r="H16" s="324"/>
      <c r="I16" s="302"/>
    </row>
    <row r="17" spans="1:9" ht="13.5" x14ac:dyDescent="0.25">
      <c r="A17" s="324"/>
      <c r="B17" s="324"/>
      <c r="C17" s="324"/>
      <c r="D17" s="302"/>
      <c r="F17" s="324"/>
      <c r="G17" s="324"/>
      <c r="H17" s="324"/>
      <c r="I17" s="302"/>
    </row>
    <row r="18" spans="1:9" ht="13.5" x14ac:dyDescent="0.25">
      <c r="A18" s="324"/>
      <c r="B18" s="324"/>
      <c r="C18" s="324"/>
      <c r="D18" s="302"/>
      <c r="F18" s="324"/>
      <c r="G18" s="324"/>
      <c r="H18" s="324"/>
      <c r="I18" s="302"/>
    </row>
    <row r="19" spans="1:9" ht="13.5" x14ac:dyDescent="0.25">
      <c r="A19" s="324"/>
      <c r="B19" s="324"/>
      <c r="C19" s="324"/>
      <c r="D19" s="302"/>
      <c r="F19" s="324"/>
      <c r="G19" s="324"/>
      <c r="H19" s="324"/>
      <c r="I19" s="302"/>
    </row>
    <row r="20" spans="1:9" ht="13.5" x14ac:dyDescent="0.25">
      <c r="A20" s="324"/>
      <c r="B20" s="324"/>
      <c r="C20" s="324"/>
      <c r="D20" s="302"/>
      <c r="F20" s="324"/>
      <c r="G20" s="324"/>
      <c r="H20" s="324"/>
      <c r="I20" s="302"/>
    </row>
    <row r="22" spans="1:9" ht="13.5" x14ac:dyDescent="0.25">
      <c r="A22" s="327"/>
      <c r="B22" s="327"/>
      <c r="C22" s="327"/>
      <c r="F22" s="327"/>
      <c r="G22" s="327"/>
      <c r="H22" s="327"/>
    </row>
    <row r="23" spans="1:9" ht="13.5" x14ac:dyDescent="0.25">
      <c r="A23" s="328"/>
      <c r="B23" s="328"/>
      <c r="C23" s="328"/>
      <c r="F23" s="328"/>
      <c r="G23" s="328"/>
      <c r="H23" s="328"/>
    </row>
    <row r="24" spans="1:9" x14ac:dyDescent="0.2">
      <c r="B24" s="329"/>
      <c r="C24" s="329"/>
      <c r="G24" s="329"/>
      <c r="H24" s="329"/>
    </row>
    <row r="25" spans="1:9" x14ac:dyDescent="0.2">
      <c r="A25" s="330"/>
      <c r="F25" s="330"/>
    </row>
    <row r="26" spans="1:9" x14ac:dyDescent="0.2">
      <c r="C26" s="331"/>
    </row>
    <row r="27" spans="1:9" x14ac:dyDescent="0.2">
      <c r="C27" s="331"/>
    </row>
    <row r="32" spans="1:9" ht="13.5" x14ac:dyDescent="0.25">
      <c r="C32" s="324"/>
    </row>
  </sheetData>
  <sheetProtection password="AD9C" sheet="1" objects="1" scenarios="1" selectLockedCells="1"/>
  <pageMargins left="0.74803149606299213" right="0.74803149606299213" top="0.98425196850393704" bottom="0.98425196850393704" header="0.51181102362204722" footer="0.51181102362204722"/>
  <pageSetup scale="3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5" zoomScale="80" zoomScaleNormal="100" zoomScaleSheetLayoutView="8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33" t="s">
        <v>0</v>
      </c>
      <c r="B15" s="333"/>
      <c r="C15" s="333"/>
      <c r="D15" s="333"/>
      <c r="E15" s="33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5035262</v>
      </c>
      <c r="C24" s="18">
        <v>8766.1</v>
      </c>
      <c r="D24" s="19">
        <v>1.08</v>
      </c>
      <c r="E24" s="20">
        <v>4</v>
      </c>
    </row>
    <row r="25" spans="1:6" ht="16.5" customHeight="1" x14ac:dyDescent="0.3">
      <c r="A25" s="17">
        <v>2</v>
      </c>
      <c r="B25" s="18">
        <v>5028875</v>
      </c>
      <c r="C25" s="18">
        <v>8904.5</v>
      </c>
      <c r="D25" s="19">
        <v>1.1100000000000001</v>
      </c>
      <c r="E25" s="19">
        <v>4</v>
      </c>
    </row>
    <row r="26" spans="1:6" ht="16.5" customHeight="1" x14ac:dyDescent="0.3">
      <c r="A26" s="17">
        <v>3</v>
      </c>
      <c r="B26" s="18">
        <v>5037593</v>
      </c>
      <c r="C26" s="18">
        <v>8864.2000000000007</v>
      </c>
      <c r="D26" s="19">
        <v>1.0900000000000001</v>
      </c>
      <c r="E26" s="19">
        <v>4.01</v>
      </c>
    </row>
    <row r="27" spans="1:6" ht="16.5" customHeight="1" x14ac:dyDescent="0.3">
      <c r="A27" s="17">
        <v>4</v>
      </c>
      <c r="B27" s="18">
        <v>5028599</v>
      </c>
      <c r="C27" s="18">
        <v>8777.7999999999993</v>
      </c>
      <c r="D27" s="19">
        <v>1.08</v>
      </c>
      <c r="E27" s="19">
        <v>4.01</v>
      </c>
    </row>
    <row r="28" spans="1:6" ht="16.5" customHeight="1" x14ac:dyDescent="0.3">
      <c r="A28" s="17">
        <v>5</v>
      </c>
      <c r="B28" s="18">
        <v>5031977</v>
      </c>
      <c r="C28" s="18">
        <v>8860.7000000000007</v>
      </c>
      <c r="D28" s="19">
        <v>1.1200000000000001</v>
      </c>
      <c r="E28" s="19">
        <v>4.01</v>
      </c>
    </row>
    <row r="29" spans="1:6" ht="16.5" customHeight="1" x14ac:dyDescent="0.3">
      <c r="A29" s="17">
        <v>6</v>
      </c>
      <c r="B29" s="21">
        <v>5039826</v>
      </c>
      <c r="C29" s="21">
        <v>8849.6</v>
      </c>
      <c r="D29" s="22">
        <v>1.0900000000000001</v>
      </c>
      <c r="E29" s="22">
        <v>4.01</v>
      </c>
    </row>
    <row r="30" spans="1:6" ht="16.5" customHeight="1" x14ac:dyDescent="0.3">
      <c r="A30" s="23" t="s">
        <v>18</v>
      </c>
      <c r="B30" s="24">
        <f>AVERAGE(B24:B29)</f>
        <v>5033688.666666667</v>
      </c>
      <c r="C30" s="25">
        <f>AVERAGE(C24:C29)</f>
        <v>8837.15</v>
      </c>
      <c r="D30" s="26">
        <f>AVERAGE(D24:D29)</f>
        <v>1.095</v>
      </c>
      <c r="E30" s="26">
        <f>AVERAGE(E24:E29)</f>
        <v>4.0066666666666668</v>
      </c>
    </row>
    <row r="31" spans="1:6" ht="16.5" customHeight="1" x14ac:dyDescent="0.3">
      <c r="A31" s="27" t="s">
        <v>19</v>
      </c>
      <c r="B31" s="28">
        <f>(STDEV(B24:B29)/B30)</f>
        <v>9.2069231422510348E-4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34" t="s">
        <v>26</v>
      </c>
      <c r="C59" s="33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250"/>
  <sheetViews>
    <sheetView tabSelected="1" view="pageBreakPreview" zoomScale="70" zoomScaleNormal="75" zoomScaleSheetLayoutView="70" workbookViewId="0">
      <selection activeCell="B20" sqref="B20"/>
    </sheetView>
  </sheetViews>
  <sheetFormatPr defaultRowHeight="16.5" x14ac:dyDescent="0.3"/>
  <cols>
    <col min="1" max="1" width="55.42578125" style="8" customWidth="1"/>
    <col min="2" max="2" width="41.5703125" style="8" customWidth="1"/>
    <col min="3" max="3" width="42.28515625" style="8" customWidth="1"/>
    <col min="4" max="4" width="31.5703125" style="8" customWidth="1"/>
    <col min="5" max="5" width="30.28515625" style="8" customWidth="1"/>
    <col min="6" max="6" width="25.7109375" style="8" customWidth="1"/>
    <col min="7" max="7" width="33.140625" style="8" customWidth="1"/>
    <col min="8" max="8" width="39.42578125" style="8" customWidth="1"/>
    <col min="9" max="9" width="31.5703125" style="8" customWidth="1"/>
    <col min="10" max="10" width="30.28515625" style="8" customWidth="1"/>
    <col min="11" max="11" width="30.42578125" style="8" customWidth="1"/>
    <col min="12" max="12" width="21.28515625" style="8" customWidth="1"/>
    <col min="13" max="13" width="9.140625" style="8" customWidth="1"/>
  </cols>
  <sheetData>
    <row r="17" spans="1:15" ht="18.75" x14ac:dyDescent="0.3">
      <c r="A17" s="59" t="s">
        <v>31</v>
      </c>
      <c r="B17" s="59"/>
    </row>
    <row r="18" spans="1:15" ht="18.75" x14ac:dyDescent="0.3">
      <c r="A18" s="61" t="s">
        <v>32</v>
      </c>
      <c r="B18" s="335" t="s">
        <v>112</v>
      </c>
      <c r="C18" s="335"/>
    </row>
    <row r="19" spans="1:15" ht="18.75" x14ac:dyDescent="0.3">
      <c r="A19" s="61" t="s">
        <v>33</v>
      </c>
      <c r="B19" s="52" t="s">
        <v>117</v>
      </c>
      <c r="C19" s="60">
        <v>10</v>
      </c>
    </row>
    <row r="20" spans="1:15" ht="18.75" x14ac:dyDescent="0.3">
      <c r="A20" s="61" t="s">
        <v>34</v>
      </c>
      <c r="B20" s="151" t="s">
        <v>111</v>
      </c>
    </row>
    <row r="21" spans="1:15" ht="18.75" x14ac:dyDescent="0.3">
      <c r="A21" s="61" t="s">
        <v>35</v>
      </c>
      <c r="B21" s="158" t="s">
        <v>109</v>
      </c>
      <c r="C21" s="158"/>
      <c r="D21" s="158"/>
      <c r="E21" s="158"/>
      <c r="F21" s="158"/>
      <c r="G21" s="158"/>
      <c r="H21" s="158"/>
      <c r="I21" s="158"/>
      <c r="J21" s="158"/>
    </row>
    <row r="22" spans="1:15" ht="18.75" x14ac:dyDescent="0.3">
      <c r="A22" s="61" t="s">
        <v>36</v>
      </c>
      <c r="B22" s="53">
        <v>42163</v>
      </c>
    </row>
    <row r="23" spans="1:15" ht="18.75" x14ac:dyDescent="0.3">
      <c r="A23" s="61" t="s">
        <v>37</v>
      </c>
      <c r="B23" s="53">
        <v>42167</v>
      </c>
    </row>
    <row r="24" spans="1:15" ht="18.75" x14ac:dyDescent="0.3">
      <c r="A24" s="61"/>
      <c r="B24" s="62"/>
    </row>
    <row r="25" spans="1:15" ht="18.75" x14ac:dyDescent="0.3">
      <c r="A25" s="63"/>
      <c r="B25" s="62"/>
    </row>
    <row r="26" spans="1:15" ht="18.75" x14ac:dyDescent="0.3">
      <c r="A26" s="64" t="s">
        <v>4</v>
      </c>
      <c r="B26" s="54" t="s">
        <v>38</v>
      </c>
    </row>
    <row r="27" spans="1:15" ht="18.75" x14ac:dyDescent="0.3">
      <c r="A27" s="65" t="s">
        <v>39</v>
      </c>
      <c r="B27" s="55" t="s">
        <v>107</v>
      </c>
    </row>
    <row r="28" spans="1:15" ht="19.5" customHeight="1" x14ac:dyDescent="0.3">
      <c r="A28" s="65" t="s">
        <v>6</v>
      </c>
      <c r="B28" s="56">
        <v>99.66</v>
      </c>
    </row>
    <row r="29" spans="1:15" s="14" customFormat="1" ht="15.75" customHeight="1" x14ac:dyDescent="0.3">
      <c r="A29" s="65" t="s">
        <v>40</v>
      </c>
      <c r="B29" s="55">
        <v>0</v>
      </c>
      <c r="C29" s="348" t="s">
        <v>41</v>
      </c>
      <c r="D29" s="349"/>
      <c r="E29" s="349"/>
      <c r="F29" s="349"/>
      <c r="G29" s="349"/>
      <c r="H29" s="350"/>
      <c r="J29" s="66"/>
      <c r="K29" s="66"/>
      <c r="L29" s="66"/>
      <c r="M29" s="66"/>
    </row>
    <row r="30" spans="1:15" s="14" customFormat="1" ht="19.5" customHeight="1" x14ac:dyDescent="0.3">
      <c r="A30" s="65" t="s">
        <v>42</v>
      </c>
      <c r="B30" s="67">
        <v>99.66</v>
      </c>
      <c r="C30" s="68"/>
      <c r="D30" s="68"/>
      <c r="E30" s="68"/>
      <c r="F30" s="68"/>
      <c r="G30" s="68"/>
      <c r="H30" s="69"/>
      <c r="I30" s="159"/>
      <c r="J30" s="66"/>
      <c r="K30" s="66"/>
      <c r="L30" s="66"/>
      <c r="M30" s="66"/>
    </row>
    <row r="31" spans="1:15" s="14" customFormat="1" ht="17.25" customHeight="1" x14ac:dyDescent="0.3">
      <c r="A31" s="65" t="s">
        <v>43</v>
      </c>
      <c r="B31" s="57">
        <v>1</v>
      </c>
      <c r="C31" s="343" t="s">
        <v>44</v>
      </c>
      <c r="D31" s="344"/>
      <c r="E31" s="344"/>
      <c r="F31" s="344"/>
      <c r="G31" s="344"/>
      <c r="H31" s="345"/>
      <c r="I31" s="160"/>
      <c r="J31" s="66"/>
      <c r="K31" s="66"/>
      <c r="L31" s="66"/>
      <c r="M31" s="66"/>
    </row>
    <row r="32" spans="1:15" s="14" customFormat="1" ht="17.25" customHeight="1" x14ac:dyDescent="0.3">
      <c r="A32" s="65" t="s">
        <v>45</v>
      </c>
      <c r="B32" s="57">
        <v>1</v>
      </c>
      <c r="C32" s="343" t="s">
        <v>46</v>
      </c>
      <c r="D32" s="344"/>
      <c r="E32" s="344"/>
      <c r="F32" s="344"/>
      <c r="G32" s="344"/>
      <c r="H32" s="345"/>
      <c r="I32" s="160"/>
      <c r="J32" s="66"/>
      <c r="K32" s="66"/>
      <c r="L32" s="66"/>
      <c r="M32" s="70"/>
      <c r="N32" s="70"/>
      <c r="O32" s="71"/>
    </row>
    <row r="33" spans="1:15" s="14" customFormat="1" ht="17.25" customHeight="1" x14ac:dyDescent="0.3">
      <c r="A33" s="65"/>
      <c r="B33" s="72"/>
      <c r="C33" s="73"/>
      <c r="D33" s="73"/>
      <c r="E33" s="73"/>
      <c r="F33" s="73"/>
      <c r="G33" s="73"/>
      <c r="H33" s="73"/>
      <c r="I33" s="73"/>
      <c r="J33" s="66"/>
      <c r="K33" s="66"/>
      <c r="L33" s="66"/>
      <c r="M33" s="70"/>
      <c r="N33" s="70"/>
      <c r="O33" s="71"/>
    </row>
    <row r="34" spans="1:15" s="14" customFormat="1" ht="18.75" x14ac:dyDescent="0.3">
      <c r="A34" s="65" t="s">
        <v>47</v>
      </c>
      <c r="B34" s="74">
        <f>B31/B32</f>
        <v>1</v>
      </c>
      <c r="C34" s="60" t="s">
        <v>48</v>
      </c>
      <c r="D34" s="60"/>
      <c r="E34" s="60"/>
      <c r="F34" s="60"/>
      <c r="G34" s="60"/>
      <c r="H34" s="60"/>
      <c r="J34" s="66"/>
      <c r="K34" s="66"/>
      <c r="L34" s="66"/>
      <c r="M34" s="70"/>
      <c r="N34" s="70"/>
      <c r="O34" s="71"/>
    </row>
    <row r="35" spans="1:15" s="14" customFormat="1" ht="19.5" customHeight="1" x14ac:dyDescent="0.3">
      <c r="A35" s="65"/>
      <c r="B35" s="67"/>
      <c r="H35" s="60"/>
      <c r="J35" s="66"/>
      <c r="K35" s="66"/>
      <c r="L35" s="66"/>
      <c r="M35" s="70"/>
      <c r="N35" s="70"/>
      <c r="O35" s="71"/>
    </row>
    <row r="36" spans="1:15" s="14" customFormat="1" ht="15.75" customHeight="1" x14ac:dyDescent="0.3">
      <c r="A36" s="75" t="s">
        <v>49</v>
      </c>
      <c r="B36" s="143">
        <v>50</v>
      </c>
      <c r="C36" s="60"/>
      <c r="D36" s="346" t="s">
        <v>50</v>
      </c>
      <c r="E36" s="347"/>
      <c r="F36" s="76" t="s">
        <v>51</v>
      </c>
      <c r="G36" s="77"/>
      <c r="K36" s="66"/>
      <c r="L36" s="66"/>
      <c r="M36" s="70"/>
      <c r="N36" s="70"/>
      <c r="O36" s="71"/>
    </row>
    <row r="37" spans="1:15" s="14" customFormat="1" ht="15.75" customHeight="1" x14ac:dyDescent="0.3">
      <c r="A37" s="78" t="s">
        <v>52</v>
      </c>
      <c r="B37" s="144">
        <v>4</v>
      </c>
      <c r="C37" s="79" t="s">
        <v>53</v>
      </c>
      <c r="D37" s="80" t="s">
        <v>54</v>
      </c>
      <c r="E37" s="81" t="s">
        <v>55</v>
      </c>
      <c r="F37" s="80" t="s">
        <v>54</v>
      </c>
      <c r="G37" s="82" t="s">
        <v>55</v>
      </c>
      <c r="K37" s="66"/>
      <c r="L37" s="66"/>
      <c r="M37" s="70"/>
      <c r="N37" s="70"/>
      <c r="O37" s="71"/>
    </row>
    <row r="38" spans="1:15" s="14" customFormat="1" ht="21.75" customHeight="1" x14ac:dyDescent="0.3">
      <c r="A38" s="78" t="s">
        <v>56</v>
      </c>
      <c r="B38" s="144">
        <v>25</v>
      </c>
      <c r="C38" s="83">
        <v>1</v>
      </c>
      <c r="D38" s="145">
        <v>5016545</v>
      </c>
      <c r="E38" s="84">
        <f>IF(ISBLANK(D38),"-",$D$48/$D$45*D38)</f>
        <v>4576054.0382755911</v>
      </c>
      <c r="F38" s="145">
        <v>5503749</v>
      </c>
      <c r="G38" s="85">
        <f>IF(ISBLANK(F38),"-",$D$48/$F$45*F38)</f>
        <v>4549032.6087279953</v>
      </c>
      <c r="K38" s="66"/>
      <c r="L38" s="66"/>
      <c r="M38" s="70"/>
      <c r="N38" s="70"/>
      <c r="O38" s="71"/>
    </row>
    <row r="39" spans="1:15" s="14" customFormat="1" ht="21.75" customHeight="1" x14ac:dyDescent="0.3">
      <c r="A39" s="78" t="s">
        <v>57</v>
      </c>
      <c r="B39" s="144">
        <v>1</v>
      </c>
      <c r="C39" s="86">
        <v>2</v>
      </c>
      <c r="D39" s="146">
        <v>5036896</v>
      </c>
      <c r="E39" s="87">
        <f>IF(ISBLANK(D39),"-",$D$48/$D$45*D39)</f>
        <v>4594618.0650575589</v>
      </c>
      <c r="F39" s="146">
        <v>5519120</v>
      </c>
      <c r="G39" s="88">
        <f>IF(ISBLANK(F39),"-",$D$48/$F$45*F39)</f>
        <v>4561737.2542757401</v>
      </c>
      <c r="K39" s="66"/>
      <c r="L39" s="66"/>
      <c r="M39" s="70"/>
      <c r="N39" s="70"/>
      <c r="O39" s="71"/>
    </row>
    <row r="40" spans="1:15" ht="21.75" customHeight="1" x14ac:dyDescent="0.3">
      <c r="A40" s="78" t="s">
        <v>58</v>
      </c>
      <c r="B40" s="144">
        <v>1</v>
      </c>
      <c r="C40" s="86">
        <v>3</v>
      </c>
      <c r="D40" s="146">
        <v>5034785</v>
      </c>
      <c r="E40" s="87">
        <f>IF(ISBLANK(D40),"-",$D$48/$D$45*D40)</f>
        <v>4592692.4269790007</v>
      </c>
      <c r="F40" s="146">
        <v>5520095</v>
      </c>
      <c r="G40" s="88">
        <f>IF(ISBLANK(F40),"-",$D$48/$F$45*F40)</f>
        <v>4562543.1243823729</v>
      </c>
      <c r="M40" s="70"/>
      <c r="N40" s="70"/>
      <c r="O40" s="89"/>
    </row>
    <row r="41" spans="1:15" ht="21.75" customHeight="1" x14ac:dyDescent="0.3">
      <c r="A41" s="78" t="s">
        <v>59</v>
      </c>
      <c r="B41" s="144">
        <v>1</v>
      </c>
      <c r="C41" s="90">
        <v>4</v>
      </c>
      <c r="D41" s="147"/>
      <c r="E41" s="91" t="str">
        <f>IF(ISBLANK(D41),"-",$D$48/$D$45*D41)</f>
        <v>-</v>
      </c>
      <c r="F41" s="147"/>
      <c r="G41" s="92" t="str">
        <f>IF(ISBLANK(F41),"-",$D$48/$F$45*F41)</f>
        <v>-</v>
      </c>
      <c r="M41" s="70"/>
      <c r="N41" s="70"/>
      <c r="O41" s="89"/>
    </row>
    <row r="42" spans="1:15" ht="22.5" customHeight="1" x14ac:dyDescent="0.3">
      <c r="A42" s="78" t="s">
        <v>60</v>
      </c>
      <c r="B42" s="144">
        <v>1</v>
      </c>
      <c r="C42" s="93" t="s">
        <v>61</v>
      </c>
      <c r="D42" s="162">
        <f>AVERAGE(D38:D41)</f>
        <v>5029408.666666667</v>
      </c>
      <c r="E42" s="95">
        <f>AVERAGE(E38:E41)</f>
        <v>4587788.1767707169</v>
      </c>
      <c r="F42" s="94">
        <f>AVERAGE(F38:F41)</f>
        <v>5514321.333333333</v>
      </c>
      <c r="G42" s="96">
        <f>AVERAGE(G38:G41)</f>
        <v>4557770.9957953691</v>
      </c>
    </row>
    <row r="43" spans="1:15" ht="21.75" customHeight="1" x14ac:dyDescent="0.3">
      <c r="A43" s="78" t="s">
        <v>62</v>
      </c>
      <c r="B43" s="56">
        <v>1</v>
      </c>
      <c r="C43" s="163" t="s">
        <v>63</v>
      </c>
      <c r="D43" s="164">
        <v>11</v>
      </c>
      <c r="E43" s="89"/>
      <c r="F43" s="148">
        <v>12.14</v>
      </c>
      <c r="G43" s="97"/>
    </row>
    <row r="44" spans="1:15" ht="21.75" customHeight="1" x14ac:dyDescent="0.3">
      <c r="A44" s="78" t="s">
        <v>64</v>
      </c>
      <c r="B44" s="56">
        <v>1</v>
      </c>
      <c r="C44" s="165" t="s">
        <v>65</v>
      </c>
      <c r="D44" s="166">
        <f>D43*$B$34</f>
        <v>11</v>
      </c>
      <c r="E44" s="97"/>
      <c r="F44" s="98">
        <f>F43*$B$34</f>
        <v>12.14</v>
      </c>
      <c r="G44" s="99"/>
    </row>
    <row r="45" spans="1:15" ht="19.5" customHeight="1" x14ac:dyDescent="0.3">
      <c r="A45" s="78" t="s">
        <v>66</v>
      </c>
      <c r="B45" s="97">
        <f>(B44/B43)*(B42/B41)*(B40/B39)*(B38/B37)*B36</f>
        <v>312.5</v>
      </c>
      <c r="C45" s="165" t="s">
        <v>67</v>
      </c>
      <c r="D45" s="167">
        <f>D44*$B$30/100</f>
        <v>10.9626</v>
      </c>
      <c r="E45" s="99"/>
      <c r="F45" s="100">
        <f>F44*$B$30/100</f>
        <v>12.098723999999999</v>
      </c>
      <c r="G45" s="99"/>
    </row>
    <row r="46" spans="1:15" ht="19.5" customHeight="1" x14ac:dyDescent="0.3">
      <c r="A46" s="336" t="s">
        <v>68</v>
      </c>
      <c r="B46" s="337"/>
      <c r="C46" s="165" t="s">
        <v>69</v>
      </c>
      <c r="D46" s="166">
        <f>D45/$B$45</f>
        <v>3.5080319999999998E-2</v>
      </c>
      <c r="E46" s="99"/>
      <c r="F46" s="101">
        <f>F45/$B$45</f>
        <v>3.87159168E-2</v>
      </c>
      <c r="G46" s="99"/>
    </row>
    <row r="47" spans="1:15" ht="19.5" customHeight="1" x14ac:dyDescent="0.3">
      <c r="A47" s="338"/>
      <c r="B47" s="339"/>
      <c r="C47" s="165" t="s">
        <v>70</v>
      </c>
      <c r="D47" s="168">
        <v>3.2000000000000001E-2</v>
      </c>
      <c r="E47" s="97"/>
      <c r="F47" s="97"/>
      <c r="G47" s="97"/>
      <c r="I47" s="103"/>
    </row>
    <row r="48" spans="1:15" ht="18.75" x14ac:dyDescent="0.3">
      <c r="C48" s="165" t="s">
        <v>71</v>
      </c>
      <c r="D48" s="100">
        <f>D47*$B$45</f>
        <v>10</v>
      </c>
      <c r="E48" s="99"/>
      <c r="F48" s="99"/>
      <c r="G48" s="99"/>
      <c r="I48" s="103"/>
    </row>
    <row r="49" spans="1:13" ht="19.5" customHeight="1" x14ac:dyDescent="0.3">
      <c r="C49" s="170" t="s">
        <v>72</v>
      </c>
      <c r="D49" s="171">
        <f>D48/B34</f>
        <v>10</v>
      </c>
      <c r="E49" s="106"/>
      <c r="F49" s="106"/>
      <c r="G49" s="106"/>
      <c r="I49" s="107"/>
    </row>
    <row r="50" spans="1:13" ht="18.75" x14ac:dyDescent="0.3">
      <c r="C50" s="172" t="s">
        <v>73</v>
      </c>
      <c r="D50" s="173">
        <f>AVERAGE(E38:E41,G38:G41)</f>
        <v>4572779.586283043</v>
      </c>
      <c r="E50" s="109"/>
      <c r="F50" s="109"/>
      <c r="G50" s="109"/>
      <c r="I50" s="107"/>
    </row>
    <row r="51" spans="1:13" ht="18.75" x14ac:dyDescent="0.3">
      <c r="C51" s="102" t="s">
        <v>74</v>
      </c>
      <c r="D51" s="108">
        <f>STDEV(E38:E41,G38:G41)/D50</f>
        <v>4.0023600472848453E-3</v>
      </c>
      <c r="E51" s="97"/>
      <c r="F51" s="97"/>
      <c r="G51" s="97"/>
      <c r="I51" s="107"/>
    </row>
    <row r="52" spans="1:13" ht="19.5" customHeight="1" x14ac:dyDescent="0.3">
      <c r="C52" s="104" t="s">
        <v>20</v>
      </c>
      <c r="D52" s="110">
        <f>COUNT(E38:E41,G38:G41)</f>
        <v>6</v>
      </c>
      <c r="E52" s="97"/>
      <c r="F52" s="97"/>
      <c r="G52" s="97"/>
      <c r="I52" s="107"/>
    </row>
    <row r="54" spans="1:13" ht="18.75" x14ac:dyDescent="0.3">
      <c r="A54" s="59" t="s">
        <v>1</v>
      </c>
      <c r="B54" s="111" t="s">
        <v>75</v>
      </c>
    </row>
    <row r="55" spans="1:13" ht="18.75" x14ac:dyDescent="0.3">
      <c r="A55" s="65" t="s">
        <v>76</v>
      </c>
      <c r="B55" s="112" t="str">
        <f>B21</f>
        <v>Each 5mL contains Trimethoprim BP 40mg</v>
      </c>
    </row>
    <row r="56" spans="1:13" ht="18.75" x14ac:dyDescent="0.3">
      <c r="A56" s="65" t="s">
        <v>77</v>
      </c>
      <c r="B56" s="169">
        <v>5</v>
      </c>
      <c r="C56" s="113" t="s">
        <v>78</v>
      </c>
      <c r="D56" s="174">
        <v>40</v>
      </c>
      <c r="E56" s="60" t="str">
        <f>B20</f>
        <v>Trimethoprim BP</v>
      </c>
      <c r="I56" s="113"/>
    </row>
    <row r="57" spans="1:13" ht="18.75" x14ac:dyDescent="0.3">
      <c r="A57" s="149" t="s">
        <v>79</v>
      </c>
      <c r="B57" s="114">
        <v>1.1007</v>
      </c>
      <c r="I57" s="113"/>
    </row>
    <row r="58" spans="1:13" ht="18.75" x14ac:dyDescent="0.3">
      <c r="A58" s="149" t="s">
        <v>80</v>
      </c>
      <c r="B58" s="150">
        <f>B56</f>
        <v>5</v>
      </c>
      <c r="C58" s="113" t="s">
        <v>81</v>
      </c>
      <c r="D58" s="175">
        <f>B57*5</f>
        <v>5.5034999999999998</v>
      </c>
      <c r="I58" s="113"/>
    </row>
    <row r="59" spans="1:13" ht="19.5" customHeight="1" x14ac:dyDescent="0.3">
      <c r="I59" s="113"/>
    </row>
    <row r="60" spans="1:13" s="14" customFormat="1" ht="15.75" customHeight="1" x14ac:dyDescent="0.3">
      <c r="A60" s="75" t="s">
        <v>82</v>
      </c>
      <c r="B60" s="143">
        <v>100</v>
      </c>
      <c r="C60" s="60"/>
      <c r="D60" s="115" t="s">
        <v>110</v>
      </c>
      <c r="E60" s="116" t="s">
        <v>84</v>
      </c>
      <c r="F60" s="116" t="s">
        <v>54</v>
      </c>
      <c r="G60" s="116" t="s">
        <v>85</v>
      </c>
      <c r="H60" s="79" t="s">
        <v>86</v>
      </c>
      <c r="M60" s="66"/>
    </row>
    <row r="61" spans="1:13" s="14" customFormat="1" ht="24" customHeight="1" x14ac:dyDescent="0.3">
      <c r="A61" s="78" t="s">
        <v>87</v>
      </c>
      <c r="B61" s="144">
        <v>4</v>
      </c>
      <c r="C61" s="351" t="s">
        <v>88</v>
      </c>
      <c r="D61" s="340">
        <v>5.3502000000000001</v>
      </c>
      <c r="E61" s="118">
        <v>1</v>
      </c>
      <c r="F61" s="152">
        <v>4321847</v>
      </c>
      <c r="G61" s="117">
        <f>IF(ISBLANK(F61),"-",(F61/$D$50*$D$47*$B$69)*$D$58/$D$61)</f>
        <v>38.888219992514223</v>
      </c>
      <c r="H61" s="119">
        <f>IF(ISBLANK(F61),"-",G61/$D$56)</f>
        <v>0.97220549981285553</v>
      </c>
      <c r="M61" s="66"/>
    </row>
    <row r="62" spans="1:13" s="14" customFormat="1" ht="21.75" customHeight="1" x14ac:dyDescent="0.3">
      <c r="A62" s="78" t="s">
        <v>89</v>
      </c>
      <c r="B62" s="144">
        <v>50</v>
      </c>
      <c r="C62" s="352"/>
      <c r="D62" s="341"/>
      <c r="E62" s="121">
        <v>2</v>
      </c>
      <c r="F62" s="58">
        <v>4316457</v>
      </c>
      <c r="G62" s="120">
        <f>IF(ISBLANK(F62),"-",(F62/$D$50*$D$47*$B$69)*$D$58/$D$61)</f>
        <v>38.839720472341561</v>
      </c>
      <c r="H62" s="123">
        <f t="shared" ref="H62:H72" si="0">IF(ISBLANK(F62),"-",G62/$D$56)</f>
        <v>0.97099301180853903</v>
      </c>
      <c r="M62" s="66"/>
    </row>
    <row r="63" spans="1:13" s="14" customFormat="1" ht="24.75" customHeight="1" x14ac:dyDescent="0.3">
      <c r="A63" s="78" t="s">
        <v>90</v>
      </c>
      <c r="B63" s="144">
        <v>1</v>
      </c>
      <c r="C63" s="352"/>
      <c r="D63" s="341"/>
      <c r="E63" s="121">
        <v>3</v>
      </c>
      <c r="F63" s="58">
        <v>4306383</v>
      </c>
      <c r="G63" s="120">
        <f>IF(ISBLANK(F63),"-",(F63/$D$50*$D$47*$B$69)*$D$58/$D$61)</f>
        <v>38.749074059313841</v>
      </c>
      <c r="H63" s="123">
        <f t="shared" si="0"/>
        <v>0.96872685148284599</v>
      </c>
      <c r="M63" s="66"/>
    </row>
    <row r="64" spans="1:13" ht="22.5" customHeight="1" x14ac:dyDescent="0.3">
      <c r="A64" s="78" t="s">
        <v>91</v>
      </c>
      <c r="B64" s="144">
        <v>1</v>
      </c>
      <c r="C64" s="353"/>
      <c r="D64" s="342"/>
      <c r="E64" s="124">
        <v>4</v>
      </c>
      <c r="F64" s="153"/>
      <c r="G64" s="125" t="str">
        <f>IF(ISBLANK(F64),"-",(F64/$D$50*$D$47*$B$69)*$D$58/$D$61)</f>
        <v>-</v>
      </c>
      <c r="H64" s="126" t="str">
        <f t="shared" si="0"/>
        <v>-</v>
      </c>
    </row>
    <row r="65" spans="1:12" ht="24.75" customHeight="1" x14ac:dyDescent="0.3">
      <c r="A65" s="78" t="s">
        <v>92</v>
      </c>
      <c r="B65" s="144">
        <v>1</v>
      </c>
      <c r="C65" s="351" t="s">
        <v>93</v>
      </c>
      <c r="D65" s="340">
        <v>5.3521900000000002</v>
      </c>
      <c r="E65" s="118">
        <v>1</v>
      </c>
      <c r="F65" s="152">
        <v>4286045</v>
      </c>
      <c r="G65" s="117">
        <f>IF(ISBLANK(F65),"-",(F65/$D$50*$D$47*$B$69)*$D$58/$D$65)</f>
        <v>38.551732335482015</v>
      </c>
      <c r="H65" s="119">
        <f t="shared" si="0"/>
        <v>0.96379330838705035</v>
      </c>
    </row>
    <row r="66" spans="1:12" ht="23.25" customHeight="1" x14ac:dyDescent="0.3">
      <c r="A66" s="78" t="s">
        <v>94</v>
      </c>
      <c r="B66" s="144">
        <v>1</v>
      </c>
      <c r="C66" s="352"/>
      <c r="D66" s="341"/>
      <c r="E66" s="121">
        <v>2</v>
      </c>
      <c r="F66" s="58">
        <v>4297757</v>
      </c>
      <c r="G66" s="120">
        <f>IF(ISBLANK(F66),"-",(F66/$D$50*$D$47*$B$69)*$D$58/$D$65)</f>
        <v>38.657078380405295</v>
      </c>
      <c r="H66" s="123">
        <f t="shared" si="0"/>
        <v>0.96642695951013236</v>
      </c>
    </row>
    <row r="67" spans="1:12" ht="24.75" customHeight="1" x14ac:dyDescent="0.3">
      <c r="A67" s="78" t="s">
        <v>95</v>
      </c>
      <c r="B67" s="144">
        <v>1</v>
      </c>
      <c r="C67" s="352"/>
      <c r="D67" s="341"/>
      <c r="E67" s="121">
        <v>3</v>
      </c>
      <c r="F67" s="58">
        <v>4296432</v>
      </c>
      <c r="G67" s="120">
        <f>IF(ISBLANK(F67),"-",(F67/$D$50*$D$47*$B$69)*$D$58/$D$65)</f>
        <v>38.645160389496532</v>
      </c>
      <c r="H67" s="123">
        <f t="shared" si="0"/>
        <v>0.96612900973741334</v>
      </c>
    </row>
    <row r="68" spans="1:12" ht="22.5" customHeight="1" x14ac:dyDescent="0.3">
      <c r="A68" s="78" t="s">
        <v>96</v>
      </c>
      <c r="B68" s="144">
        <v>1</v>
      </c>
      <c r="C68" s="353"/>
      <c r="D68" s="342"/>
      <c r="E68" s="124">
        <v>4</v>
      </c>
      <c r="F68" s="153"/>
      <c r="G68" s="125" t="str">
        <f>IF(ISBLANK(F68),"-",(F68/$D$50*$D$47*$B$69)*$D$58/$D$65)</f>
        <v>-</v>
      </c>
      <c r="H68" s="126" t="str">
        <f t="shared" si="0"/>
        <v>-</v>
      </c>
    </row>
    <row r="69" spans="1:12" ht="23.25" customHeight="1" x14ac:dyDescent="0.3">
      <c r="A69" s="78" t="s">
        <v>97</v>
      </c>
      <c r="B69" s="142">
        <f>(B68/B67)*(B66/B65)*(B64/B63)*(B62/B61)*B60</f>
        <v>1250</v>
      </c>
      <c r="C69" s="351" t="s">
        <v>98</v>
      </c>
      <c r="D69" s="340">
        <v>5.35243</v>
      </c>
      <c r="E69" s="118">
        <v>1</v>
      </c>
      <c r="F69" s="152">
        <v>4295652</v>
      </c>
      <c r="G69" s="117">
        <f>IF(ISBLANK(F69),"-",(F69/$D$50*$D$47*$B$69)*$D$58/$D$69)</f>
        <v>38.63641200257932</v>
      </c>
      <c r="H69" s="119">
        <f t="shared" si="0"/>
        <v>0.96591030006448297</v>
      </c>
    </row>
    <row r="70" spans="1:12" ht="22.5" customHeight="1" x14ac:dyDescent="0.3">
      <c r="A70" s="161" t="s">
        <v>99</v>
      </c>
      <c r="B70" s="300">
        <f>D58</f>
        <v>5.5034999999999998</v>
      </c>
      <c r="C70" s="352"/>
      <c r="D70" s="341"/>
      <c r="E70" s="121">
        <v>2</v>
      </c>
      <c r="F70" s="58">
        <v>4313967</v>
      </c>
      <c r="G70" s="120">
        <f>IF(ISBLANK(F70),"-",(F70/$D$50*$D$47*$B$69)*$D$58/$D$69)</f>
        <v>38.801142731657755</v>
      </c>
      <c r="H70" s="123">
        <f t="shared" si="0"/>
        <v>0.9700285682914439</v>
      </c>
    </row>
    <row r="71" spans="1:12" ht="23.25" customHeight="1" x14ac:dyDescent="0.3">
      <c r="A71" s="336" t="s">
        <v>68</v>
      </c>
      <c r="B71" s="355"/>
      <c r="C71" s="352"/>
      <c r="D71" s="341"/>
      <c r="E71" s="121">
        <v>3</v>
      </c>
      <c r="F71" s="58">
        <v>4301477</v>
      </c>
      <c r="G71" s="120">
        <f>IF(ISBLANK(F71),"-",(F71/$D$50*$D$47*$B$69)*$D$58/$D$69)</f>
        <v>38.68880383970091</v>
      </c>
      <c r="H71" s="123">
        <f t="shared" si="0"/>
        <v>0.96722009599252279</v>
      </c>
    </row>
    <row r="72" spans="1:12" ht="23.25" customHeight="1" x14ac:dyDescent="0.3">
      <c r="A72" s="338"/>
      <c r="B72" s="356"/>
      <c r="C72" s="354"/>
      <c r="D72" s="342"/>
      <c r="E72" s="124">
        <v>4</v>
      </c>
      <c r="F72" s="153"/>
      <c r="G72" s="125" t="str">
        <f>IF(ISBLANK(F72),"-",(F72/$D$50*$D$47*$B$69)*$D$58/$D$69)</f>
        <v>-</v>
      </c>
      <c r="H72" s="126" t="str">
        <f t="shared" si="0"/>
        <v>-</v>
      </c>
    </row>
    <row r="73" spans="1:12" ht="18.75" x14ac:dyDescent="0.3">
      <c r="A73" s="127"/>
      <c r="B73" s="127"/>
      <c r="C73" s="127"/>
      <c r="D73" s="127"/>
      <c r="E73" s="127"/>
      <c r="F73" s="128"/>
      <c r="G73" s="105" t="s">
        <v>61</v>
      </c>
      <c r="H73" s="129">
        <f>AVERAGE(H61:H72)</f>
        <v>0.96793706723192074</v>
      </c>
    </row>
    <row r="74" spans="1:12" ht="18.75" x14ac:dyDescent="0.3">
      <c r="C74" s="127"/>
      <c r="D74" s="127"/>
      <c r="E74" s="127"/>
      <c r="F74" s="128"/>
      <c r="G74" s="102" t="s">
        <v>74</v>
      </c>
      <c r="H74" s="130">
        <f>STDEV(H61:H72)/H73</f>
        <v>2.8269356397269082E-3</v>
      </c>
    </row>
    <row r="75" spans="1:12" ht="19.5" customHeight="1" x14ac:dyDescent="0.3">
      <c r="A75" s="127"/>
      <c r="B75" s="127"/>
      <c r="C75" s="128"/>
      <c r="D75" s="122"/>
      <c r="E75" s="122"/>
      <c r="F75" s="128"/>
      <c r="G75" s="104" t="s">
        <v>20</v>
      </c>
      <c r="H75" s="131">
        <f>COUNT(H61:H72)</f>
        <v>9</v>
      </c>
    </row>
    <row r="76" spans="1:12" ht="18.75" x14ac:dyDescent="0.3">
      <c r="A76" s="127"/>
      <c r="B76" s="127"/>
      <c r="C76" s="128"/>
      <c r="D76" s="122"/>
      <c r="E76" s="122"/>
      <c r="F76" s="122"/>
      <c r="G76" s="122"/>
      <c r="H76" s="128"/>
      <c r="I76" s="128"/>
      <c r="J76" s="132"/>
      <c r="K76" s="133"/>
      <c r="L76" s="134"/>
    </row>
    <row r="77" spans="1:12" ht="18.75" x14ac:dyDescent="0.3">
      <c r="A77" s="127"/>
      <c r="B77" s="127"/>
      <c r="C77" s="128"/>
      <c r="D77" s="122"/>
      <c r="E77" s="122"/>
      <c r="F77" s="122"/>
      <c r="G77" s="122"/>
      <c r="H77" s="128"/>
      <c r="I77" s="128"/>
      <c r="J77" s="132"/>
      <c r="K77" s="133"/>
      <c r="L77" s="134"/>
    </row>
    <row r="78" spans="1:12" ht="19.5" customHeight="1" x14ac:dyDescent="0.3">
      <c r="A78" s="135"/>
      <c r="B78" s="136"/>
      <c r="C78" s="137"/>
      <c r="D78" s="137"/>
      <c r="E78" s="136"/>
      <c r="F78" s="136"/>
      <c r="G78" s="136"/>
      <c r="H78" s="136"/>
    </row>
    <row r="79" spans="1:12" ht="18.75" x14ac:dyDescent="0.3">
      <c r="B79" s="113" t="s">
        <v>26</v>
      </c>
      <c r="E79" s="128" t="s">
        <v>27</v>
      </c>
      <c r="F79" s="128"/>
      <c r="G79" s="128" t="s">
        <v>28</v>
      </c>
    </row>
    <row r="80" spans="1:12" ht="83.1" customHeight="1" x14ac:dyDescent="0.3">
      <c r="A80" s="133" t="s">
        <v>29</v>
      </c>
      <c r="B80" s="154"/>
      <c r="C80" s="154"/>
      <c r="D80" s="127"/>
      <c r="E80" s="138"/>
      <c r="F80" s="132"/>
      <c r="G80" s="155"/>
      <c r="H80" s="155"/>
      <c r="J80" s="132"/>
    </row>
    <row r="81" spans="1:10" ht="83.1" customHeight="1" x14ac:dyDescent="0.3">
      <c r="A81" s="133" t="s">
        <v>30</v>
      </c>
      <c r="B81" s="156"/>
      <c r="C81" s="156"/>
      <c r="D81" s="139"/>
      <c r="E81" s="140"/>
      <c r="F81" s="132"/>
      <c r="G81" s="157"/>
      <c r="H81" s="157"/>
      <c r="J81" s="141"/>
    </row>
    <row r="82" spans="1:10" ht="18.75" x14ac:dyDescent="0.3">
      <c r="A82" s="127"/>
      <c r="B82" s="128"/>
      <c r="C82" s="122"/>
      <c r="D82" s="122"/>
      <c r="E82" s="122"/>
      <c r="F82" s="122"/>
      <c r="G82" s="128"/>
      <c r="H82" s="128"/>
      <c r="J82" s="132"/>
    </row>
    <row r="83" spans="1:10" ht="18.75" x14ac:dyDescent="0.3">
      <c r="A83" s="127"/>
      <c r="B83" s="127"/>
      <c r="C83" s="128"/>
      <c r="D83" s="122"/>
      <c r="E83" s="122"/>
      <c r="F83" s="122"/>
      <c r="G83" s="122"/>
      <c r="H83" s="128"/>
      <c r="I83" s="128"/>
      <c r="J83" s="132"/>
    </row>
    <row r="84" spans="1:10" ht="18.75" x14ac:dyDescent="0.3">
      <c r="A84" s="127"/>
      <c r="B84" s="127"/>
      <c r="C84" s="128"/>
      <c r="D84" s="122"/>
      <c r="E84" s="122"/>
      <c r="F84" s="122"/>
      <c r="G84" s="122"/>
      <c r="H84" s="128"/>
      <c r="I84" s="128"/>
      <c r="J84" s="132"/>
    </row>
    <row r="85" spans="1:10" ht="18.75" x14ac:dyDescent="0.3">
      <c r="A85" s="127"/>
      <c r="B85" s="127"/>
      <c r="C85" s="128"/>
      <c r="D85" s="122"/>
      <c r="E85" s="122"/>
      <c r="F85" s="122"/>
      <c r="G85" s="122"/>
      <c r="H85" s="128"/>
      <c r="I85" s="128"/>
      <c r="J85" s="132"/>
    </row>
    <row r="86" spans="1:10" ht="18.75" x14ac:dyDescent="0.3">
      <c r="A86" s="127"/>
      <c r="B86" s="127"/>
      <c r="C86" s="128"/>
      <c r="D86" s="122"/>
      <c r="E86" s="122"/>
      <c r="F86" s="122"/>
      <c r="G86" s="122"/>
      <c r="H86" s="128"/>
      <c r="I86" s="128"/>
      <c r="J86" s="132"/>
    </row>
    <row r="87" spans="1:10" ht="18.75" x14ac:dyDescent="0.3">
      <c r="A87" s="127"/>
      <c r="B87" s="127"/>
      <c r="C87" s="128"/>
      <c r="D87" s="122"/>
      <c r="E87" s="122"/>
      <c r="F87" s="122"/>
      <c r="G87" s="122"/>
      <c r="H87" s="128"/>
      <c r="I87" s="128"/>
      <c r="J87" s="132"/>
    </row>
    <row r="88" spans="1:10" ht="18.75" x14ac:dyDescent="0.3">
      <c r="A88" s="127"/>
      <c r="B88" s="127"/>
      <c r="C88" s="128"/>
      <c r="D88" s="122"/>
      <c r="E88" s="122"/>
      <c r="F88" s="122"/>
      <c r="G88" s="122"/>
      <c r="H88" s="128"/>
      <c r="I88" s="128"/>
      <c r="J88" s="132"/>
    </row>
    <row r="89" spans="1:10" ht="18.75" x14ac:dyDescent="0.3">
      <c r="A89" s="127"/>
      <c r="B89" s="127"/>
      <c r="C89" s="128"/>
      <c r="D89" s="122"/>
      <c r="E89" s="122"/>
      <c r="F89" s="122"/>
      <c r="G89" s="122"/>
      <c r="H89" s="128"/>
      <c r="I89" s="128"/>
      <c r="J89" s="132"/>
    </row>
    <row r="90" spans="1:10" ht="18.75" x14ac:dyDescent="0.3">
      <c r="A90" s="127"/>
      <c r="B90" s="127"/>
      <c r="C90" s="128"/>
      <c r="D90" s="122"/>
      <c r="E90" s="122"/>
      <c r="F90" s="122"/>
      <c r="G90" s="122"/>
      <c r="H90" s="128"/>
      <c r="I90" s="128"/>
      <c r="J90" s="132"/>
    </row>
    <row r="250" spans="1:1" x14ac:dyDescent="0.3">
      <c r="A250" s="8">
        <v>5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8:C18"/>
    <mergeCell ref="A46:B47"/>
    <mergeCell ref="D61:D64"/>
    <mergeCell ref="D65:D68"/>
    <mergeCell ref="D69:D72"/>
    <mergeCell ref="C31:H31"/>
    <mergeCell ref="C32:H32"/>
    <mergeCell ref="D36:E36"/>
    <mergeCell ref="C29:H29"/>
    <mergeCell ref="C61:C64"/>
    <mergeCell ref="C69:C72"/>
    <mergeCell ref="C65:C68"/>
    <mergeCell ref="A71:B72"/>
  </mergeCells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8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33" t="s">
        <v>0</v>
      </c>
      <c r="B15" s="333"/>
      <c r="C15" s="333"/>
      <c r="D15" s="333"/>
      <c r="E15" s="33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/>
      <c r="D17" s="9"/>
      <c r="E17" s="36"/>
    </row>
    <row r="18" spans="1:5" ht="16.5" customHeight="1" x14ac:dyDescent="0.3">
      <c r="A18" s="11" t="s">
        <v>4</v>
      </c>
      <c r="B18" s="8" t="s">
        <v>5</v>
      </c>
      <c r="C18" s="36"/>
      <c r="D18" s="36"/>
      <c r="E18" s="36"/>
    </row>
    <row r="19" spans="1:5" ht="16.5" customHeight="1" x14ac:dyDescent="0.3">
      <c r="A19" s="11" t="s">
        <v>6</v>
      </c>
      <c r="B19" s="12" t="s">
        <v>7</v>
      </c>
      <c r="C19" s="36"/>
      <c r="D19" s="36"/>
      <c r="E19" s="36"/>
    </row>
    <row r="20" spans="1:5" ht="16.5" customHeight="1" x14ac:dyDescent="0.3">
      <c r="A20" s="8" t="s">
        <v>8</v>
      </c>
      <c r="B20" s="12" t="s">
        <v>9</v>
      </c>
      <c r="C20" s="36"/>
      <c r="D20" s="36"/>
      <c r="E20" s="36"/>
    </row>
    <row r="21" spans="1:5" ht="16.5" customHeight="1" x14ac:dyDescent="0.3">
      <c r="A21" s="8" t="s">
        <v>10</v>
      </c>
      <c r="B21" s="13" t="s">
        <v>11</v>
      </c>
      <c r="C21" s="36"/>
      <c r="D21" s="36"/>
      <c r="E21" s="36"/>
    </row>
    <row r="22" spans="1:5" ht="15.75" customHeight="1" x14ac:dyDescent="0.25">
      <c r="A22" s="36"/>
      <c r="B22" s="36" t="s">
        <v>12</v>
      </c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56705336</v>
      </c>
      <c r="C24" s="18">
        <v>12734.3</v>
      </c>
      <c r="D24" s="19">
        <v>1.02</v>
      </c>
      <c r="E24" s="20">
        <v>7.27</v>
      </c>
    </row>
    <row r="25" spans="1:5" ht="16.5" customHeight="1" x14ac:dyDescent="0.3">
      <c r="A25" s="17">
        <v>2</v>
      </c>
      <c r="B25" s="18">
        <v>56728228</v>
      </c>
      <c r="C25" s="18">
        <v>12817.4</v>
      </c>
      <c r="D25" s="19">
        <v>1.03</v>
      </c>
      <c r="E25" s="19">
        <v>7.26</v>
      </c>
    </row>
    <row r="26" spans="1:5" ht="16.5" customHeight="1" x14ac:dyDescent="0.3">
      <c r="A26" s="17">
        <v>3</v>
      </c>
      <c r="B26" s="18">
        <v>56878327</v>
      </c>
      <c r="C26" s="18">
        <v>12686.6</v>
      </c>
      <c r="D26" s="19">
        <v>1.01</v>
      </c>
      <c r="E26" s="19">
        <v>7.26</v>
      </c>
    </row>
    <row r="27" spans="1:5" ht="16.5" customHeight="1" x14ac:dyDescent="0.3">
      <c r="A27" s="17">
        <v>4</v>
      </c>
      <c r="B27" s="18">
        <v>56831260</v>
      </c>
      <c r="C27" s="18">
        <v>12677.8</v>
      </c>
      <c r="D27" s="19">
        <v>1.01</v>
      </c>
      <c r="E27" s="19">
        <v>7.25</v>
      </c>
    </row>
    <row r="28" spans="1:5" ht="16.5" customHeight="1" x14ac:dyDescent="0.3">
      <c r="A28" s="17">
        <v>5</v>
      </c>
      <c r="B28" s="18">
        <v>56930909</v>
      </c>
      <c r="C28" s="18">
        <v>12706.7</v>
      </c>
      <c r="D28" s="19">
        <v>1.03</v>
      </c>
      <c r="E28" s="19">
        <v>7.25</v>
      </c>
    </row>
    <row r="29" spans="1:5" ht="16.5" customHeight="1" x14ac:dyDescent="0.3">
      <c r="A29" s="17">
        <v>6</v>
      </c>
      <c r="B29" s="21">
        <v>57074738</v>
      </c>
      <c r="C29" s="21">
        <v>12695.6</v>
      </c>
      <c r="D29" s="22">
        <v>1</v>
      </c>
      <c r="E29" s="22">
        <v>7.25</v>
      </c>
    </row>
    <row r="30" spans="1:5" ht="16.5" customHeight="1" x14ac:dyDescent="0.3">
      <c r="A30" s="23" t="s">
        <v>18</v>
      </c>
      <c r="B30" s="24">
        <f>AVERAGE(B24:B29)</f>
        <v>56858133</v>
      </c>
      <c r="C30" s="25">
        <f>AVERAGE(C24:C29)</f>
        <v>12719.733333333332</v>
      </c>
      <c r="D30" s="332">
        <f>AVERAGE(D24:D29)</f>
        <v>1.0166666666666666</v>
      </c>
      <c r="E30" s="26">
        <f>AVERAGE(E24:E29)</f>
        <v>7.2566666666666668</v>
      </c>
    </row>
    <row r="31" spans="1:5" ht="16.5" customHeight="1" x14ac:dyDescent="0.3">
      <c r="A31" s="27" t="s">
        <v>19</v>
      </c>
      <c r="B31" s="28">
        <f>(STDEV(B24:B29)/B30)</f>
        <v>2.4059247423306894E-3</v>
      </c>
      <c r="C31" s="29"/>
      <c r="D31" s="29"/>
      <c r="E31" s="30"/>
    </row>
    <row r="32" spans="1:5" s="4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334" t="s">
        <v>26</v>
      </c>
      <c r="C59" s="33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250"/>
  <sheetViews>
    <sheetView view="pageBreakPreview" topLeftCell="A7" zoomScale="70" zoomScaleNormal="75" zoomScaleSheetLayoutView="70" workbookViewId="0">
      <selection activeCell="B19" sqref="B19"/>
    </sheetView>
  </sheetViews>
  <sheetFormatPr defaultRowHeight="16.5" x14ac:dyDescent="0.3"/>
  <cols>
    <col min="1" max="1" width="55.42578125" style="8" customWidth="1"/>
    <col min="2" max="2" width="41.5703125" style="8" customWidth="1"/>
    <col min="3" max="3" width="42.28515625" style="8" customWidth="1"/>
    <col min="4" max="4" width="31.5703125" style="8" customWidth="1"/>
    <col min="5" max="5" width="30.28515625" style="8" customWidth="1"/>
    <col min="6" max="6" width="25.7109375" style="8" customWidth="1"/>
    <col min="7" max="7" width="33.140625" style="8" customWidth="1"/>
    <col min="8" max="8" width="39.42578125" style="8" customWidth="1"/>
    <col min="9" max="9" width="31.5703125" style="8" customWidth="1"/>
    <col min="10" max="10" width="30.28515625" style="8" customWidth="1"/>
    <col min="11" max="11" width="30.42578125" style="8" customWidth="1"/>
    <col min="12" max="12" width="21.28515625" style="8" customWidth="1"/>
    <col min="13" max="13" width="9.140625" style="8" customWidth="1"/>
  </cols>
  <sheetData>
    <row r="17" spans="1:15" ht="18.75" x14ac:dyDescent="0.3">
      <c r="A17" s="183" t="s">
        <v>31</v>
      </c>
      <c r="B17" s="183"/>
    </row>
    <row r="18" spans="1:15" ht="18.75" x14ac:dyDescent="0.3">
      <c r="A18" s="185" t="s">
        <v>32</v>
      </c>
      <c r="B18" s="335" t="s">
        <v>114</v>
      </c>
      <c r="C18" s="335"/>
    </row>
    <row r="19" spans="1:15" ht="18.75" x14ac:dyDescent="0.3">
      <c r="A19" s="185" t="s">
        <v>33</v>
      </c>
      <c r="B19" s="176" t="s">
        <v>117</v>
      </c>
      <c r="C19" s="184">
        <v>10</v>
      </c>
    </row>
    <row r="20" spans="1:15" ht="18.75" x14ac:dyDescent="0.3">
      <c r="A20" s="185" t="s">
        <v>34</v>
      </c>
      <c r="B20" s="275" t="s">
        <v>115</v>
      </c>
    </row>
    <row r="21" spans="1:15" ht="18.75" x14ac:dyDescent="0.3">
      <c r="A21" s="185" t="s">
        <v>35</v>
      </c>
      <c r="B21" s="282" t="s">
        <v>113</v>
      </c>
      <c r="C21" s="282"/>
      <c r="D21" s="282"/>
      <c r="E21" s="282"/>
      <c r="F21" s="282"/>
      <c r="G21" s="282"/>
      <c r="H21" s="282"/>
      <c r="I21" s="282"/>
      <c r="J21" s="282"/>
    </row>
    <row r="22" spans="1:15" ht="18.75" x14ac:dyDescent="0.3">
      <c r="A22" s="185" t="s">
        <v>36</v>
      </c>
      <c r="B22" s="177">
        <v>42163</v>
      </c>
    </row>
    <row r="23" spans="1:15" ht="18.75" x14ac:dyDescent="0.3">
      <c r="A23" s="185" t="s">
        <v>37</v>
      </c>
      <c r="B23" s="177">
        <v>42167</v>
      </c>
    </row>
    <row r="24" spans="1:15" ht="18.75" x14ac:dyDescent="0.3">
      <c r="A24" s="185"/>
      <c r="B24" s="186"/>
    </row>
    <row r="25" spans="1:15" ht="18.75" x14ac:dyDescent="0.3">
      <c r="A25" s="187"/>
      <c r="B25" s="186"/>
    </row>
    <row r="26" spans="1:15" ht="18.75" x14ac:dyDescent="0.3">
      <c r="A26" s="188" t="s">
        <v>4</v>
      </c>
      <c r="B26" s="178" t="s">
        <v>100</v>
      </c>
    </row>
    <row r="27" spans="1:15" ht="18.75" x14ac:dyDescent="0.3">
      <c r="A27" s="189" t="s">
        <v>39</v>
      </c>
      <c r="B27" s="179" t="s">
        <v>108</v>
      </c>
    </row>
    <row r="28" spans="1:15" ht="19.5" customHeight="1" x14ac:dyDescent="0.3">
      <c r="A28" s="189" t="s">
        <v>6</v>
      </c>
      <c r="B28" s="180">
        <v>99.58</v>
      </c>
    </row>
    <row r="29" spans="1:15" s="14" customFormat="1" ht="15.75" customHeight="1" x14ac:dyDescent="0.3">
      <c r="A29" s="189" t="s">
        <v>40</v>
      </c>
      <c r="B29" s="179">
        <v>0</v>
      </c>
      <c r="C29" s="348" t="s">
        <v>41</v>
      </c>
      <c r="D29" s="349"/>
      <c r="E29" s="349"/>
      <c r="F29" s="349"/>
      <c r="G29" s="349"/>
      <c r="H29" s="350"/>
      <c r="J29" s="190"/>
      <c r="K29" s="190"/>
      <c r="L29" s="190"/>
      <c r="M29" s="190"/>
    </row>
    <row r="30" spans="1:15" s="14" customFormat="1" ht="19.5" customHeight="1" x14ac:dyDescent="0.3">
      <c r="A30" s="189" t="s">
        <v>42</v>
      </c>
      <c r="B30" s="191">
        <f>B28-B29</f>
        <v>99.58</v>
      </c>
      <c r="C30" s="192"/>
      <c r="D30" s="192"/>
      <c r="E30" s="192"/>
      <c r="F30" s="192"/>
      <c r="G30" s="192"/>
      <c r="H30" s="193"/>
      <c r="I30" s="283"/>
      <c r="J30" s="190"/>
      <c r="K30" s="190"/>
      <c r="L30" s="190"/>
      <c r="M30" s="190"/>
    </row>
    <row r="31" spans="1:15" s="14" customFormat="1" ht="17.25" customHeight="1" x14ac:dyDescent="0.3">
      <c r="A31" s="189" t="s">
        <v>43</v>
      </c>
      <c r="B31" s="181">
        <v>1</v>
      </c>
      <c r="C31" s="343" t="s">
        <v>44</v>
      </c>
      <c r="D31" s="344"/>
      <c r="E31" s="344"/>
      <c r="F31" s="344"/>
      <c r="G31" s="344"/>
      <c r="H31" s="345"/>
      <c r="I31" s="284"/>
      <c r="J31" s="190"/>
      <c r="K31" s="190"/>
      <c r="L31" s="190"/>
      <c r="M31" s="190"/>
    </row>
    <row r="32" spans="1:15" s="14" customFormat="1" ht="17.25" customHeight="1" x14ac:dyDescent="0.3">
      <c r="A32" s="189" t="s">
        <v>45</v>
      </c>
      <c r="B32" s="181">
        <v>1</v>
      </c>
      <c r="C32" s="343" t="s">
        <v>46</v>
      </c>
      <c r="D32" s="344"/>
      <c r="E32" s="344"/>
      <c r="F32" s="344"/>
      <c r="G32" s="344"/>
      <c r="H32" s="345"/>
      <c r="I32" s="284"/>
      <c r="J32" s="190"/>
      <c r="K32" s="190"/>
      <c r="L32" s="190"/>
      <c r="M32" s="194"/>
      <c r="N32" s="194"/>
      <c r="O32" s="195"/>
    </row>
    <row r="33" spans="1:15" s="14" customFormat="1" ht="17.25" customHeight="1" x14ac:dyDescent="0.3">
      <c r="A33" s="189"/>
      <c r="B33" s="196"/>
      <c r="C33" s="197"/>
      <c r="D33" s="197"/>
      <c r="E33" s="197"/>
      <c r="F33" s="197"/>
      <c r="G33" s="197"/>
      <c r="H33" s="197"/>
      <c r="I33" s="197"/>
      <c r="J33" s="190"/>
      <c r="K33" s="190"/>
      <c r="L33" s="190"/>
      <c r="M33" s="194"/>
      <c r="N33" s="194"/>
      <c r="O33" s="195"/>
    </row>
    <row r="34" spans="1:15" s="14" customFormat="1" ht="18.75" x14ac:dyDescent="0.3">
      <c r="A34" s="189" t="s">
        <v>47</v>
      </c>
      <c r="B34" s="198">
        <f>B31/B32</f>
        <v>1</v>
      </c>
      <c r="C34" s="184" t="s">
        <v>48</v>
      </c>
      <c r="D34" s="184"/>
      <c r="E34" s="184"/>
      <c r="F34" s="184"/>
      <c r="G34" s="184"/>
      <c r="H34" s="184"/>
      <c r="J34" s="190"/>
      <c r="K34" s="190"/>
      <c r="L34" s="190"/>
      <c r="M34" s="194"/>
      <c r="N34" s="194"/>
      <c r="O34" s="195"/>
    </row>
    <row r="35" spans="1:15" s="14" customFormat="1" ht="19.5" customHeight="1" x14ac:dyDescent="0.3">
      <c r="A35" s="189"/>
      <c r="B35" s="191"/>
      <c r="H35" s="184"/>
      <c r="J35" s="190"/>
      <c r="K35" s="190"/>
      <c r="L35" s="190"/>
      <c r="M35" s="194"/>
      <c r="N35" s="194"/>
      <c r="O35" s="195"/>
    </row>
    <row r="36" spans="1:15" s="14" customFormat="1" ht="15.75" customHeight="1" x14ac:dyDescent="0.3">
      <c r="A36" s="199" t="s">
        <v>49</v>
      </c>
      <c r="B36" s="267">
        <v>25</v>
      </c>
      <c r="C36" s="184"/>
      <c r="D36" s="346" t="s">
        <v>50</v>
      </c>
      <c r="E36" s="347"/>
      <c r="F36" s="200" t="s">
        <v>51</v>
      </c>
      <c r="G36" s="201"/>
      <c r="K36" s="190"/>
      <c r="L36" s="190"/>
      <c r="M36" s="194"/>
      <c r="N36" s="194"/>
      <c r="O36" s="195"/>
    </row>
    <row r="37" spans="1:15" s="14" customFormat="1" ht="15.75" customHeight="1" x14ac:dyDescent="0.3">
      <c r="A37" s="202" t="s">
        <v>52</v>
      </c>
      <c r="B37" s="268">
        <v>4</v>
      </c>
      <c r="C37" s="203" t="s">
        <v>53</v>
      </c>
      <c r="D37" s="204" t="s">
        <v>54</v>
      </c>
      <c r="E37" s="205" t="s">
        <v>55</v>
      </c>
      <c r="F37" s="204" t="s">
        <v>54</v>
      </c>
      <c r="G37" s="206" t="s">
        <v>55</v>
      </c>
      <c r="K37" s="190"/>
      <c r="L37" s="190"/>
      <c r="M37" s="194"/>
      <c r="N37" s="194"/>
      <c r="O37" s="195"/>
    </row>
    <row r="38" spans="1:15" s="14" customFormat="1" ht="21.75" customHeight="1" x14ac:dyDescent="0.3">
      <c r="A38" s="202" t="s">
        <v>56</v>
      </c>
      <c r="B38" s="268">
        <v>25</v>
      </c>
      <c r="C38" s="207">
        <v>1</v>
      </c>
      <c r="D38" s="269">
        <v>56487937</v>
      </c>
      <c r="E38" s="208">
        <f>IF(ISBLANK(D38),"-",$D$48/$D$45*D38)</f>
        <v>61498468.110731162</v>
      </c>
      <c r="F38" s="269">
        <v>60192990</v>
      </c>
      <c r="G38" s="209">
        <f>IF(ISBLANK(F38),"-",$D$48/$F$45*F38)</f>
        <v>62574396.315456599</v>
      </c>
      <c r="K38" s="190"/>
      <c r="L38" s="190"/>
      <c r="M38" s="194"/>
      <c r="N38" s="194"/>
      <c r="O38" s="195"/>
    </row>
    <row r="39" spans="1:15" s="14" customFormat="1" ht="21.75" customHeight="1" x14ac:dyDescent="0.3">
      <c r="A39" s="202" t="s">
        <v>57</v>
      </c>
      <c r="B39" s="268">
        <v>1</v>
      </c>
      <c r="C39" s="210">
        <v>2</v>
      </c>
      <c r="D39" s="270">
        <v>57049000</v>
      </c>
      <c r="E39" s="211">
        <f>IF(ISBLANK(D39),"-",$D$48/$D$45*D39)</f>
        <v>62109297.906367198</v>
      </c>
      <c r="F39" s="270">
        <v>60368077</v>
      </c>
      <c r="G39" s="212">
        <f>IF(ISBLANK(F39),"-",$D$48/$F$45*F39)</f>
        <v>62756410.256410256</v>
      </c>
      <c r="K39" s="190"/>
      <c r="L39" s="190"/>
      <c r="M39" s="194"/>
      <c r="N39" s="194"/>
      <c r="O39" s="195"/>
    </row>
    <row r="40" spans="1:15" ht="21.75" customHeight="1" x14ac:dyDescent="0.3">
      <c r="A40" s="202" t="s">
        <v>58</v>
      </c>
      <c r="B40" s="268">
        <v>1</v>
      </c>
      <c r="C40" s="210">
        <v>3</v>
      </c>
      <c r="D40" s="270">
        <v>57062472</v>
      </c>
      <c r="E40" s="211">
        <f>IF(ISBLANK(D40),"-",$D$48/$D$45*D40)</f>
        <v>62123964.884953931</v>
      </c>
      <c r="F40" s="270">
        <v>60433605</v>
      </c>
      <c r="G40" s="212">
        <f>IF(ISBLANK(F40),"-",$D$48/$F$45*F40)</f>
        <v>62824530.730933271</v>
      </c>
      <c r="M40" s="194"/>
      <c r="N40" s="194"/>
      <c r="O40" s="213"/>
    </row>
    <row r="41" spans="1:15" ht="21.75" customHeight="1" x14ac:dyDescent="0.3">
      <c r="A41" s="202" t="s">
        <v>59</v>
      </c>
      <c r="B41" s="268">
        <v>1</v>
      </c>
      <c r="C41" s="214">
        <v>4</v>
      </c>
      <c r="D41" s="271"/>
      <c r="E41" s="215" t="str">
        <f>IF(ISBLANK(D41),"-",$D$48/$D$45*D41)</f>
        <v>-</v>
      </c>
      <c r="F41" s="271"/>
      <c r="G41" s="216" t="str">
        <f>IF(ISBLANK(F41),"-",$D$48/$F$45*F41)</f>
        <v>-</v>
      </c>
      <c r="M41" s="194"/>
      <c r="N41" s="194"/>
      <c r="O41" s="213"/>
    </row>
    <row r="42" spans="1:15" ht="22.5" customHeight="1" x14ac:dyDescent="0.3">
      <c r="A42" s="202" t="s">
        <v>60</v>
      </c>
      <c r="B42" s="268">
        <v>1</v>
      </c>
      <c r="C42" s="217" t="s">
        <v>61</v>
      </c>
      <c r="D42" s="286">
        <f>AVERAGE(D38:D41)</f>
        <v>56866469.666666664</v>
      </c>
      <c r="E42" s="219">
        <f>AVERAGE(E38:E41)</f>
        <v>61910576.967350759</v>
      </c>
      <c r="F42" s="218">
        <f>AVERAGE(F38:F41)</f>
        <v>60331557.333333336</v>
      </c>
      <c r="G42" s="220">
        <f>AVERAGE(G38:G41)</f>
        <v>62718445.767600037</v>
      </c>
    </row>
    <row r="43" spans="1:15" ht="21.75" customHeight="1" x14ac:dyDescent="0.3">
      <c r="A43" s="202" t="s">
        <v>62</v>
      </c>
      <c r="B43" s="180">
        <v>1</v>
      </c>
      <c r="C43" s="287" t="s">
        <v>63</v>
      </c>
      <c r="D43" s="288">
        <v>23.06</v>
      </c>
      <c r="E43" s="213"/>
      <c r="F43" s="272">
        <v>24.15</v>
      </c>
      <c r="G43" s="221"/>
    </row>
    <row r="44" spans="1:15" ht="21.75" customHeight="1" x14ac:dyDescent="0.3">
      <c r="A44" s="202" t="s">
        <v>64</v>
      </c>
      <c r="B44" s="180">
        <v>1</v>
      </c>
      <c r="C44" s="289" t="s">
        <v>65</v>
      </c>
      <c r="D44" s="290">
        <f>D43*$B$34</f>
        <v>23.06</v>
      </c>
      <c r="E44" s="221"/>
      <c r="F44" s="222">
        <f>F43*$B$34</f>
        <v>24.15</v>
      </c>
      <c r="G44" s="223"/>
    </row>
    <row r="45" spans="1:15" ht="19.5" customHeight="1" x14ac:dyDescent="0.3">
      <c r="A45" s="202" t="s">
        <v>66</v>
      </c>
      <c r="B45" s="221">
        <f>(B44/B43)*(B42/B41)*(B40/B39)*(B38/B37)*B36</f>
        <v>156.25</v>
      </c>
      <c r="C45" s="289" t="s">
        <v>67</v>
      </c>
      <c r="D45" s="291">
        <f>D44*$B$30/100</f>
        <v>22.963147999999997</v>
      </c>
      <c r="E45" s="223"/>
      <c r="F45" s="224">
        <f>F44*$B$30/100</f>
        <v>24.048569999999998</v>
      </c>
      <c r="G45" s="223"/>
    </row>
    <row r="46" spans="1:15" ht="19.5" customHeight="1" x14ac:dyDescent="0.3">
      <c r="A46" s="336" t="s">
        <v>68</v>
      </c>
      <c r="B46" s="337"/>
      <c r="C46" s="289" t="s">
        <v>69</v>
      </c>
      <c r="D46" s="290">
        <f>D45/$B$45</f>
        <v>0.14696414719999998</v>
      </c>
      <c r="E46" s="223"/>
      <c r="F46" s="225">
        <f>F45/$B$45</f>
        <v>0.15391084799999999</v>
      </c>
      <c r="G46" s="223"/>
    </row>
    <row r="47" spans="1:15" ht="19.5" customHeight="1" x14ac:dyDescent="0.3">
      <c r="A47" s="338"/>
      <c r="B47" s="339"/>
      <c r="C47" s="289" t="s">
        <v>70</v>
      </c>
      <c r="D47" s="292">
        <v>0.16</v>
      </c>
      <c r="E47" s="221"/>
      <c r="F47" s="221"/>
      <c r="G47" s="221"/>
      <c r="I47" s="227"/>
    </row>
    <row r="48" spans="1:15" ht="18.75" x14ac:dyDescent="0.3">
      <c r="C48" s="289" t="s">
        <v>71</v>
      </c>
      <c r="D48" s="224">
        <f>D47*$B$45</f>
        <v>25</v>
      </c>
      <c r="E48" s="223"/>
      <c r="F48" s="223"/>
      <c r="G48" s="223"/>
      <c r="I48" s="227"/>
    </row>
    <row r="49" spans="1:13" ht="19.5" customHeight="1" x14ac:dyDescent="0.3">
      <c r="C49" s="294" t="s">
        <v>72</v>
      </c>
      <c r="D49" s="295">
        <f>D48/B34</f>
        <v>25</v>
      </c>
      <c r="E49" s="230"/>
      <c r="F49" s="230"/>
      <c r="G49" s="230"/>
      <c r="I49" s="231"/>
    </row>
    <row r="50" spans="1:13" ht="18.75" x14ac:dyDescent="0.3">
      <c r="C50" s="296" t="s">
        <v>73</v>
      </c>
      <c r="D50" s="297">
        <f>AVERAGE(E38:E41,G38:G41)</f>
        <v>62314511.367475398</v>
      </c>
      <c r="E50" s="233"/>
      <c r="F50" s="233"/>
      <c r="G50" s="233"/>
      <c r="I50" s="231"/>
    </row>
    <row r="51" spans="1:13" ht="18.75" x14ac:dyDescent="0.3">
      <c r="C51" s="226" t="s">
        <v>74</v>
      </c>
      <c r="D51" s="232">
        <f>STDEV(E38:E41,G38:G41)/D50</f>
        <v>8.0790888401636937E-3</v>
      </c>
      <c r="E51" s="221"/>
      <c r="F51" s="221"/>
      <c r="G51" s="221"/>
      <c r="I51" s="231"/>
    </row>
    <row r="52" spans="1:13" ht="19.5" customHeight="1" x14ac:dyDescent="0.3">
      <c r="C52" s="228" t="s">
        <v>20</v>
      </c>
      <c r="D52" s="234">
        <f>COUNT(E38:E41,G38:G41)</f>
        <v>6</v>
      </c>
      <c r="E52" s="221"/>
      <c r="F52" s="221"/>
      <c r="G52" s="221"/>
      <c r="I52" s="231"/>
    </row>
    <row r="54" spans="1:13" ht="18.75" x14ac:dyDescent="0.3">
      <c r="A54" s="183" t="s">
        <v>1</v>
      </c>
      <c r="B54" s="235" t="s">
        <v>75</v>
      </c>
    </row>
    <row r="55" spans="1:13" ht="18.75" x14ac:dyDescent="0.3">
      <c r="A55" s="189" t="s">
        <v>76</v>
      </c>
      <c r="B55" s="236" t="str">
        <f>B21</f>
        <v>Each 5mL contains Sulphamethoxazole BP 200mg</v>
      </c>
    </row>
    <row r="56" spans="1:13" ht="18.75" x14ac:dyDescent="0.3">
      <c r="A56" s="189" t="s">
        <v>77</v>
      </c>
      <c r="B56" s="293">
        <v>5</v>
      </c>
      <c r="C56" s="237" t="s">
        <v>78</v>
      </c>
      <c r="D56" s="298">
        <v>200</v>
      </c>
      <c r="E56" s="184" t="str">
        <f>B20</f>
        <v>Sulphamethoxazole BP</v>
      </c>
      <c r="I56" s="237"/>
    </row>
    <row r="57" spans="1:13" ht="18.75" x14ac:dyDescent="0.3">
      <c r="A57" s="273" t="s">
        <v>79</v>
      </c>
      <c r="B57" s="238">
        <f>trimethoprim!B57</f>
        <v>1.1007</v>
      </c>
      <c r="I57" s="237"/>
    </row>
    <row r="58" spans="1:13" ht="18.75" x14ac:dyDescent="0.3">
      <c r="A58" s="273" t="s">
        <v>80</v>
      </c>
      <c r="B58" s="274">
        <f>B56</f>
        <v>5</v>
      </c>
      <c r="C58" s="237" t="s">
        <v>81</v>
      </c>
      <c r="D58" s="299">
        <f>B57*B56</f>
        <v>5.5034999999999998</v>
      </c>
      <c r="I58" s="237"/>
    </row>
    <row r="59" spans="1:13" ht="19.5" customHeight="1" x14ac:dyDescent="0.3">
      <c r="I59" s="237"/>
    </row>
    <row r="60" spans="1:13" s="14" customFormat="1" ht="15.75" customHeight="1" x14ac:dyDescent="0.3">
      <c r="A60" s="199" t="s">
        <v>82</v>
      </c>
      <c r="B60" s="267">
        <v>100</v>
      </c>
      <c r="C60" s="184"/>
      <c r="D60" s="239" t="s">
        <v>83</v>
      </c>
      <c r="E60" s="240" t="s">
        <v>84</v>
      </c>
      <c r="F60" s="240" t="s">
        <v>54</v>
      </c>
      <c r="G60" s="240" t="s">
        <v>85</v>
      </c>
      <c r="H60" s="203" t="s">
        <v>86</v>
      </c>
      <c r="M60" s="190"/>
    </row>
    <row r="61" spans="1:13" s="14" customFormat="1" ht="24" customHeight="1" x14ac:dyDescent="0.3">
      <c r="A61" s="202" t="s">
        <v>87</v>
      </c>
      <c r="B61" s="268">
        <v>4</v>
      </c>
      <c r="C61" s="351" t="s">
        <v>88</v>
      </c>
      <c r="D61" s="340">
        <v>5.3502000000000001</v>
      </c>
      <c r="E61" s="242">
        <v>1</v>
      </c>
      <c r="F61" s="276">
        <v>59975064</v>
      </c>
      <c r="G61" s="241">
        <f>IF(ISBLANK(F61),"-",(F61/$D$50*$D$47*$B$69)*$D$58/$D$61)</f>
        <v>198.00696890443828</v>
      </c>
      <c r="H61" s="243">
        <f t="shared" ref="H61:H72" si="0">IF(ISBLANK(F61),"-",G61/$D$56)</f>
        <v>0.99003484452219137</v>
      </c>
      <c r="M61" s="190"/>
    </row>
    <row r="62" spans="1:13" s="14" customFormat="1" ht="21.75" customHeight="1" x14ac:dyDescent="0.3">
      <c r="A62" s="202" t="s">
        <v>89</v>
      </c>
      <c r="B62" s="268">
        <v>50</v>
      </c>
      <c r="C62" s="352"/>
      <c r="D62" s="341"/>
      <c r="E62" s="245">
        <v>2</v>
      </c>
      <c r="F62" s="182">
        <v>59928601</v>
      </c>
      <c r="G62" s="244">
        <f>IF(ISBLANK(F62),"-",(F62/$D$50*$D$47*$B$69)*$D$58/$D$61)</f>
        <v>197.85357185602152</v>
      </c>
      <c r="H62" s="247">
        <f t="shared" si="0"/>
        <v>0.98926785928010763</v>
      </c>
      <c r="M62" s="190"/>
    </row>
    <row r="63" spans="1:13" s="14" customFormat="1" ht="24.75" customHeight="1" x14ac:dyDescent="0.3">
      <c r="A63" s="202" t="s">
        <v>90</v>
      </c>
      <c r="B63" s="268">
        <v>1</v>
      </c>
      <c r="C63" s="352"/>
      <c r="D63" s="341"/>
      <c r="E63" s="245">
        <v>3</v>
      </c>
      <c r="F63" s="182">
        <v>59692443</v>
      </c>
      <c r="G63" s="244">
        <f>IF(ISBLANK(F63),"-",(F63/$D$50*$D$47*$B$69)*$D$58/$D$61)</f>
        <v>197.07389899460472</v>
      </c>
      <c r="H63" s="247">
        <f t="shared" si="0"/>
        <v>0.98536949497302362</v>
      </c>
      <c r="M63" s="190"/>
    </row>
    <row r="64" spans="1:13" ht="22.5" customHeight="1" x14ac:dyDescent="0.3">
      <c r="A64" s="202" t="s">
        <v>91</v>
      </c>
      <c r="B64" s="268">
        <v>1</v>
      </c>
      <c r="C64" s="353"/>
      <c r="D64" s="342"/>
      <c r="E64" s="248">
        <v>4</v>
      </c>
      <c r="F64" s="277"/>
      <c r="G64" s="249" t="str">
        <f>IF(ISBLANK(F64),"-",(F64/$D$50*$D$47*$B$69)*$D$58/$D$61)</f>
        <v>-</v>
      </c>
      <c r="H64" s="250" t="str">
        <f t="shared" si="0"/>
        <v>-</v>
      </c>
    </row>
    <row r="65" spans="1:12" ht="24.75" customHeight="1" x14ac:dyDescent="0.3">
      <c r="A65" s="202" t="s">
        <v>92</v>
      </c>
      <c r="B65" s="268">
        <v>1</v>
      </c>
      <c r="C65" s="351" t="s">
        <v>93</v>
      </c>
      <c r="D65" s="340">
        <v>5.3521900000000002</v>
      </c>
      <c r="E65" s="242">
        <v>1</v>
      </c>
      <c r="F65" s="276">
        <v>59496175</v>
      </c>
      <c r="G65" s="241">
        <f>IF(ISBLANK(F65),"-",(F65/$D$50*$D$47*$B$69)*$D$58/$D$65)</f>
        <v>196.35288929504807</v>
      </c>
      <c r="H65" s="243">
        <f t="shared" si="0"/>
        <v>0.98176444647524042</v>
      </c>
    </row>
    <row r="66" spans="1:12" ht="23.25" customHeight="1" x14ac:dyDescent="0.3">
      <c r="A66" s="202" t="s">
        <v>94</v>
      </c>
      <c r="B66" s="268">
        <v>1</v>
      </c>
      <c r="C66" s="352"/>
      <c r="D66" s="341"/>
      <c r="E66" s="245">
        <v>2</v>
      </c>
      <c r="F66" s="182">
        <v>59586230</v>
      </c>
      <c r="G66" s="244">
        <f>IF(ISBLANK(F66),"-",(F66/$D$50*$D$47*$B$69)*$D$58/$D$65)</f>
        <v>196.65009427411553</v>
      </c>
      <c r="H66" s="247">
        <f t="shared" si="0"/>
        <v>0.98325047137057764</v>
      </c>
    </row>
    <row r="67" spans="1:12" ht="24.75" customHeight="1" x14ac:dyDescent="0.3">
      <c r="A67" s="202" t="s">
        <v>95</v>
      </c>
      <c r="B67" s="268">
        <v>1</v>
      </c>
      <c r="C67" s="352"/>
      <c r="D67" s="341"/>
      <c r="E67" s="245">
        <v>3</v>
      </c>
      <c r="F67" s="182">
        <v>59544811</v>
      </c>
      <c r="G67" s="244">
        <f>IF(ISBLANK(F67),"-",(F67/$D$50*$D$47*$B$69)*$D$58/$D$65)</f>
        <v>196.51340077538703</v>
      </c>
      <c r="H67" s="247">
        <f t="shared" si="0"/>
        <v>0.98256700387693519</v>
      </c>
    </row>
    <row r="68" spans="1:12" ht="22.5" customHeight="1" x14ac:dyDescent="0.3">
      <c r="A68" s="202" t="s">
        <v>96</v>
      </c>
      <c r="B68" s="268">
        <v>1</v>
      </c>
      <c r="C68" s="353"/>
      <c r="D68" s="342"/>
      <c r="E68" s="248">
        <v>4</v>
      </c>
      <c r="F68" s="277"/>
      <c r="G68" s="249" t="str">
        <f>IF(ISBLANK(F68),"-",(F68/$D$50*$D$47*$B$69)*$D$58/$D$65)</f>
        <v>-</v>
      </c>
      <c r="H68" s="250" t="str">
        <f t="shared" si="0"/>
        <v>-</v>
      </c>
    </row>
    <row r="69" spans="1:12" ht="23.25" customHeight="1" x14ac:dyDescent="0.3">
      <c r="A69" s="202" t="s">
        <v>97</v>
      </c>
      <c r="B69" s="266">
        <f>(B68/B67)*(B66/B65)*(B64/B63)*(B62/B61)*B60</f>
        <v>1250</v>
      </c>
      <c r="C69" s="351" t="s">
        <v>98</v>
      </c>
      <c r="D69" s="340">
        <v>5.35243</v>
      </c>
      <c r="E69" s="242">
        <v>1</v>
      </c>
      <c r="F69" s="276">
        <v>59593648</v>
      </c>
      <c r="G69" s="241">
        <f>IF(ISBLANK(F69),"-",(F69/$D$50*$D$47*$B$69)*$D$58/$D$69)</f>
        <v>196.66575682896931</v>
      </c>
      <c r="H69" s="243">
        <f t="shared" si="0"/>
        <v>0.98332878414484659</v>
      </c>
    </row>
    <row r="70" spans="1:12" ht="22.5" customHeight="1" x14ac:dyDescent="0.3">
      <c r="A70" s="285" t="s">
        <v>99</v>
      </c>
      <c r="B70" s="300">
        <f>D47*B69/D56*D58</f>
        <v>5.5034999999999998</v>
      </c>
      <c r="C70" s="352"/>
      <c r="D70" s="341"/>
      <c r="E70" s="245">
        <v>2</v>
      </c>
      <c r="F70" s="182">
        <v>59831564</v>
      </c>
      <c r="G70" s="244">
        <f>IF(ISBLANK(F70),"-",(F70/$D$50*$D$47*$B$69)*$D$58/$D$69)</f>
        <v>197.45090645098472</v>
      </c>
      <c r="H70" s="247">
        <f t="shared" si="0"/>
        <v>0.98725453225492354</v>
      </c>
    </row>
    <row r="71" spans="1:12" ht="23.25" customHeight="1" x14ac:dyDescent="0.3">
      <c r="A71" s="336" t="s">
        <v>68</v>
      </c>
      <c r="B71" s="355"/>
      <c r="C71" s="352"/>
      <c r="D71" s="341"/>
      <c r="E71" s="245">
        <v>3</v>
      </c>
      <c r="F71" s="182">
        <v>59621388</v>
      </c>
      <c r="G71" s="244">
        <f>IF(ISBLANK(F71),"-",(F71/$D$50*$D$47*$B$69)*$D$58/$D$69)</f>
        <v>196.75730195630291</v>
      </c>
      <c r="H71" s="247">
        <f t="shared" si="0"/>
        <v>0.98378650978151461</v>
      </c>
    </row>
    <row r="72" spans="1:12" ht="23.25" customHeight="1" x14ac:dyDescent="0.3">
      <c r="A72" s="338"/>
      <c r="B72" s="356"/>
      <c r="C72" s="354"/>
      <c r="D72" s="342"/>
      <c r="E72" s="248">
        <v>4</v>
      </c>
      <c r="F72" s="277"/>
      <c r="G72" s="249" t="str">
        <f>IF(ISBLANK(F72),"-",(F72/$D$50*$D$47*$B$69)*$D$58/$D$69)</f>
        <v>-</v>
      </c>
      <c r="H72" s="250" t="str">
        <f t="shared" si="0"/>
        <v>-</v>
      </c>
    </row>
    <row r="73" spans="1:12" ht="18.75" x14ac:dyDescent="0.3">
      <c r="A73" s="251"/>
      <c r="B73" s="251"/>
      <c r="C73" s="251"/>
      <c r="D73" s="251"/>
      <c r="E73" s="251"/>
      <c r="F73" s="252"/>
      <c r="G73" s="229" t="s">
        <v>61</v>
      </c>
      <c r="H73" s="253">
        <f>AVERAGE(H61:H72)</f>
        <v>0.98518043851992898</v>
      </c>
    </row>
    <row r="74" spans="1:12" ht="18.75" x14ac:dyDescent="0.3">
      <c r="C74" s="251"/>
      <c r="D74" s="251"/>
      <c r="E74" s="251"/>
      <c r="F74" s="252"/>
      <c r="G74" s="226" t="s">
        <v>74</v>
      </c>
      <c r="H74" s="254">
        <f>STDEV(H61:H72)/H73</f>
        <v>3.0494668403179426E-3</v>
      </c>
    </row>
    <row r="75" spans="1:12" ht="19.5" customHeight="1" x14ac:dyDescent="0.3">
      <c r="A75" s="251"/>
      <c r="B75" s="251"/>
      <c r="C75" s="252"/>
      <c r="D75" s="246"/>
      <c r="E75" s="246"/>
      <c r="F75" s="252"/>
      <c r="G75" s="228" t="s">
        <v>20</v>
      </c>
      <c r="H75" s="255">
        <f>COUNT(H61:H72)</f>
        <v>9</v>
      </c>
    </row>
    <row r="76" spans="1:12" ht="18.75" x14ac:dyDescent="0.3">
      <c r="A76" s="251"/>
      <c r="B76" s="251"/>
      <c r="C76" s="252"/>
      <c r="D76" s="246"/>
      <c r="E76" s="246"/>
      <c r="F76" s="246"/>
      <c r="G76" s="246"/>
      <c r="H76" s="252"/>
      <c r="I76" s="252"/>
      <c r="J76" s="256"/>
      <c r="K76" s="257"/>
      <c r="L76" s="258"/>
    </row>
    <row r="77" spans="1:12" ht="18.75" x14ac:dyDescent="0.3">
      <c r="A77" s="251"/>
      <c r="B77" s="251"/>
      <c r="C77" s="252"/>
      <c r="D77" s="246"/>
      <c r="E77" s="246"/>
      <c r="F77" s="246"/>
      <c r="G77" s="246"/>
      <c r="H77" s="252"/>
      <c r="I77" s="252"/>
      <c r="J77" s="256"/>
      <c r="K77" s="257"/>
      <c r="L77" s="258"/>
    </row>
    <row r="78" spans="1:12" ht="19.5" customHeight="1" x14ac:dyDescent="0.3">
      <c r="A78" s="259"/>
      <c r="B78" s="260"/>
      <c r="C78" s="261"/>
      <c r="D78" s="261"/>
      <c r="E78" s="260"/>
      <c r="F78" s="260"/>
      <c r="G78" s="260"/>
      <c r="H78" s="260"/>
    </row>
    <row r="79" spans="1:12" ht="18.75" x14ac:dyDescent="0.3">
      <c r="B79" s="237" t="s">
        <v>26</v>
      </c>
      <c r="E79" s="252" t="s">
        <v>27</v>
      </c>
      <c r="F79" s="252"/>
      <c r="G79" s="252" t="s">
        <v>28</v>
      </c>
    </row>
    <row r="80" spans="1:12" ht="83.1" customHeight="1" x14ac:dyDescent="0.3">
      <c r="A80" s="257" t="s">
        <v>29</v>
      </c>
      <c r="B80" s="278" t="s">
        <v>116</v>
      </c>
      <c r="C80" s="278"/>
      <c r="D80" s="251"/>
      <c r="E80" s="262"/>
      <c r="F80" s="256"/>
      <c r="G80" s="279"/>
      <c r="H80" s="279"/>
      <c r="J80" s="256"/>
    </row>
    <row r="81" spans="1:10" ht="83.1" customHeight="1" x14ac:dyDescent="0.3">
      <c r="A81" s="257" t="s">
        <v>30</v>
      </c>
      <c r="B81" s="280"/>
      <c r="C81" s="280"/>
      <c r="D81" s="263"/>
      <c r="E81" s="264"/>
      <c r="F81" s="256"/>
      <c r="G81" s="281"/>
      <c r="H81" s="281"/>
      <c r="J81" s="265"/>
    </row>
    <row r="82" spans="1:10" ht="18.75" x14ac:dyDescent="0.3">
      <c r="A82" s="251"/>
      <c r="B82" s="252"/>
      <c r="C82" s="246"/>
      <c r="D82" s="246"/>
      <c r="E82" s="246"/>
      <c r="F82" s="246"/>
      <c r="G82" s="252"/>
      <c r="H82" s="252"/>
      <c r="J82" s="256"/>
    </row>
    <row r="83" spans="1:10" ht="18.75" x14ac:dyDescent="0.3">
      <c r="A83" s="251"/>
      <c r="B83" s="251"/>
      <c r="C83" s="252"/>
      <c r="D83" s="246"/>
      <c r="E83" s="246"/>
      <c r="F83" s="246"/>
      <c r="G83" s="246"/>
      <c r="H83" s="252"/>
      <c r="I83" s="252"/>
      <c r="J83" s="256"/>
    </row>
    <row r="84" spans="1:10" ht="18.75" x14ac:dyDescent="0.3">
      <c r="A84" s="251"/>
      <c r="B84" s="251"/>
      <c r="C84" s="252"/>
      <c r="D84" s="246"/>
      <c r="E84" s="246"/>
      <c r="F84" s="246"/>
      <c r="G84" s="246"/>
      <c r="H84" s="252"/>
      <c r="I84" s="252"/>
      <c r="J84" s="256"/>
    </row>
    <row r="85" spans="1:10" ht="18.75" x14ac:dyDescent="0.3">
      <c r="A85" s="251"/>
      <c r="B85" s="251"/>
      <c r="C85" s="252"/>
      <c r="D85" s="246"/>
      <c r="E85" s="246"/>
      <c r="F85" s="246"/>
      <c r="G85" s="246"/>
      <c r="H85" s="252"/>
      <c r="I85" s="252"/>
      <c r="J85" s="256"/>
    </row>
    <row r="86" spans="1:10" ht="18.75" x14ac:dyDescent="0.3">
      <c r="A86" s="251"/>
      <c r="B86" s="251"/>
      <c r="C86" s="252"/>
      <c r="D86" s="246"/>
      <c r="E86" s="246"/>
      <c r="F86" s="246"/>
      <c r="G86" s="246"/>
      <c r="H86" s="252"/>
      <c r="I86" s="252"/>
      <c r="J86" s="256"/>
    </row>
    <row r="87" spans="1:10" ht="18.75" x14ac:dyDescent="0.3">
      <c r="A87" s="251"/>
      <c r="B87" s="251"/>
      <c r="C87" s="252"/>
      <c r="D87" s="246"/>
      <c r="E87" s="246"/>
      <c r="F87" s="246"/>
      <c r="G87" s="246"/>
      <c r="H87" s="252"/>
      <c r="I87" s="252"/>
      <c r="J87" s="256"/>
    </row>
    <row r="88" spans="1:10" ht="18.75" x14ac:dyDescent="0.3">
      <c r="A88" s="251"/>
      <c r="B88" s="251"/>
      <c r="C88" s="252"/>
      <c r="D88" s="246"/>
      <c r="E88" s="246"/>
      <c r="F88" s="246"/>
      <c r="G88" s="246"/>
      <c r="H88" s="252"/>
      <c r="I88" s="252"/>
      <c r="J88" s="256"/>
    </row>
    <row r="89" spans="1:10" ht="18.75" x14ac:dyDescent="0.3">
      <c r="A89" s="251"/>
      <c r="B89" s="251"/>
      <c r="C89" s="252"/>
      <c r="D89" s="246"/>
      <c r="E89" s="246"/>
      <c r="F89" s="246"/>
      <c r="G89" s="246"/>
      <c r="H89" s="252"/>
      <c r="I89" s="252"/>
      <c r="J89" s="256"/>
    </row>
    <row r="90" spans="1:10" ht="18.75" x14ac:dyDescent="0.3">
      <c r="A90" s="251"/>
      <c r="B90" s="251"/>
      <c r="C90" s="252"/>
      <c r="D90" s="246"/>
      <c r="E90" s="246"/>
      <c r="F90" s="246"/>
      <c r="G90" s="246"/>
      <c r="H90" s="252"/>
      <c r="I90" s="252"/>
      <c r="J90" s="256"/>
    </row>
    <row r="250" spans="1:1" x14ac:dyDescent="0.3">
      <c r="A250" s="8">
        <v>5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8:C18"/>
    <mergeCell ref="A46:B47"/>
    <mergeCell ref="D61:D64"/>
    <mergeCell ref="D65:D68"/>
    <mergeCell ref="D69:D72"/>
    <mergeCell ref="C31:H31"/>
    <mergeCell ref="C32:H32"/>
    <mergeCell ref="D36:E36"/>
    <mergeCell ref="C29:H29"/>
    <mergeCell ref="C61:C64"/>
    <mergeCell ref="C69:C72"/>
    <mergeCell ref="C65:C68"/>
    <mergeCell ref="A71:B72"/>
  </mergeCells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8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Relative Density</vt:lpstr>
      <vt:lpstr>SST</vt:lpstr>
      <vt:lpstr>trimethoprim</vt:lpstr>
      <vt:lpstr>SST (2)</vt:lpstr>
      <vt:lpstr>Sulphamethoxazole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2015-05-07T08:17:05Z</cp:lastPrinted>
  <dcterms:created xsi:type="dcterms:W3CDTF">2005-07-05T10:19:27Z</dcterms:created>
  <dcterms:modified xsi:type="dcterms:W3CDTF">2015-06-15T08:38:35Z</dcterms:modified>
</cp:coreProperties>
</file>