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9375"/>
  </bookViews>
  <sheets>
    <sheet name="SST" sheetId="1" r:id="rId1"/>
    <sheet name="Amoxicillin" sheetId="2" r:id="rId2"/>
    <sheet name="Clavulanic Acid" sheetId="3" r:id="rId3"/>
    <sheet name="Amoxicillin 1" sheetId="4" r:id="rId4"/>
    <sheet name="Clavulanic Acid 1" sheetId="5" r:id="rId5"/>
    <sheet name="SST (2)" sheetId="7" r:id="rId6"/>
  </sheets>
  <definedNames>
    <definedName name="_xlnm.Print_Area" localSheetId="1">Amoxicillin!$A$1:$H$81</definedName>
    <definedName name="_xlnm.Print_Area" localSheetId="3">'Amoxicillin 1'!$A$1:$H$81</definedName>
    <definedName name="_xlnm.Print_Area" localSheetId="2">'Clavulanic Acid'!$A$1:$H$81</definedName>
    <definedName name="_xlnm.Print_Area" localSheetId="4">'Clavulanic Acid 1'!$A$1:$H$81</definedName>
    <definedName name="_xlnm.Print_Area" localSheetId="0">SST!$A$1:$G$61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30" i="3"/>
  <c r="B30" i="2"/>
  <c r="B70" i="5"/>
  <c r="F52" i="5"/>
  <c r="C77" i="5" l="1"/>
  <c r="H72" i="5"/>
  <c r="G72" i="5"/>
  <c r="B69" i="5"/>
  <c r="H68" i="5"/>
  <c r="G68" i="5"/>
  <c r="H64" i="5"/>
  <c r="G64" i="5"/>
  <c r="D58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G71" i="4"/>
  <c r="H71" i="4" s="1"/>
  <c r="G70" i="4"/>
  <c r="H70" i="4" s="1"/>
  <c r="H69" i="4"/>
  <c r="G69" i="4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F44" i="4" s="1"/>
  <c r="F45" i="4" s="1"/>
  <c r="F46" i="4" s="1"/>
  <c r="B30" i="4"/>
  <c r="C77" i="3"/>
  <c r="H72" i="3"/>
  <c r="G72" i="3"/>
  <c r="B69" i="3"/>
  <c r="H68" i="3"/>
  <c r="G68" i="3"/>
  <c r="H64" i="3"/>
  <c r="G64" i="3"/>
  <c r="B58" i="3"/>
  <c r="D58" i="3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F45" i="3" s="1"/>
  <c r="C77" i="2"/>
  <c r="H72" i="2"/>
  <c r="G72" i="2"/>
  <c r="B69" i="2"/>
  <c r="H68" i="2"/>
  <c r="G68" i="2"/>
  <c r="H64" i="2"/>
  <c r="G64" i="2"/>
  <c r="D58" i="2"/>
  <c r="B70" i="2" s="1"/>
  <c r="B58" i="2"/>
  <c r="E56" i="2"/>
  <c r="B55" i="2"/>
  <c r="B45" i="2"/>
  <c r="D48" i="2" s="1"/>
  <c r="F42" i="2"/>
  <c r="D42" i="2"/>
  <c r="G41" i="2"/>
  <c r="E41" i="2"/>
  <c r="G40" i="2"/>
  <c r="E40" i="2"/>
  <c r="G39" i="2"/>
  <c r="E39" i="2"/>
  <c r="G38" i="2"/>
  <c r="E38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5" l="1"/>
  <c r="F46" i="3"/>
  <c r="D50" i="3"/>
  <c r="G42" i="3"/>
  <c r="F46" i="2"/>
  <c r="D49" i="2"/>
  <c r="D52" i="2"/>
  <c r="G42" i="2"/>
  <c r="D44" i="2"/>
  <c r="D45" i="2" s="1"/>
  <c r="D46" i="2" s="1"/>
  <c r="E39" i="5"/>
  <c r="E40" i="5"/>
  <c r="F45" i="5"/>
  <c r="D45" i="5"/>
  <c r="D46" i="5" s="1"/>
  <c r="B70" i="4"/>
  <c r="H75" i="4"/>
  <c r="D50" i="4"/>
  <c r="D51" i="4" s="1"/>
  <c r="G42" i="4"/>
  <c r="B70" i="3"/>
  <c r="D52" i="4"/>
  <c r="H73" i="4"/>
  <c r="E42" i="2"/>
  <c r="D50" i="2"/>
  <c r="D52" i="3"/>
  <c r="D44" i="4"/>
  <c r="D45" i="4" s="1"/>
  <c r="D46" i="4" s="1"/>
  <c r="E42" i="5"/>
  <c r="D44" i="3"/>
  <c r="D45" i="3" s="1"/>
  <c r="D46" i="3" s="1"/>
  <c r="E42" i="4"/>
  <c r="E42" i="3"/>
  <c r="D51" i="2" l="1"/>
  <c r="G71" i="2"/>
  <c r="H71" i="2" s="1"/>
  <c r="G65" i="2"/>
  <c r="H65" i="2" s="1"/>
  <c r="G62" i="2"/>
  <c r="H62" i="2" s="1"/>
  <c r="G70" i="2"/>
  <c r="H70" i="2" s="1"/>
  <c r="G69" i="2"/>
  <c r="H69" i="2" s="1"/>
  <c r="G67" i="2"/>
  <c r="H67" i="2" s="1"/>
  <c r="G61" i="2"/>
  <c r="H61" i="2" s="1"/>
  <c r="G66" i="2"/>
  <c r="H66" i="2" s="1"/>
  <c r="G63" i="2"/>
  <c r="H63" i="2" s="1"/>
  <c r="D51" i="3"/>
  <c r="G71" i="3"/>
  <c r="H71" i="3" s="1"/>
  <c r="G65" i="3"/>
  <c r="H65" i="3" s="1"/>
  <c r="G62" i="3"/>
  <c r="H62" i="3" s="1"/>
  <c r="G70" i="3"/>
  <c r="H70" i="3" s="1"/>
  <c r="G61" i="3"/>
  <c r="H61" i="3" s="1"/>
  <c r="G69" i="3"/>
  <c r="H69" i="3" s="1"/>
  <c r="G67" i="3"/>
  <c r="H67" i="3" s="1"/>
  <c r="G66" i="3"/>
  <c r="H66" i="3" s="1"/>
  <c r="G63" i="3"/>
  <c r="H63" i="3" s="1"/>
  <c r="F46" i="5"/>
  <c r="G39" i="5"/>
  <c r="G40" i="5"/>
  <c r="G38" i="5"/>
  <c r="H74" i="4"/>
  <c r="G77" i="4"/>
  <c r="H75" i="2" l="1"/>
  <c r="H73" i="2"/>
  <c r="H73" i="3"/>
  <c r="G77" i="3" s="1"/>
  <c r="H75" i="3"/>
  <c r="D51" i="5"/>
  <c r="D50" i="5"/>
  <c r="G42" i="5"/>
  <c r="D52" i="5"/>
  <c r="H74" i="2" l="1"/>
  <c r="G77" i="2"/>
  <c r="H74" i="3"/>
  <c r="G61" i="5"/>
  <c r="H61" i="5" s="1"/>
  <c r="G69" i="5"/>
  <c r="H69" i="5" s="1"/>
  <c r="G67" i="5"/>
  <c r="H67" i="5" s="1"/>
  <c r="G71" i="5"/>
  <c r="H71" i="5" s="1"/>
  <c r="G66" i="5"/>
  <c r="H66" i="5" s="1"/>
  <c r="G63" i="5"/>
  <c r="H63" i="5" s="1"/>
  <c r="G70" i="5"/>
  <c r="H70" i="5" s="1"/>
  <c r="G65" i="5"/>
  <c r="H65" i="5" s="1"/>
  <c r="G62" i="5"/>
  <c r="H62" i="5" s="1"/>
  <c r="H73" i="5" s="1"/>
  <c r="G77" i="5" s="1"/>
  <c r="H75" i="5"/>
  <c r="H74" i="5" l="1"/>
</calcChain>
</file>

<file path=xl/sharedStrings.xml><?xml version="1.0" encoding="utf-8"?>
<sst xmlns="http://schemas.openxmlformats.org/spreadsheetml/2006/main" count="486" uniqueCount="114">
  <si>
    <t>HPLC System Suitability Report</t>
  </si>
  <si>
    <t>Analysis Data</t>
  </si>
  <si>
    <t>Assay</t>
  </si>
  <si>
    <t>Sample(s)</t>
  </si>
  <si>
    <t>Reference Substance:</t>
  </si>
  <si>
    <t>Moxaclav Forte Suspension</t>
  </si>
  <si>
    <t>% age Purity:</t>
  </si>
  <si>
    <t>NDQD201506286</t>
  </si>
  <si>
    <t>Weight (mg):</t>
  </si>
  <si>
    <t>Amoxicillin 400mg + Clavulinic Acid USP 57.5mg/5mg</t>
  </si>
  <si>
    <t>Standard Conc (mg/mL):</t>
  </si>
  <si>
    <t xml:space="preserve">Amoxicillin 400mg + Clavulinic Acid 57.5mg </t>
  </si>
  <si>
    <t>2015-06-23 12:04:43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</si>
  <si>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</si>
  <si>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</si>
  <si>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</si>
  <si>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</si>
  <si>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</si>
  <si>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</si>
  <si>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</si>
  <si>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</si>
  <si>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</si>
  <si>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</si>
  <si>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</si>
  <si>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</si>
  <si>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</si>
  <si>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</si>
  <si>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</si>
  <si>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</si>
  <si>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</si>
  <si>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</si>
  <si>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</si>
  <si>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</si>
  <si>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</si>
  <si>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</si>
  <si>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</si>
  <si>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</si>
  <si>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</si>
  <si>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</si>
  <si>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</si>
  <si>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</si>
  <si>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</si>
  <si>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</si>
  <si>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</si>
  <si>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</si>
  <si>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</si>
  <si>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</si>
  <si>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</si>
  <si>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</si>
  <si>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</si>
  <si>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</si>
  <si>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</si>
  <si>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</si>
  <si>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</si>
  <si>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</si>
  <si>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</si>
  <si>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</si>
  <si>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</si>
  <si>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</si>
  <si>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</si>
  <si>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</si>
  <si>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</si>
  <si>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</si>
  <si>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</si>
  <si>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</si>
  <si>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</si>
  <si>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</si>
  <si>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</si>
  <si>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</si>
  <si>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</si>
  <si>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</si>
  <si>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</si>
  <si>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</si>
  <si>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</si>
  <si>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</si>
  <si>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</si>
  <si>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</si>
  <si>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</si>
  <si>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</si>
  <si>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</si>
  <si>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</si>
  <si>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</si>
  <si>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</si>
  <si>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</si>
  <si>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</si>
  <si>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</si>
  <si>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</si>
  <si>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</si>
  <si>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</si>
  <si>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</si>
  <si>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</si>
  <si>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</si>
  <si>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</si>
  <si>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</si>
  <si>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</si>
  <si>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</si>
  <si>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</si>
  <si>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</si>
  <si>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</si>
  <si>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</si>
  <si>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</si>
  <si>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</si>
  <si>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</si>
  <si>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</si>
  <si>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USP Amoxicillin RS</t>
  </si>
  <si>
    <t>A11-3</t>
  </si>
  <si>
    <t>Clavulanate Potassium</t>
  </si>
  <si>
    <t>Clav-IH</t>
  </si>
  <si>
    <t>MOXACLAV FORTE</t>
  </si>
  <si>
    <t>Clavilanic Acid</t>
  </si>
  <si>
    <t>Each 5ml contains after reconstitution contains Amoxicillin 400mg and Clavulanic Acid 57.5mg</t>
  </si>
  <si>
    <t>14th Jul 2015</t>
  </si>
  <si>
    <t>23rd Jul 2015</t>
  </si>
  <si>
    <t>Amoxicillin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</si>
</sst>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zoomScale="60" zoomScaleNormal="100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106</v>
      </c>
      <c r="C18" s="10"/>
      <c r="D18" s="10"/>
      <c r="E18" s="10"/>
    </row>
    <row r="19" spans="1:6" ht="16.5" customHeight="1" x14ac:dyDescent="0.3">
      <c r="A19" s="11" t="s">
        <v>6</v>
      </c>
      <c r="B19" s="12">
        <v>41.65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15.68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0.31359999999999999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77928622</v>
      </c>
      <c r="C24" s="18">
        <v>4618.3999999999996</v>
      </c>
      <c r="D24" s="19">
        <v>1.4</v>
      </c>
      <c r="E24" s="20">
        <v>3.6</v>
      </c>
    </row>
    <row r="25" spans="1:6" ht="16.5" customHeight="1" x14ac:dyDescent="0.3">
      <c r="A25" s="17">
        <v>2</v>
      </c>
      <c r="B25" s="18">
        <v>77809143</v>
      </c>
      <c r="C25" s="18">
        <v>4600.8</v>
      </c>
      <c r="D25" s="19">
        <v>1.4</v>
      </c>
      <c r="E25" s="19">
        <v>3.6</v>
      </c>
    </row>
    <row r="26" spans="1:6" ht="16.5" customHeight="1" x14ac:dyDescent="0.3">
      <c r="A26" s="17">
        <v>3</v>
      </c>
      <c r="B26" s="18">
        <v>77699618</v>
      </c>
      <c r="C26" s="18">
        <v>4545.7</v>
      </c>
      <c r="D26" s="19">
        <v>1.4</v>
      </c>
      <c r="E26" s="19">
        <v>3.6</v>
      </c>
    </row>
    <row r="27" spans="1:6" ht="16.5" customHeight="1" x14ac:dyDescent="0.3">
      <c r="A27" s="17">
        <v>4</v>
      </c>
      <c r="B27" s="18">
        <v>77481182</v>
      </c>
      <c r="C27" s="18">
        <v>4591.2</v>
      </c>
      <c r="D27" s="19">
        <v>1.4</v>
      </c>
      <c r="E27" s="19">
        <v>3.6</v>
      </c>
    </row>
    <row r="28" spans="1:6" ht="16.5" customHeight="1" x14ac:dyDescent="0.3">
      <c r="A28" s="17">
        <v>5</v>
      </c>
      <c r="B28" s="18">
        <v>78059285</v>
      </c>
      <c r="C28" s="18">
        <v>4519.2</v>
      </c>
      <c r="D28" s="19">
        <v>1.4</v>
      </c>
      <c r="E28" s="19">
        <v>3.6</v>
      </c>
    </row>
    <row r="29" spans="1:6" ht="16.5" customHeight="1" x14ac:dyDescent="0.3">
      <c r="A29" s="17">
        <v>6</v>
      </c>
      <c r="B29" s="21">
        <v>77997745</v>
      </c>
      <c r="C29" s="21">
        <v>4573.3999999999996</v>
      </c>
      <c r="D29" s="22">
        <v>1.4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77829265.833333328</v>
      </c>
      <c r="C30" s="25">
        <f>AVERAGE(C24:C29)</f>
        <v>4574.7833333333338</v>
      </c>
      <c r="D30" s="26">
        <f>AVERAGE(D24:D29)</f>
        <v>1.4000000000000001</v>
      </c>
      <c r="E30" s="26">
        <f>AVERAGE(E24:E29)</f>
        <v>3.6</v>
      </c>
    </row>
    <row r="31" spans="1:6" ht="16.5" customHeight="1" x14ac:dyDescent="0.3">
      <c r="A31" s="27" t="s">
        <v>19</v>
      </c>
      <c r="B31" s="28">
        <f>(STDEV(B24:B29)/B30)</f>
        <v>2.7529777938353466E-3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113</v>
      </c>
    </row>
    <row r="39" spans="1:6" ht="16.5" customHeight="1" x14ac:dyDescent="0.3">
      <c r="A39" s="11" t="s">
        <v>4</v>
      </c>
      <c r="B39" s="8" t="s">
        <v>113</v>
      </c>
      <c r="C39" s="10"/>
      <c r="D39" s="10"/>
      <c r="E39" s="10"/>
    </row>
    <row r="40" spans="1:6" ht="16.5" customHeight="1" x14ac:dyDescent="0.3">
      <c r="A40" s="11" t="s">
        <v>6</v>
      </c>
      <c r="B40" s="12">
        <v>86.6</v>
      </c>
      <c r="C40" s="10"/>
      <c r="D40" s="10"/>
      <c r="E40" s="10"/>
    </row>
    <row r="41" spans="1:6" ht="16.5" customHeight="1" x14ac:dyDescent="0.3">
      <c r="A41" s="7" t="s">
        <v>8</v>
      </c>
      <c r="B41" s="12">
        <v>26.98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0.53959999999999997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232963694</v>
      </c>
      <c r="C45" s="18">
        <v>4576.6000000000004</v>
      </c>
      <c r="D45" s="19">
        <v>1.2</v>
      </c>
      <c r="E45" s="20">
        <v>5.7</v>
      </c>
    </row>
    <row r="46" spans="1:6" ht="16.5" customHeight="1" x14ac:dyDescent="0.3">
      <c r="A46" s="17">
        <v>2</v>
      </c>
      <c r="B46" s="18">
        <v>233886778</v>
      </c>
      <c r="C46" s="18">
        <v>4571.8</v>
      </c>
      <c r="D46" s="19">
        <v>1.2</v>
      </c>
      <c r="E46" s="19">
        <v>5.7</v>
      </c>
    </row>
    <row r="47" spans="1:6" ht="16.5" customHeight="1" x14ac:dyDescent="0.3">
      <c r="A47" s="17">
        <v>3</v>
      </c>
      <c r="B47" s="18">
        <v>233795598</v>
      </c>
      <c r="C47" s="18">
        <v>4564.3</v>
      </c>
      <c r="D47" s="19">
        <v>1.2</v>
      </c>
      <c r="E47" s="19">
        <v>5.7</v>
      </c>
    </row>
    <row r="48" spans="1:6" ht="16.5" customHeight="1" x14ac:dyDescent="0.3">
      <c r="A48" s="17">
        <v>4</v>
      </c>
      <c r="B48" s="18">
        <v>233989237</v>
      </c>
      <c r="C48" s="18">
        <v>4548.3999999999996</v>
      </c>
      <c r="D48" s="19">
        <v>1.2</v>
      </c>
      <c r="E48" s="19">
        <v>5.7</v>
      </c>
    </row>
    <row r="49" spans="1:7" ht="16.5" customHeight="1" x14ac:dyDescent="0.3">
      <c r="A49" s="17">
        <v>5</v>
      </c>
      <c r="B49" s="18">
        <v>233288992</v>
      </c>
      <c r="C49" s="18">
        <v>4512.1000000000004</v>
      </c>
      <c r="D49" s="19">
        <v>1.2</v>
      </c>
      <c r="E49" s="19">
        <v>5.7</v>
      </c>
    </row>
    <row r="50" spans="1:7" ht="16.5" customHeight="1" x14ac:dyDescent="0.3">
      <c r="A50" s="17">
        <v>6</v>
      </c>
      <c r="B50" s="21">
        <v>233776580</v>
      </c>
      <c r="C50" s="21">
        <v>4545.3999999999996</v>
      </c>
      <c r="D50" s="22">
        <v>1.2</v>
      </c>
      <c r="E50" s="22">
        <v>5.7</v>
      </c>
    </row>
    <row r="51" spans="1:7" ht="16.5" customHeight="1" x14ac:dyDescent="0.3">
      <c r="A51" s="23" t="s">
        <v>18</v>
      </c>
      <c r="B51" s="24">
        <f>AVERAGE(B45:B50)</f>
        <v>233616813.16666666</v>
      </c>
      <c r="C51" s="25">
        <f>AVERAGE(C45:C50)</f>
        <v>4553.0999999999995</v>
      </c>
      <c r="D51" s="26">
        <f>AVERAGE(D45:D50)</f>
        <v>1.2</v>
      </c>
      <c r="E51" s="26">
        <f>AVERAGE(E45:E50)</f>
        <v>5.7</v>
      </c>
    </row>
    <row r="52" spans="1:7" ht="16.5" customHeight="1" x14ac:dyDescent="0.3">
      <c r="A52" s="27" t="s">
        <v>19</v>
      </c>
      <c r="B52" s="28">
        <f>(STDEV(B45:B50)/B51)</f>
        <v>1.71552115841956E-3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48" t="s">
        <v>25</v>
      </c>
      <c r="C59" s="54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1" zoomScale="55" zoomScaleNormal="75" workbookViewId="0">
      <selection activeCell="F41" sqref="F4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49" t="s">
        <v>30</v>
      </c>
      <c r="B1" s="549"/>
      <c r="C1" s="549"/>
      <c r="D1" s="549"/>
      <c r="E1" s="549"/>
      <c r="F1" s="549"/>
      <c r="G1" s="549"/>
      <c r="H1" s="549"/>
    </row>
    <row r="2" spans="1:8" x14ac:dyDescent="0.25">
      <c r="A2" s="549"/>
      <c r="B2" s="549"/>
      <c r="C2" s="549"/>
      <c r="D2" s="549"/>
      <c r="E2" s="549"/>
      <c r="F2" s="549"/>
      <c r="G2" s="549"/>
      <c r="H2" s="549"/>
    </row>
    <row r="3" spans="1:8" x14ac:dyDescent="0.25">
      <c r="A3" s="549"/>
      <c r="B3" s="549"/>
      <c r="C3" s="549"/>
      <c r="D3" s="549"/>
      <c r="E3" s="549"/>
      <c r="F3" s="549"/>
      <c r="G3" s="549"/>
      <c r="H3" s="549"/>
    </row>
    <row r="4" spans="1:8" x14ac:dyDescent="0.25">
      <c r="A4" s="549"/>
      <c r="B4" s="549"/>
      <c r="C4" s="549"/>
      <c r="D4" s="549"/>
      <c r="E4" s="549"/>
      <c r="F4" s="549"/>
      <c r="G4" s="549"/>
      <c r="H4" s="549"/>
    </row>
    <row r="5" spans="1:8" x14ac:dyDescent="0.25">
      <c r="A5" s="549"/>
      <c r="B5" s="549"/>
      <c r="C5" s="549"/>
      <c r="D5" s="549"/>
      <c r="E5" s="549"/>
      <c r="F5" s="549"/>
      <c r="G5" s="549"/>
      <c r="H5" s="549"/>
    </row>
    <row r="6" spans="1:8" x14ac:dyDescent="0.25">
      <c r="A6" s="549"/>
      <c r="B6" s="549"/>
      <c r="C6" s="549"/>
      <c r="D6" s="549"/>
      <c r="E6" s="549"/>
      <c r="F6" s="549"/>
      <c r="G6" s="549"/>
      <c r="H6" s="549"/>
    </row>
    <row r="7" spans="1:8" x14ac:dyDescent="0.25">
      <c r="A7" s="549"/>
      <c r="B7" s="549"/>
      <c r="C7" s="549"/>
      <c r="D7" s="549"/>
      <c r="E7" s="549"/>
      <c r="F7" s="549"/>
      <c r="G7" s="549"/>
      <c r="H7" s="549"/>
    </row>
    <row r="8" spans="1:8" x14ac:dyDescent="0.25">
      <c r="A8" s="550" t="s">
        <v>31</v>
      </c>
      <c r="B8" s="550"/>
      <c r="C8" s="550"/>
      <c r="D8" s="550"/>
      <c r="E8" s="550"/>
      <c r="F8" s="550"/>
      <c r="G8" s="550"/>
      <c r="H8" s="550"/>
    </row>
    <row r="9" spans="1:8" x14ac:dyDescent="0.25">
      <c r="A9" s="550"/>
      <c r="B9" s="550"/>
      <c r="C9" s="550"/>
      <c r="D9" s="550"/>
      <c r="E9" s="550"/>
      <c r="F9" s="550"/>
      <c r="G9" s="550"/>
      <c r="H9" s="550"/>
    </row>
    <row r="10" spans="1:8" x14ac:dyDescent="0.25">
      <c r="A10" s="550"/>
      <c r="B10" s="550"/>
      <c r="C10" s="550"/>
      <c r="D10" s="550"/>
      <c r="E10" s="550"/>
      <c r="F10" s="550"/>
      <c r="G10" s="550"/>
      <c r="H10" s="550"/>
    </row>
    <row r="11" spans="1:8" x14ac:dyDescent="0.25">
      <c r="A11" s="550"/>
      <c r="B11" s="550"/>
      <c r="C11" s="550"/>
      <c r="D11" s="550"/>
      <c r="E11" s="550"/>
      <c r="F11" s="550"/>
      <c r="G11" s="550"/>
      <c r="H11" s="550"/>
    </row>
    <row r="12" spans="1:8" x14ac:dyDescent="0.25">
      <c r="A12" s="550"/>
      <c r="B12" s="550"/>
      <c r="C12" s="550"/>
      <c r="D12" s="550"/>
      <c r="E12" s="550"/>
      <c r="F12" s="550"/>
      <c r="G12" s="550"/>
      <c r="H12" s="550"/>
    </row>
    <row r="13" spans="1:8" x14ac:dyDescent="0.25">
      <c r="A13" s="550"/>
      <c r="B13" s="550"/>
      <c r="C13" s="550"/>
      <c r="D13" s="550"/>
      <c r="E13" s="550"/>
      <c r="F13" s="550"/>
      <c r="G13" s="550"/>
      <c r="H13" s="550"/>
    </row>
    <row r="14" spans="1:8" x14ac:dyDescent="0.25">
      <c r="A14" s="550"/>
      <c r="B14" s="550"/>
      <c r="C14" s="550"/>
      <c r="D14" s="550"/>
      <c r="E14" s="550"/>
      <c r="F14" s="550"/>
      <c r="G14" s="550"/>
      <c r="H14" s="550"/>
    </row>
    <row r="15" spans="1:8" ht="19.5" customHeight="1" x14ac:dyDescent="0.25"/>
    <row r="16" spans="1:8" ht="19.5" customHeight="1" x14ac:dyDescent="0.3">
      <c r="A16" s="552" t="s">
        <v>32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1" t="s">
        <v>33</v>
      </c>
      <c r="B17" s="551"/>
      <c r="C17" s="551"/>
      <c r="D17" s="551"/>
      <c r="E17" s="551"/>
      <c r="F17" s="551"/>
      <c r="G17" s="551"/>
      <c r="H17" s="551"/>
    </row>
    <row r="18" spans="1:14" ht="26.25" customHeight="1" x14ac:dyDescent="0.4">
      <c r="A18" s="54" t="s">
        <v>34</v>
      </c>
      <c r="B18" s="555" t="s">
        <v>5</v>
      </c>
      <c r="C18" s="555"/>
    </row>
    <row r="19" spans="1:14" ht="26.25" customHeight="1" x14ac:dyDescent="0.4">
      <c r="A19" s="54" t="s">
        <v>35</v>
      </c>
      <c r="B19" s="152" t="s">
        <v>7</v>
      </c>
      <c r="C19" s="153"/>
    </row>
    <row r="20" spans="1:14" ht="26.25" customHeight="1" x14ac:dyDescent="0.4">
      <c r="A20" s="54" t="s">
        <v>36</v>
      </c>
      <c r="B20" s="152" t="s">
        <v>9</v>
      </c>
      <c r="C20" s="153"/>
    </row>
    <row r="21" spans="1:14" ht="26.25" customHeight="1" x14ac:dyDescent="0.4">
      <c r="A21" s="54" t="s">
        <v>37</v>
      </c>
      <c r="B21" s="556" t="s">
        <v>11</v>
      </c>
      <c r="C21" s="556"/>
      <c r="D21" s="556"/>
      <c r="E21" s="556"/>
      <c r="F21" s="556"/>
      <c r="G21" s="556"/>
      <c r="H21" s="556"/>
      <c r="I21" s="556"/>
    </row>
    <row r="22" spans="1:14" ht="26.25" customHeight="1" x14ac:dyDescent="0.4">
      <c r="A22" s="54" t="s">
        <v>38</v>
      </c>
      <c r="B22" s="154" t="s">
        <v>12</v>
      </c>
      <c r="C22" s="153"/>
      <c r="D22" s="153"/>
      <c r="E22" s="153"/>
      <c r="F22" s="153"/>
      <c r="G22" s="153"/>
      <c r="H22" s="153"/>
      <c r="I22" s="153"/>
    </row>
    <row r="23" spans="1:14" ht="26.25" customHeight="1" x14ac:dyDescent="0.4">
      <c r="A23" s="54" t="s">
        <v>39</v>
      </c>
      <c r="B23" s="154"/>
      <c r="C23" s="153"/>
      <c r="D23" s="153"/>
      <c r="E23" s="153"/>
      <c r="F23" s="153"/>
      <c r="G23" s="153"/>
      <c r="H23" s="153"/>
      <c r="I23" s="153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555" t="s">
        <v>104</v>
      </c>
      <c r="C26" s="555"/>
      <c r="D26" s="4"/>
      <c r="E26" s="4"/>
      <c r="F26" s="4"/>
      <c r="G26" s="4"/>
      <c r="H26" s="4"/>
    </row>
    <row r="27" spans="1:14" ht="26.25" customHeight="1" x14ac:dyDescent="0.4">
      <c r="A27" s="59" t="s">
        <v>40</v>
      </c>
      <c r="B27" s="556" t="s">
        <v>105</v>
      </c>
      <c r="C27" s="556"/>
      <c r="D27" s="4"/>
      <c r="E27" s="4"/>
      <c r="F27" s="4"/>
      <c r="G27" s="4"/>
      <c r="H27" s="4"/>
    </row>
    <row r="28" spans="1:14" ht="27" customHeight="1" x14ac:dyDescent="0.4">
      <c r="A28" s="59" t="s">
        <v>6</v>
      </c>
      <c r="B28" s="521">
        <v>86.6</v>
      </c>
      <c r="C28" s="4"/>
      <c r="D28" s="4"/>
      <c r="E28" s="4"/>
      <c r="F28" s="4"/>
      <c r="G28" s="4"/>
      <c r="H28" s="4"/>
    </row>
    <row r="29" spans="1:14" s="9" customFormat="1" ht="27" customHeight="1" x14ac:dyDescent="0.4">
      <c r="A29" s="59" t="s">
        <v>41</v>
      </c>
      <c r="B29" s="520">
        <v>0</v>
      </c>
      <c r="C29" s="566" t="s">
        <v>42</v>
      </c>
      <c r="D29" s="567"/>
      <c r="E29" s="567"/>
      <c r="F29" s="567"/>
      <c r="G29" s="567"/>
      <c r="H29" s="568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45">
        <f>B28-B29</f>
        <v>86.6</v>
      </c>
      <c r="C30" s="429"/>
      <c r="D30" s="429"/>
      <c r="E30" s="429"/>
      <c r="F30" s="429"/>
      <c r="G30" s="429"/>
      <c r="H30" s="430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541">
        <v>1</v>
      </c>
      <c r="C31" s="569" t="s">
        <v>45</v>
      </c>
      <c r="D31" s="570"/>
      <c r="E31" s="570"/>
      <c r="F31" s="570"/>
      <c r="G31" s="570"/>
      <c r="H31" s="571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541">
        <v>1</v>
      </c>
      <c r="C32" s="569" t="s">
        <v>47</v>
      </c>
      <c r="D32" s="570"/>
      <c r="E32" s="570"/>
      <c r="F32" s="570"/>
      <c r="G32" s="570"/>
      <c r="H32" s="571"/>
      <c r="I32" s="61"/>
      <c r="J32" s="61"/>
      <c r="K32" s="61"/>
      <c r="L32" s="63"/>
      <c r="M32" s="63"/>
      <c r="N32" s="64"/>
    </row>
    <row r="33" spans="1:14" s="9" customFormat="1" ht="17.25" customHeight="1" x14ac:dyDescent="0.3">
      <c r="A33" s="59"/>
      <c r="B33" s="62"/>
      <c r="C33" s="65"/>
      <c r="D33" s="65"/>
      <c r="E33" s="65"/>
      <c r="F33" s="65"/>
      <c r="G33" s="65"/>
      <c r="H33" s="65"/>
      <c r="I33" s="61"/>
      <c r="J33" s="61"/>
      <c r="K33" s="61"/>
      <c r="L33" s="63"/>
      <c r="M33" s="63"/>
      <c r="N33" s="64"/>
    </row>
    <row r="34" spans="1:14" s="9" customFormat="1" ht="18.75" x14ac:dyDescent="0.3">
      <c r="A34" s="59" t="s">
        <v>48</v>
      </c>
      <c r="B34" s="66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3"/>
      <c r="M34" s="63"/>
      <c r="N34" s="64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3"/>
      <c r="M35" s="63"/>
      <c r="N35" s="64"/>
    </row>
    <row r="36" spans="1:14" s="9" customFormat="1" ht="27" customHeight="1" x14ac:dyDescent="0.4">
      <c r="A36" s="67" t="s">
        <v>50</v>
      </c>
      <c r="B36" s="155">
        <v>50</v>
      </c>
      <c r="C36" s="53"/>
      <c r="D36" s="558" t="s">
        <v>51</v>
      </c>
      <c r="E36" s="559"/>
      <c r="F36" s="113" t="s">
        <v>52</v>
      </c>
      <c r="G36" s="114"/>
      <c r="J36" s="61"/>
      <c r="K36" s="61"/>
      <c r="L36" s="63"/>
      <c r="M36" s="63"/>
      <c r="N36" s="64"/>
    </row>
    <row r="37" spans="1:14" s="9" customFormat="1" ht="26.25" customHeight="1" x14ac:dyDescent="0.4">
      <c r="A37" s="68" t="s">
        <v>53</v>
      </c>
      <c r="B37" s="156">
        <v>1</v>
      </c>
      <c r="C37" s="70" t="s">
        <v>54</v>
      </c>
      <c r="D37" s="71" t="s">
        <v>55</v>
      </c>
      <c r="E37" s="103" t="s">
        <v>56</v>
      </c>
      <c r="F37" s="71" t="s">
        <v>55</v>
      </c>
      <c r="G37" s="72" t="s">
        <v>56</v>
      </c>
      <c r="J37" s="61"/>
      <c r="K37" s="61"/>
      <c r="L37" s="63"/>
      <c r="M37" s="63"/>
      <c r="N37" s="64"/>
    </row>
    <row r="38" spans="1:14" s="9" customFormat="1" ht="26.25" customHeight="1" x14ac:dyDescent="0.4">
      <c r="A38" s="68" t="s">
        <v>57</v>
      </c>
      <c r="B38" s="156">
        <v>1</v>
      </c>
      <c r="C38" s="73">
        <v>1</v>
      </c>
      <c r="D38" s="157">
        <v>233545010</v>
      </c>
      <c r="E38" s="117">
        <f>IF(ISBLANK(D38),"-",$D$48/$D$45*D38)</f>
        <v>249891085.60442516</v>
      </c>
      <c r="F38" s="157">
        <v>208775326</v>
      </c>
      <c r="G38" s="109">
        <f>IF(ISBLANK(F38),"-",$D$48/$F$45*F38)</f>
        <v>249565272.37865728</v>
      </c>
      <c r="J38" s="61"/>
      <c r="K38" s="61"/>
      <c r="L38" s="63"/>
      <c r="M38" s="63"/>
      <c r="N38" s="64"/>
    </row>
    <row r="39" spans="1:14" s="9" customFormat="1" ht="26.25" customHeight="1" x14ac:dyDescent="0.4">
      <c r="A39" s="68" t="s">
        <v>58</v>
      </c>
      <c r="B39" s="156">
        <v>1</v>
      </c>
      <c r="C39" s="69">
        <v>2</v>
      </c>
      <c r="D39" s="158">
        <v>231997599</v>
      </c>
      <c r="E39" s="118">
        <f>IF(ISBLANK(D39),"-",$D$48/$D$45*D39)</f>
        <v>248235369.583491</v>
      </c>
      <c r="F39" s="158">
        <v>208589094</v>
      </c>
      <c r="G39" s="110">
        <f>IF(ISBLANK(F39),"-",$D$48/$F$45*F39)</f>
        <v>249342654.88502863</v>
      </c>
      <c r="J39" s="61"/>
      <c r="K39" s="61"/>
      <c r="L39" s="63"/>
      <c r="M39" s="63"/>
      <c r="N39" s="64"/>
    </row>
    <row r="40" spans="1:14" ht="26.25" customHeight="1" x14ac:dyDescent="0.4">
      <c r="A40" s="68" t="s">
        <v>59</v>
      </c>
      <c r="B40" s="156">
        <v>1</v>
      </c>
      <c r="C40" s="69">
        <v>3</v>
      </c>
      <c r="D40" s="158">
        <v>232616409</v>
      </c>
      <c r="E40" s="118">
        <f>IF(ISBLANK(D40),"-",$D$48/$D$45*D40)</f>
        <v>248897490.78523654</v>
      </c>
      <c r="F40" s="158">
        <v>208344305</v>
      </c>
      <c r="G40" s="110">
        <f>IF(ISBLANK(F40),"-",$D$48/$F$45*F40)</f>
        <v>249050039.6865243</v>
      </c>
      <c r="L40" s="63"/>
      <c r="M40" s="63"/>
      <c r="N40" s="74"/>
    </row>
    <row r="41" spans="1:14" ht="26.25" customHeight="1" x14ac:dyDescent="0.4">
      <c r="A41" s="68" t="s">
        <v>60</v>
      </c>
      <c r="B41" s="156">
        <v>1</v>
      </c>
      <c r="C41" s="75">
        <v>4</v>
      </c>
      <c r="D41" s="159"/>
      <c r="E41" s="119" t="str">
        <f>IF(ISBLANK(D41),"-",$D$48/$D$45*D41)</f>
        <v>-</v>
      </c>
      <c r="F41" s="159"/>
      <c r="G41" s="111" t="str">
        <f>IF(ISBLANK(F41),"-",$D$48/$F$45*F41)</f>
        <v>-</v>
      </c>
      <c r="L41" s="63"/>
      <c r="M41" s="63"/>
      <c r="N41" s="74"/>
    </row>
    <row r="42" spans="1:14" ht="27" customHeight="1" x14ac:dyDescent="0.4">
      <c r="A42" s="68" t="s">
        <v>61</v>
      </c>
      <c r="B42" s="156">
        <v>1</v>
      </c>
      <c r="C42" s="76" t="s">
        <v>62</v>
      </c>
      <c r="D42" s="137">
        <f>AVERAGE(D38:D41)</f>
        <v>232719672.66666666</v>
      </c>
      <c r="E42" s="99">
        <f>AVERAGE(E38:E41)</f>
        <v>249007981.99105087</v>
      </c>
      <c r="F42" s="77">
        <f>AVERAGE(F38:F41)</f>
        <v>208569575</v>
      </c>
      <c r="G42" s="78">
        <f>AVERAGE(G38:G41)</f>
        <v>249319322.31673673</v>
      </c>
    </row>
    <row r="43" spans="1:14" ht="26.25" customHeight="1" x14ac:dyDescent="0.4">
      <c r="A43" s="68" t="s">
        <v>63</v>
      </c>
      <c r="B43" s="151">
        <v>1</v>
      </c>
      <c r="C43" s="138" t="s">
        <v>64</v>
      </c>
      <c r="D43" s="161">
        <v>26.98</v>
      </c>
      <c r="E43" s="74"/>
      <c r="F43" s="160">
        <v>24.15</v>
      </c>
      <c r="G43" s="115"/>
    </row>
    <row r="44" spans="1:14" ht="26.25" customHeight="1" x14ac:dyDescent="0.4">
      <c r="A44" s="68" t="s">
        <v>65</v>
      </c>
      <c r="B44" s="151">
        <v>1</v>
      </c>
      <c r="C44" s="139" t="s">
        <v>66</v>
      </c>
      <c r="D44" s="140">
        <f>D43*$B$34</f>
        <v>26.98</v>
      </c>
      <c r="E44" s="80"/>
      <c r="F44" s="79">
        <f>F43*$B$34</f>
        <v>24.15</v>
      </c>
      <c r="G44" s="82"/>
    </row>
    <row r="45" spans="1:14" ht="19.5" customHeight="1" x14ac:dyDescent="0.3">
      <c r="A45" s="68" t="s">
        <v>67</v>
      </c>
      <c r="B45" s="136">
        <f>(B44/B43)*(B42/B41)*(B40/B39)*(B38/B37)*B36</f>
        <v>50</v>
      </c>
      <c r="C45" s="139" t="s">
        <v>68</v>
      </c>
      <c r="D45" s="141">
        <f>D44*$B$30/100</f>
        <v>23.36468</v>
      </c>
      <c r="E45" s="82"/>
      <c r="F45" s="81">
        <f>F44*$B$30/100</f>
        <v>20.913899999999998</v>
      </c>
      <c r="G45" s="82"/>
    </row>
    <row r="46" spans="1:14" ht="19.5" customHeight="1" x14ac:dyDescent="0.3">
      <c r="A46" s="560" t="s">
        <v>69</v>
      </c>
      <c r="B46" s="564"/>
      <c r="C46" s="139" t="s">
        <v>70</v>
      </c>
      <c r="D46" s="140">
        <f>D45/$B$45</f>
        <v>0.46729359999999998</v>
      </c>
      <c r="E46" s="82"/>
      <c r="F46" s="83">
        <f>F45/$B$45</f>
        <v>0.41827799999999998</v>
      </c>
      <c r="G46" s="82"/>
    </row>
    <row r="47" spans="1:14" ht="27" customHeight="1" x14ac:dyDescent="0.4">
      <c r="A47" s="562"/>
      <c r="B47" s="565"/>
      <c r="C47" s="139" t="s">
        <v>71</v>
      </c>
      <c r="D47" s="162">
        <v>0.5</v>
      </c>
      <c r="E47" s="115"/>
      <c r="F47" s="115"/>
      <c r="G47" s="115"/>
    </row>
    <row r="48" spans="1:14" ht="18.75" x14ac:dyDescent="0.3">
      <c r="C48" s="139" t="s">
        <v>72</v>
      </c>
      <c r="D48" s="141">
        <f>D47*$B$45</f>
        <v>25</v>
      </c>
      <c r="E48" s="82"/>
      <c r="F48" s="82"/>
      <c r="G48" s="82"/>
    </row>
    <row r="49" spans="1:12" ht="19.5" customHeight="1" x14ac:dyDescent="0.3">
      <c r="C49" s="142" t="s">
        <v>73</v>
      </c>
      <c r="D49" s="143">
        <f>D48/B34</f>
        <v>25</v>
      </c>
      <c r="E49" s="101"/>
      <c r="F49" s="101"/>
      <c r="G49" s="101"/>
    </row>
    <row r="50" spans="1:12" ht="18.75" x14ac:dyDescent="0.3">
      <c r="C50" s="144" t="s">
        <v>74</v>
      </c>
      <c r="D50" s="145">
        <f>AVERAGE(E38:E41,G38:G41)</f>
        <v>249163652.15389383</v>
      </c>
      <c r="E50" s="100"/>
      <c r="F50" s="100"/>
      <c r="G50" s="100"/>
    </row>
    <row r="51" spans="1:12" ht="18.75" x14ac:dyDescent="0.3">
      <c r="C51" s="84" t="s">
        <v>75</v>
      </c>
      <c r="D51" s="87">
        <f>STDEV(E38:E41,G38:G41)/D50</f>
        <v>2.318050632650915E-3</v>
      </c>
      <c r="E51" s="80"/>
      <c r="F51" s="80"/>
      <c r="G51" s="80"/>
    </row>
    <row r="52" spans="1:12" ht="19.5" customHeight="1" x14ac:dyDescent="0.3">
      <c r="C52" s="85" t="s">
        <v>20</v>
      </c>
      <c r="D52" s="88">
        <f>COUNT(E38:E41,G38:G41)</f>
        <v>6</v>
      </c>
      <c r="E52" s="80"/>
      <c r="F52" s="80"/>
      <c r="G52" s="80"/>
    </row>
    <row r="54" spans="1:12" ht="18.75" x14ac:dyDescent="0.3">
      <c r="A54" s="52" t="s">
        <v>1</v>
      </c>
      <c r="B54" s="89" t="s">
        <v>76</v>
      </c>
    </row>
    <row r="55" spans="1:12" ht="18.75" x14ac:dyDescent="0.3">
      <c r="A55" s="53" t="s">
        <v>77</v>
      </c>
      <c r="B55" s="55" t="str">
        <f>B21</f>
        <v xml:space="preserve">Amoxicillin 400mg + Clavulinic Acid 57.5mg </v>
      </c>
    </row>
    <row r="56" spans="1:12" ht="26.25" customHeight="1" x14ac:dyDescent="0.4">
      <c r="A56" s="147" t="s">
        <v>78</v>
      </c>
      <c r="B56" s="163">
        <v>5</v>
      </c>
      <c r="C56" s="128" t="s">
        <v>79</v>
      </c>
      <c r="D56" s="164">
        <v>400</v>
      </c>
      <c r="E56" s="128" t="str">
        <f>B20</f>
        <v>Amoxicillin 400mg + Clavulinic Acid USP 57.5mg/5mg</v>
      </c>
    </row>
    <row r="57" spans="1:12" ht="18.75" x14ac:dyDescent="0.3">
      <c r="A57" s="55" t="s">
        <v>80</v>
      </c>
      <c r="B57" s="173">
        <v>1.142973</v>
      </c>
    </row>
    <row r="58" spans="1:12" s="75" customFormat="1" ht="18.75" x14ac:dyDescent="0.3">
      <c r="A58" s="126" t="s">
        <v>81</v>
      </c>
      <c r="B58" s="127">
        <f>B56</f>
        <v>5</v>
      </c>
      <c r="C58" s="128" t="s">
        <v>82</v>
      </c>
      <c r="D58" s="148">
        <f>B57*B56</f>
        <v>5.7148649999999996</v>
      </c>
    </row>
    <row r="59" spans="1:12" ht="19.5" customHeight="1" x14ac:dyDescent="0.25"/>
    <row r="60" spans="1:12" s="9" customFormat="1" ht="27" customHeight="1" x14ac:dyDescent="0.4">
      <c r="A60" s="67" t="s">
        <v>83</v>
      </c>
      <c r="B60" s="155">
        <v>200</v>
      </c>
      <c r="C60" s="53"/>
      <c r="D60" s="91" t="s">
        <v>84</v>
      </c>
      <c r="E60" s="90" t="s">
        <v>85</v>
      </c>
      <c r="F60" s="90" t="s">
        <v>55</v>
      </c>
      <c r="G60" s="90" t="s">
        <v>86</v>
      </c>
      <c r="H60" s="70" t="s">
        <v>87</v>
      </c>
      <c r="L60" s="61"/>
    </row>
    <row r="61" spans="1:12" s="9" customFormat="1" ht="24" customHeight="1" x14ac:dyDescent="0.4">
      <c r="A61" s="68" t="s">
        <v>88</v>
      </c>
      <c r="B61" s="156">
        <v>1</v>
      </c>
      <c r="C61" s="575" t="s">
        <v>89</v>
      </c>
      <c r="D61" s="572">
        <v>2.0310999999999999</v>
      </c>
      <c r="E61" s="121">
        <v>1</v>
      </c>
      <c r="F61" s="165">
        <v>364278528</v>
      </c>
      <c r="G61" s="132">
        <f>IF(ISBLANK(F61),"-",(F61/$D$50*$D$47*$B$69)*$D$58/$D$61)</f>
        <v>411.36141626348302</v>
      </c>
      <c r="H61" s="129">
        <f t="shared" ref="H61:H72" si="0">IF(ISBLANK(F61),"-",G61/$D$56)</f>
        <v>1.0284035406587075</v>
      </c>
      <c r="L61" s="61"/>
    </row>
    <row r="62" spans="1:12" s="9" customFormat="1" ht="26.25" customHeight="1" x14ac:dyDescent="0.4">
      <c r="A62" s="68" t="s">
        <v>90</v>
      </c>
      <c r="B62" s="156">
        <v>1</v>
      </c>
      <c r="C62" s="576"/>
      <c r="D62" s="573"/>
      <c r="E62" s="122">
        <v>2</v>
      </c>
      <c r="F62" s="158">
        <v>363903382</v>
      </c>
      <c r="G62" s="133">
        <f>IF(ISBLANK(F62),"-",(F62/$D$50*$D$47*$B$69)*$D$58/$D$61)</f>
        <v>410.93778275778936</v>
      </c>
      <c r="H62" s="130">
        <f t="shared" si="0"/>
        <v>1.0273444568944734</v>
      </c>
      <c r="L62" s="61"/>
    </row>
    <row r="63" spans="1:12" s="9" customFormat="1" ht="24.75" customHeight="1" x14ac:dyDescent="0.4">
      <c r="A63" s="68" t="s">
        <v>91</v>
      </c>
      <c r="B63" s="156">
        <v>1</v>
      </c>
      <c r="C63" s="576"/>
      <c r="D63" s="573"/>
      <c r="E63" s="122">
        <v>3</v>
      </c>
      <c r="F63" s="158">
        <v>363571160</v>
      </c>
      <c r="G63" s="133">
        <f>IF(ISBLANK(F63),"-",(F63/$D$50*$D$47*$B$69)*$D$58/$D$61)</f>
        <v>410.56262116595957</v>
      </c>
      <c r="H63" s="130">
        <f t="shared" si="0"/>
        <v>1.0264065529148989</v>
      </c>
      <c r="L63" s="61"/>
    </row>
    <row r="64" spans="1:12" ht="27" customHeight="1" x14ac:dyDescent="0.4">
      <c r="A64" s="68" t="s">
        <v>92</v>
      </c>
      <c r="B64" s="156">
        <v>1</v>
      </c>
      <c r="C64" s="577"/>
      <c r="D64" s="574"/>
      <c r="E64" s="123">
        <v>4</v>
      </c>
      <c r="F64" s="166"/>
      <c r="G64" s="133" t="str">
        <f>IF(ISBLANK(F64),"-",(F64/$D$50*$D$47*$B$69)*$D$58/$D$61)</f>
        <v>-</v>
      </c>
      <c r="H64" s="130" t="str">
        <f t="shared" si="0"/>
        <v>-</v>
      </c>
    </row>
    <row r="65" spans="1:11" ht="24.75" customHeight="1" x14ac:dyDescent="0.4">
      <c r="A65" s="68" t="s">
        <v>93</v>
      </c>
      <c r="B65" s="156">
        <v>1</v>
      </c>
      <c r="C65" s="575" t="s">
        <v>94</v>
      </c>
      <c r="D65" s="572">
        <v>2.3868999999999998</v>
      </c>
      <c r="E65" s="92">
        <v>1</v>
      </c>
      <c r="F65" s="158">
        <v>426375219</v>
      </c>
      <c r="G65" s="132">
        <f>IF(ISBLANK(F65),"-",(F65/$D$50*$D$47*$B$69)*$D$58/$D$65)</f>
        <v>409.71231564151145</v>
      </c>
      <c r="H65" s="129">
        <f t="shared" si="0"/>
        <v>1.0242807891037786</v>
      </c>
    </row>
    <row r="66" spans="1:11" ht="23.25" customHeight="1" x14ac:dyDescent="0.4">
      <c r="A66" s="68" t="s">
        <v>95</v>
      </c>
      <c r="B66" s="156">
        <v>1</v>
      </c>
      <c r="C66" s="576"/>
      <c r="D66" s="573"/>
      <c r="E66" s="93">
        <v>2</v>
      </c>
      <c r="F66" s="158">
        <v>426423298</v>
      </c>
      <c r="G66" s="133">
        <f>IF(ISBLANK(F66),"-",(F66/$D$50*$D$47*$B$69)*$D$58/$D$65)</f>
        <v>409.75851569617197</v>
      </c>
      <c r="H66" s="130">
        <f t="shared" si="0"/>
        <v>1.0243962892404299</v>
      </c>
    </row>
    <row r="67" spans="1:11" ht="24.75" customHeight="1" x14ac:dyDescent="0.4">
      <c r="A67" s="68" t="s">
        <v>96</v>
      </c>
      <c r="B67" s="156">
        <v>1</v>
      </c>
      <c r="C67" s="576"/>
      <c r="D67" s="573"/>
      <c r="E67" s="93">
        <v>3</v>
      </c>
      <c r="F67" s="158">
        <v>424879776</v>
      </c>
      <c r="G67" s="133">
        <f>IF(ISBLANK(F67),"-",(F67/$D$50*$D$47*$B$69)*$D$58/$D$65)</f>
        <v>408.27531511442425</v>
      </c>
      <c r="H67" s="130">
        <f t="shared" si="0"/>
        <v>1.0206882877860606</v>
      </c>
    </row>
    <row r="68" spans="1:11" ht="27" customHeight="1" x14ac:dyDescent="0.4">
      <c r="A68" s="68" t="s">
        <v>97</v>
      </c>
      <c r="B68" s="156">
        <v>1</v>
      </c>
      <c r="C68" s="577"/>
      <c r="D68" s="574"/>
      <c r="E68" s="94">
        <v>4</v>
      </c>
      <c r="F68" s="166"/>
      <c r="G68" s="134" t="str">
        <f>IF(ISBLANK(F68),"-",(F68/$D$50*$D$47*$B$69)*$D$58/$D$65)</f>
        <v>-</v>
      </c>
      <c r="H68" s="131" t="str">
        <f t="shared" si="0"/>
        <v>-</v>
      </c>
    </row>
    <row r="69" spans="1:11" ht="23.25" customHeight="1" x14ac:dyDescent="0.4">
      <c r="A69" s="68" t="s">
        <v>98</v>
      </c>
      <c r="B69" s="135">
        <f>(B68/B67)*(B66/B65)*(B64/B63)*(B62/B61)*B60</f>
        <v>200</v>
      </c>
      <c r="C69" s="575" t="s">
        <v>99</v>
      </c>
      <c r="D69" s="572">
        <v>2.8875000000000002</v>
      </c>
      <c r="E69" s="92">
        <v>1</v>
      </c>
      <c r="F69" s="165">
        <v>515803311</v>
      </c>
      <c r="G69" s="132">
        <f>IF(ISBLANK(F69),"-",(F69/$D$50*$D$47*$B$69)*$D$58/$D$69)</f>
        <v>409.71646819981362</v>
      </c>
      <c r="H69" s="130">
        <f t="shared" si="0"/>
        <v>1.0242911704995341</v>
      </c>
    </row>
    <row r="70" spans="1:11" ht="22.5" customHeight="1" x14ac:dyDescent="0.4">
      <c r="A70" s="146" t="s">
        <v>100</v>
      </c>
      <c r="B70" s="167">
        <f>(D47*B69)/D56*D58</f>
        <v>1.4287162499999999</v>
      </c>
      <c r="C70" s="576"/>
      <c r="D70" s="573"/>
      <c r="E70" s="93">
        <v>2</v>
      </c>
      <c r="F70" s="158">
        <v>515849459</v>
      </c>
      <c r="G70" s="133">
        <f>IF(ISBLANK(F70),"-",(F70/$D$50*$D$47*$B$69)*$D$58/$D$69)</f>
        <v>409.75312479966715</v>
      </c>
      <c r="H70" s="130">
        <f t="shared" si="0"/>
        <v>1.0243828119991678</v>
      </c>
    </row>
    <row r="71" spans="1:11" ht="23.25" customHeight="1" x14ac:dyDescent="0.4">
      <c r="A71" s="560" t="s">
        <v>69</v>
      </c>
      <c r="B71" s="561"/>
      <c r="C71" s="576"/>
      <c r="D71" s="573"/>
      <c r="E71" s="93">
        <v>3</v>
      </c>
      <c r="F71" s="158">
        <v>514770776</v>
      </c>
      <c r="G71" s="133">
        <f>IF(ISBLANK(F71),"-",(F71/$D$50*$D$47*$B$69)*$D$58/$D$69)</f>
        <v>408.89629782775347</v>
      </c>
      <c r="H71" s="130">
        <f t="shared" si="0"/>
        <v>1.0222407445693837</v>
      </c>
    </row>
    <row r="72" spans="1:11" ht="23.25" customHeight="1" x14ac:dyDescent="0.4">
      <c r="A72" s="562"/>
      <c r="B72" s="563"/>
      <c r="C72" s="578"/>
      <c r="D72" s="574"/>
      <c r="E72" s="94">
        <v>4</v>
      </c>
      <c r="F72" s="166"/>
      <c r="G72" s="134" t="str">
        <f>IF(ISBLANK(F72),"-",(F72/$D$50*$D$47*$B$69)*$D$58/$D$69)</f>
        <v>-</v>
      </c>
      <c r="H72" s="131" t="str">
        <f t="shared" si="0"/>
        <v>-</v>
      </c>
    </row>
    <row r="73" spans="1:11" ht="26.25" customHeight="1" x14ac:dyDescent="0.4">
      <c r="A73" s="95"/>
      <c r="B73" s="95"/>
      <c r="C73" s="95"/>
      <c r="D73" s="95"/>
      <c r="E73" s="95"/>
      <c r="F73" s="96"/>
      <c r="G73" s="86" t="s">
        <v>62</v>
      </c>
      <c r="H73" s="168">
        <f>AVERAGE(H61:H72)</f>
        <v>1.0247149604073817</v>
      </c>
    </row>
    <row r="74" spans="1:11" ht="26.25" customHeight="1" x14ac:dyDescent="0.4">
      <c r="C74" s="95"/>
      <c r="D74" s="95"/>
      <c r="E74" s="95"/>
      <c r="F74" s="96"/>
      <c r="G74" s="84" t="s">
        <v>75</v>
      </c>
      <c r="H74" s="169">
        <f>STDEV(H61:H72)/H73</f>
        <v>2.3476274104395449E-3</v>
      </c>
    </row>
    <row r="75" spans="1:11" ht="27" customHeight="1" x14ac:dyDescent="0.4">
      <c r="A75" s="95"/>
      <c r="B75" s="95"/>
      <c r="C75" s="96"/>
      <c r="D75" s="97"/>
      <c r="E75" s="97"/>
      <c r="F75" s="96"/>
      <c r="G75" s="85" t="s">
        <v>20</v>
      </c>
      <c r="H75" s="170">
        <f>COUNT(H61:H72)</f>
        <v>9</v>
      </c>
    </row>
    <row r="76" spans="1:11" ht="18.75" x14ac:dyDescent="0.3">
      <c r="A76" s="95"/>
      <c r="B76" s="95"/>
      <c r="C76" s="96"/>
      <c r="D76" s="97"/>
      <c r="E76" s="97"/>
      <c r="F76" s="97"/>
      <c r="G76" s="97"/>
      <c r="H76" s="96"/>
      <c r="I76" s="98"/>
      <c r="J76" s="102"/>
      <c r="K76" s="116"/>
    </row>
    <row r="77" spans="1:11" ht="26.25" customHeight="1" x14ac:dyDescent="0.4">
      <c r="A77" s="57" t="s">
        <v>101</v>
      </c>
      <c r="B77" s="171" t="s">
        <v>102</v>
      </c>
      <c r="C77" s="557" t="str">
        <f>B20</f>
        <v>Amoxicillin 400mg + Clavulinic Acid USP 57.5mg/5mg</v>
      </c>
      <c r="D77" s="557"/>
      <c r="E77" s="120" t="s">
        <v>103</v>
      </c>
      <c r="F77" s="120"/>
      <c r="G77" s="172">
        <f>H73</f>
        <v>1.0247149604073817</v>
      </c>
      <c r="H77" s="96"/>
      <c r="I77" s="98"/>
      <c r="J77" s="102"/>
      <c r="K77" s="116"/>
    </row>
    <row r="78" spans="1:11" ht="19.5" customHeight="1" x14ac:dyDescent="0.3">
      <c r="A78" s="106"/>
      <c r="B78" s="107"/>
      <c r="C78" s="108"/>
      <c r="D78" s="108"/>
      <c r="E78" s="107"/>
      <c r="F78" s="107"/>
      <c r="G78" s="107"/>
      <c r="H78" s="107"/>
    </row>
    <row r="79" spans="1:11" ht="18.75" x14ac:dyDescent="0.3">
      <c r="B79" s="60" t="s">
        <v>25</v>
      </c>
      <c r="E79" s="96" t="s">
        <v>26</v>
      </c>
      <c r="F79" s="96"/>
      <c r="G79" s="96" t="s">
        <v>27</v>
      </c>
    </row>
    <row r="80" spans="1:11" ht="83.1" customHeight="1" x14ac:dyDescent="0.3">
      <c r="A80" s="102" t="s">
        <v>28</v>
      </c>
      <c r="B80" s="149"/>
      <c r="C80" s="149"/>
      <c r="D80" s="95"/>
      <c r="E80" s="104"/>
      <c r="F80" s="98"/>
      <c r="G80" s="124"/>
      <c r="H80" s="124"/>
      <c r="I80" s="98"/>
    </row>
    <row r="81" spans="1:9" ht="83.1" customHeight="1" x14ac:dyDescent="0.3">
      <c r="A81" s="102" t="s">
        <v>29</v>
      </c>
      <c r="B81" s="150"/>
      <c r="C81" s="150"/>
      <c r="D81" s="112"/>
      <c r="E81" s="105"/>
      <c r="F81" s="98"/>
      <c r="G81" s="125"/>
      <c r="H81" s="125"/>
      <c r="I81" s="120"/>
    </row>
    <row r="82" spans="1:9" ht="18.75" x14ac:dyDescent="0.3">
      <c r="A82" s="95"/>
      <c r="B82" s="96"/>
      <c r="C82" s="97"/>
      <c r="D82" s="97"/>
      <c r="E82" s="97"/>
      <c r="F82" s="97"/>
      <c r="G82" s="96"/>
      <c r="H82" s="96"/>
      <c r="I82" s="98"/>
    </row>
    <row r="83" spans="1:9" ht="18.75" x14ac:dyDescent="0.3">
      <c r="A83" s="95"/>
      <c r="B83" s="95"/>
      <c r="C83" s="96"/>
      <c r="D83" s="97"/>
      <c r="E83" s="97"/>
      <c r="F83" s="97"/>
      <c r="G83" s="97"/>
      <c r="H83" s="96"/>
      <c r="I83" s="98"/>
    </row>
    <row r="84" spans="1:9" ht="18.75" x14ac:dyDescent="0.3">
      <c r="A84" s="95"/>
      <c r="B84" s="95"/>
      <c r="C84" s="96"/>
      <c r="D84" s="97"/>
      <c r="E84" s="97"/>
      <c r="F84" s="97"/>
      <c r="G84" s="97"/>
      <c r="H84" s="96"/>
      <c r="I84" s="98"/>
    </row>
    <row r="85" spans="1:9" ht="18.75" x14ac:dyDescent="0.3">
      <c r="A85" s="95"/>
      <c r="B85" s="95"/>
      <c r="C85" s="96"/>
      <c r="D85" s="97"/>
      <c r="E85" s="97"/>
      <c r="F85" s="97"/>
      <c r="G85" s="97"/>
      <c r="H85" s="96"/>
      <c r="I85" s="98"/>
    </row>
    <row r="86" spans="1:9" ht="18.75" x14ac:dyDescent="0.3">
      <c r="A86" s="95"/>
      <c r="B86" s="95"/>
      <c r="C86" s="96"/>
      <c r="D86" s="97"/>
      <c r="E86" s="97"/>
      <c r="F86" s="97"/>
      <c r="G86" s="97"/>
      <c r="H86" s="96"/>
      <c r="I86" s="98"/>
    </row>
    <row r="87" spans="1:9" ht="18.75" x14ac:dyDescent="0.3">
      <c r="A87" s="95"/>
      <c r="B87" s="95"/>
      <c r="C87" s="96"/>
      <c r="D87" s="97"/>
      <c r="E87" s="97"/>
      <c r="F87" s="97"/>
      <c r="G87" s="97"/>
      <c r="H87" s="96"/>
      <c r="I87" s="98"/>
    </row>
    <row r="88" spans="1:9" ht="18.75" x14ac:dyDescent="0.3">
      <c r="A88" s="95"/>
      <c r="B88" s="95"/>
      <c r="C88" s="96"/>
      <c r="D88" s="97"/>
      <c r="E88" s="97"/>
      <c r="F88" s="97"/>
      <c r="G88" s="97"/>
      <c r="H88" s="96"/>
      <c r="I88" s="98"/>
    </row>
    <row r="89" spans="1:9" ht="18.75" x14ac:dyDescent="0.3">
      <c r="A89" s="95"/>
      <c r="B89" s="95"/>
      <c r="C89" s="96"/>
      <c r="D89" s="97"/>
      <c r="E89" s="97"/>
      <c r="F89" s="97"/>
      <c r="G89" s="97"/>
      <c r="H89" s="96"/>
      <c r="I89" s="98"/>
    </row>
    <row r="90" spans="1:9" ht="18.75" x14ac:dyDescent="0.3">
      <c r="A90" s="95"/>
      <c r="B90" s="95"/>
      <c r="C90" s="96"/>
      <c r="D90" s="97"/>
      <c r="E90" s="97"/>
      <c r="F90" s="97"/>
      <c r="G90" s="97"/>
      <c r="H90" s="96"/>
      <c r="I90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7" priority="1" operator="greaterThan">
      <formula>0.02</formula>
    </cfRule>
  </conditionalFormatting>
  <conditionalFormatting sqref="H74">
    <cfRule type="cellIs" dxfId="6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0" zoomScale="55" zoomScaleNormal="75" workbookViewId="0">
      <selection activeCell="F41" sqref="F4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49" t="s">
        <v>30</v>
      </c>
      <c r="B1" s="549"/>
      <c r="C1" s="549"/>
      <c r="D1" s="549"/>
      <c r="E1" s="549"/>
      <c r="F1" s="549"/>
      <c r="G1" s="549"/>
      <c r="H1" s="549"/>
    </row>
    <row r="2" spans="1:8" x14ac:dyDescent="0.25">
      <c r="A2" s="549"/>
      <c r="B2" s="549"/>
      <c r="C2" s="549"/>
      <c r="D2" s="549"/>
      <c r="E2" s="549"/>
      <c r="F2" s="549"/>
      <c r="G2" s="549"/>
      <c r="H2" s="549"/>
    </row>
    <row r="3" spans="1:8" x14ac:dyDescent="0.25">
      <c r="A3" s="549"/>
      <c r="B3" s="549"/>
      <c r="C3" s="549"/>
      <c r="D3" s="549"/>
      <c r="E3" s="549"/>
      <c r="F3" s="549"/>
      <c r="G3" s="549"/>
      <c r="H3" s="549"/>
    </row>
    <row r="4" spans="1:8" x14ac:dyDescent="0.25">
      <c r="A4" s="549"/>
      <c r="B4" s="549"/>
      <c r="C4" s="549"/>
      <c r="D4" s="549"/>
      <c r="E4" s="549"/>
      <c r="F4" s="549"/>
      <c r="G4" s="549"/>
      <c r="H4" s="549"/>
    </row>
    <row r="5" spans="1:8" x14ac:dyDescent="0.25">
      <c r="A5" s="549"/>
      <c r="B5" s="549"/>
      <c r="C5" s="549"/>
      <c r="D5" s="549"/>
      <c r="E5" s="549"/>
      <c r="F5" s="549"/>
      <c r="G5" s="549"/>
      <c r="H5" s="549"/>
    </row>
    <row r="6" spans="1:8" x14ac:dyDescent="0.25">
      <c r="A6" s="549"/>
      <c r="B6" s="549"/>
      <c r="C6" s="549"/>
      <c r="D6" s="549"/>
      <c r="E6" s="549"/>
      <c r="F6" s="549"/>
      <c r="G6" s="549"/>
      <c r="H6" s="549"/>
    </row>
    <row r="7" spans="1:8" x14ac:dyDescent="0.25">
      <c r="A7" s="549"/>
      <c r="B7" s="549"/>
      <c r="C7" s="549"/>
      <c r="D7" s="549"/>
      <c r="E7" s="549"/>
      <c r="F7" s="549"/>
      <c r="G7" s="549"/>
      <c r="H7" s="549"/>
    </row>
    <row r="8" spans="1:8" x14ac:dyDescent="0.25">
      <c r="A8" s="550" t="s">
        <v>31</v>
      </c>
      <c r="B8" s="550"/>
      <c r="C8" s="550"/>
      <c r="D8" s="550"/>
      <c r="E8" s="550"/>
      <c r="F8" s="550"/>
      <c r="G8" s="550"/>
      <c r="H8" s="550"/>
    </row>
    <row r="9" spans="1:8" x14ac:dyDescent="0.25">
      <c r="A9" s="550"/>
      <c r="B9" s="550"/>
      <c r="C9" s="550"/>
      <c r="D9" s="550"/>
      <c r="E9" s="550"/>
      <c r="F9" s="550"/>
      <c r="G9" s="550"/>
      <c r="H9" s="550"/>
    </row>
    <row r="10" spans="1:8" x14ac:dyDescent="0.25">
      <c r="A10" s="550"/>
      <c r="B10" s="550"/>
      <c r="C10" s="550"/>
      <c r="D10" s="550"/>
      <c r="E10" s="550"/>
      <c r="F10" s="550"/>
      <c r="G10" s="550"/>
      <c r="H10" s="550"/>
    </row>
    <row r="11" spans="1:8" x14ac:dyDescent="0.25">
      <c r="A11" s="550"/>
      <c r="B11" s="550"/>
      <c r="C11" s="550"/>
      <c r="D11" s="550"/>
      <c r="E11" s="550"/>
      <c r="F11" s="550"/>
      <c r="G11" s="550"/>
      <c r="H11" s="550"/>
    </row>
    <row r="12" spans="1:8" x14ac:dyDescent="0.25">
      <c r="A12" s="550"/>
      <c r="B12" s="550"/>
      <c r="C12" s="550"/>
      <c r="D12" s="550"/>
      <c r="E12" s="550"/>
      <c r="F12" s="550"/>
      <c r="G12" s="550"/>
      <c r="H12" s="550"/>
    </row>
    <row r="13" spans="1:8" x14ac:dyDescent="0.25">
      <c r="A13" s="550"/>
      <c r="B13" s="550"/>
      <c r="C13" s="550"/>
      <c r="D13" s="550"/>
      <c r="E13" s="550"/>
      <c r="F13" s="550"/>
      <c r="G13" s="550"/>
      <c r="H13" s="550"/>
    </row>
    <row r="14" spans="1:8" x14ac:dyDescent="0.25">
      <c r="A14" s="550"/>
      <c r="B14" s="550"/>
      <c r="C14" s="550"/>
      <c r="D14" s="550"/>
      <c r="E14" s="550"/>
      <c r="F14" s="550"/>
      <c r="G14" s="550"/>
      <c r="H14" s="550"/>
    </row>
    <row r="15" spans="1:8" ht="19.5" customHeight="1" x14ac:dyDescent="0.25"/>
    <row r="16" spans="1:8" ht="19.5" customHeight="1" x14ac:dyDescent="0.3">
      <c r="A16" s="552" t="s">
        <v>32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1" t="s">
        <v>33</v>
      </c>
      <c r="B17" s="551"/>
      <c r="C17" s="551"/>
      <c r="D17" s="551"/>
      <c r="E17" s="551"/>
      <c r="F17" s="551"/>
      <c r="G17" s="551"/>
      <c r="H17" s="551"/>
    </row>
    <row r="18" spans="1:14" ht="26.25" customHeight="1" x14ac:dyDescent="0.4">
      <c r="A18" s="176" t="s">
        <v>34</v>
      </c>
      <c r="B18" s="555" t="s">
        <v>5</v>
      </c>
      <c r="C18" s="555"/>
    </row>
    <row r="19" spans="1:14" ht="26.25" customHeight="1" x14ac:dyDescent="0.4">
      <c r="A19" s="176" t="s">
        <v>35</v>
      </c>
      <c r="B19" s="274" t="s">
        <v>7</v>
      </c>
      <c r="C19" s="275"/>
    </row>
    <row r="20" spans="1:14" ht="26.25" customHeight="1" x14ac:dyDescent="0.4">
      <c r="A20" s="176" t="s">
        <v>36</v>
      </c>
      <c r="B20" s="274" t="s">
        <v>9</v>
      </c>
      <c r="C20" s="275"/>
    </row>
    <row r="21" spans="1:14" ht="26.25" customHeight="1" x14ac:dyDescent="0.4">
      <c r="A21" s="176" t="s">
        <v>37</v>
      </c>
      <c r="B21" s="556" t="s">
        <v>11</v>
      </c>
      <c r="C21" s="556"/>
      <c r="D21" s="556"/>
      <c r="E21" s="556"/>
      <c r="F21" s="556"/>
      <c r="G21" s="556"/>
      <c r="H21" s="556"/>
      <c r="I21" s="556"/>
    </row>
    <row r="22" spans="1:14" ht="26.25" customHeight="1" x14ac:dyDescent="0.4">
      <c r="A22" s="176" t="s">
        <v>38</v>
      </c>
      <c r="B22" s="276" t="s">
        <v>12</v>
      </c>
      <c r="C22" s="275"/>
      <c r="D22" s="275"/>
      <c r="E22" s="275"/>
      <c r="F22" s="275"/>
      <c r="G22" s="275"/>
      <c r="H22" s="275"/>
      <c r="I22" s="275"/>
    </row>
    <row r="23" spans="1:14" ht="26.25" customHeight="1" x14ac:dyDescent="0.4">
      <c r="A23" s="176" t="s">
        <v>39</v>
      </c>
      <c r="B23" s="276"/>
      <c r="C23" s="275"/>
      <c r="D23" s="275"/>
      <c r="E23" s="275"/>
      <c r="F23" s="275"/>
      <c r="G23" s="275"/>
      <c r="H23" s="275"/>
      <c r="I23" s="275"/>
    </row>
    <row r="24" spans="1:14" ht="18.75" x14ac:dyDescent="0.3">
      <c r="A24" s="176"/>
      <c r="B24" s="178"/>
    </row>
    <row r="25" spans="1:14" ht="18.75" x14ac:dyDescent="0.3">
      <c r="A25" s="174" t="s">
        <v>1</v>
      </c>
      <c r="B25" s="178"/>
    </row>
    <row r="26" spans="1:14" ht="26.25" customHeight="1" x14ac:dyDescent="0.4">
      <c r="A26" s="179" t="s">
        <v>4</v>
      </c>
      <c r="B26" s="555" t="s">
        <v>106</v>
      </c>
      <c r="C26" s="555"/>
      <c r="D26" s="4"/>
      <c r="E26" s="4"/>
      <c r="F26" s="4"/>
      <c r="G26" s="4"/>
      <c r="H26" s="4"/>
    </row>
    <row r="27" spans="1:14" ht="26.25" customHeight="1" x14ac:dyDescent="0.4">
      <c r="A27" s="181" t="s">
        <v>40</v>
      </c>
      <c r="B27" s="556" t="s">
        <v>107</v>
      </c>
      <c r="C27" s="556"/>
      <c r="D27" s="4"/>
      <c r="E27" s="4"/>
      <c r="F27" s="4"/>
      <c r="G27" s="4"/>
      <c r="H27" s="4"/>
    </row>
    <row r="28" spans="1:14" ht="27" customHeight="1" x14ac:dyDescent="0.4">
      <c r="A28" s="181" t="s">
        <v>6</v>
      </c>
      <c r="B28" s="521">
        <v>41.65</v>
      </c>
      <c r="C28" s="4"/>
      <c r="D28" s="4"/>
      <c r="E28" s="4"/>
      <c r="F28" s="4"/>
      <c r="G28" s="4"/>
      <c r="H28" s="4"/>
    </row>
    <row r="29" spans="1:14" s="9" customFormat="1" ht="27" customHeight="1" x14ac:dyDescent="0.4">
      <c r="A29" s="181" t="s">
        <v>41</v>
      </c>
      <c r="B29" s="520">
        <v>0</v>
      </c>
      <c r="C29" s="566" t="s">
        <v>42</v>
      </c>
      <c r="D29" s="567"/>
      <c r="E29" s="567"/>
      <c r="F29" s="567"/>
      <c r="G29" s="567"/>
      <c r="H29" s="568"/>
      <c r="I29" s="183"/>
      <c r="J29" s="183"/>
      <c r="K29" s="183"/>
      <c r="L29" s="183"/>
    </row>
    <row r="30" spans="1:14" s="9" customFormat="1" ht="19.5" customHeight="1" x14ac:dyDescent="0.3">
      <c r="A30" s="181" t="s">
        <v>43</v>
      </c>
      <c r="B30" s="545">
        <f>B28-B29</f>
        <v>41.65</v>
      </c>
      <c r="C30" s="429"/>
      <c r="D30" s="429"/>
      <c r="E30" s="429"/>
      <c r="F30" s="429"/>
      <c r="G30" s="429"/>
      <c r="H30" s="430"/>
      <c r="I30" s="183"/>
      <c r="J30" s="183"/>
      <c r="K30" s="183"/>
      <c r="L30" s="183"/>
    </row>
    <row r="31" spans="1:14" s="9" customFormat="1" ht="27" customHeight="1" x14ac:dyDescent="0.4">
      <c r="A31" s="181" t="s">
        <v>44</v>
      </c>
      <c r="B31" s="541">
        <v>1</v>
      </c>
      <c r="C31" s="569" t="s">
        <v>45</v>
      </c>
      <c r="D31" s="570"/>
      <c r="E31" s="570"/>
      <c r="F31" s="570"/>
      <c r="G31" s="570"/>
      <c r="H31" s="571"/>
      <c r="I31" s="183"/>
      <c r="J31" s="183"/>
      <c r="K31" s="183"/>
      <c r="L31" s="183"/>
    </row>
    <row r="32" spans="1:14" s="9" customFormat="1" ht="27" customHeight="1" x14ac:dyDescent="0.4">
      <c r="A32" s="181" t="s">
        <v>46</v>
      </c>
      <c r="B32" s="541">
        <v>1</v>
      </c>
      <c r="C32" s="569" t="s">
        <v>47</v>
      </c>
      <c r="D32" s="570"/>
      <c r="E32" s="570"/>
      <c r="F32" s="570"/>
      <c r="G32" s="570"/>
      <c r="H32" s="571"/>
      <c r="I32" s="183"/>
      <c r="J32" s="183"/>
      <c r="K32" s="183"/>
      <c r="L32" s="185"/>
      <c r="M32" s="185"/>
      <c r="N32" s="186"/>
    </row>
    <row r="33" spans="1:14" s="9" customFormat="1" ht="17.25" customHeight="1" x14ac:dyDescent="0.3">
      <c r="A33" s="181"/>
      <c r="B33" s="184"/>
      <c r="C33" s="187"/>
      <c r="D33" s="187"/>
      <c r="E33" s="187"/>
      <c r="F33" s="187"/>
      <c r="G33" s="187"/>
      <c r="H33" s="187"/>
      <c r="I33" s="183"/>
      <c r="J33" s="183"/>
      <c r="K33" s="183"/>
      <c r="L33" s="185"/>
      <c r="M33" s="185"/>
      <c r="N33" s="186"/>
    </row>
    <row r="34" spans="1:14" s="9" customFormat="1" ht="18.75" x14ac:dyDescent="0.3">
      <c r="A34" s="181" t="s">
        <v>48</v>
      </c>
      <c r="B34" s="188">
        <f>B31/B32</f>
        <v>1</v>
      </c>
      <c r="C34" s="175" t="s">
        <v>49</v>
      </c>
      <c r="D34" s="175"/>
      <c r="E34" s="175"/>
      <c r="F34" s="175"/>
      <c r="G34" s="175"/>
      <c r="H34" s="175"/>
      <c r="I34" s="183"/>
      <c r="J34" s="183"/>
      <c r="K34" s="183"/>
      <c r="L34" s="185"/>
      <c r="M34" s="185"/>
      <c r="N34" s="186"/>
    </row>
    <row r="35" spans="1:14" s="9" customFormat="1" ht="19.5" customHeight="1" x14ac:dyDescent="0.3">
      <c r="A35" s="181"/>
      <c r="B35" s="180"/>
      <c r="H35" s="175"/>
      <c r="I35" s="183"/>
      <c r="J35" s="183"/>
      <c r="K35" s="183"/>
      <c r="L35" s="185"/>
      <c r="M35" s="185"/>
      <c r="N35" s="186"/>
    </row>
    <row r="36" spans="1:14" s="9" customFormat="1" ht="27" customHeight="1" x14ac:dyDescent="0.4">
      <c r="A36" s="189" t="s">
        <v>50</v>
      </c>
      <c r="B36" s="277">
        <v>50</v>
      </c>
      <c r="C36" s="175"/>
      <c r="D36" s="558" t="s">
        <v>51</v>
      </c>
      <c r="E36" s="559"/>
      <c r="F36" s="235" t="s">
        <v>52</v>
      </c>
      <c r="G36" s="236"/>
      <c r="J36" s="183"/>
      <c r="K36" s="183"/>
      <c r="L36" s="185"/>
      <c r="M36" s="185"/>
      <c r="N36" s="186"/>
    </row>
    <row r="37" spans="1:14" s="9" customFormat="1" ht="26.25" customHeight="1" x14ac:dyDescent="0.4">
      <c r="A37" s="190" t="s">
        <v>53</v>
      </c>
      <c r="B37" s="278">
        <v>1</v>
      </c>
      <c r="C37" s="192" t="s">
        <v>54</v>
      </c>
      <c r="D37" s="193" t="s">
        <v>55</v>
      </c>
      <c r="E37" s="225" t="s">
        <v>56</v>
      </c>
      <c r="F37" s="193" t="s">
        <v>55</v>
      </c>
      <c r="G37" s="194" t="s">
        <v>56</v>
      </c>
      <c r="J37" s="183"/>
      <c r="K37" s="183"/>
      <c r="L37" s="185"/>
      <c r="M37" s="185"/>
      <c r="N37" s="186"/>
    </row>
    <row r="38" spans="1:14" s="9" customFormat="1" ht="26.25" customHeight="1" x14ac:dyDescent="0.4">
      <c r="A38" s="190" t="s">
        <v>57</v>
      </c>
      <c r="B38" s="278">
        <v>1</v>
      </c>
      <c r="C38" s="195">
        <v>1</v>
      </c>
      <c r="D38" s="279">
        <v>77857425</v>
      </c>
      <c r="E38" s="239">
        <f>IF(ISBLANK(D38),"-",$D$48/$D$45*D38)</f>
        <v>119217214.94720337</v>
      </c>
      <c r="F38" s="279">
        <v>75116198</v>
      </c>
      <c r="G38" s="231">
        <f>IF(ISBLANK(F38),"-",$D$48/$F$45*F38)</f>
        <v>122771283.59853131</v>
      </c>
      <c r="J38" s="183"/>
      <c r="K38" s="183"/>
      <c r="L38" s="185"/>
      <c r="M38" s="185"/>
      <c r="N38" s="186"/>
    </row>
    <row r="39" spans="1:14" s="9" customFormat="1" ht="26.25" customHeight="1" x14ac:dyDescent="0.4">
      <c r="A39" s="190" t="s">
        <v>58</v>
      </c>
      <c r="B39" s="278">
        <v>1</v>
      </c>
      <c r="C39" s="191">
        <v>2</v>
      </c>
      <c r="D39" s="280">
        <v>77540981</v>
      </c>
      <c r="E39" s="240">
        <f>IF(ISBLANK(D39),"-",$D$48/$D$45*D39)</f>
        <v>118732668.06722689</v>
      </c>
      <c r="F39" s="527">
        <v>75818237</v>
      </c>
      <c r="G39" s="232">
        <f>IF(ISBLANK(F39),"-",$D$48/$F$45*F39)</f>
        <v>123918708.94034944</v>
      </c>
      <c r="J39" s="183"/>
      <c r="K39" s="183"/>
      <c r="L39" s="185"/>
      <c r="M39" s="185"/>
      <c r="N39" s="186"/>
    </row>
    <row r="40" spans="1:14" ht="26.25" customHeight="1" x14ac:dyDescent="0.4">
      <c r="A40" s="190" t="s">
        <v>59</v>
      </c>
      <c r="B40" s="278">
        <v>1</v>
      </c>
      <c r="C40" s="191">
        <v>3</v>
      </c>
      <c r="D40" s="280">
        <v>78533609</v>
      </c>
      <c r="E40" s="240">
        <f>IF(ISBLANK(D40),"-",$D$48/$D$45*D40)</f>
        <v>120252604.61327387</v>
      </c>
      <c r="F40" s="527">
        <v>75933557</v>
      </c>
      <c r="G40" s="232">
        <f>IF(ISBLANK(F40),"-",$D$48/$F$45*F40)</f>
        <v>124107190.05096933</v>
      </c>
      <c r="L40" s="185"/>
      <c r="M40" s="185"/>
      <c r="N40" s="196"/>
    </row>
    <row r="41" spans="1:14" ht="26.25" customHeight="1" x14ac:dyDescent="0.4">
      <c r="A41" s="190" t="s">
        <v>60</v>
      </c>
      <c r="B41" s="278">
        <v>1</v>
      </c>
      <c r="C41" s="197">
        <v>4</v>
      </c>
      <c r="D41" s="281"/>
      <c r="E41" s="241" t="str">
        <f>IF(ISBLANK(D41),"-",$D$48/$D$45*D41)</f>
        <v>-</v>
      </c>
      <c r="F41" s="281"/>
      <c r="G41" s="233" t="str">
        <f>IF(ISBLANK(F41),"-",$D$48/$F$45*F41)</f>
        <v>-</v>
      </c>
      <c r="L41" s="185"/>
      <c r="M41" s="185"/>
      <c r="N41" s="196"/>
    </row>
    <row r="42" spans="1:14" ht="27" customHeight="1" x14ac:dyDescent="0.4">
      <c r="A42" s="190" t="s">
        <v>61</v>
      </c>
      <c r="B42" s="278">
        <v>1</v>
      </c>
      <c r="C42" s="198" t="s">
        <v>62</v>
      </c>
      <c r="D42" s="259">
        <f>AVERAGE(D38:D41)</f>
        <v>77977338.333333328</v>
      </c>
      <c r="E42" s="221">
        <f>AVERAGE(E38:E41)</f>
        <v>119400829.20923471</v>
      </c>
      <c r="F42" s="199">
        <f>AVERAGE(F38:F41)</f>
        <v>75622664</v>
      </c>
      <c r="G42" s="200">
        <f>AVERAGE(G38:G41)</f>
        <v>123599060.86328335</v>
      </c>
    </row>
    <row r="43" spans="1:14" ht="26.25" customHeight="1" x14ac:dyDescent="0.4">
      <c r="A43" s="190" t="s">
        <v>63</v>
      </c>
      <c r="B43" s="273">
        <v>1</v>
      </c>
      <c r="C43" s="260" t="s">
        <v>64</v>
      </c>
      <c r="D43" s="283">
        <v>15.68</v>
      </c>
      <c r="E43" s="196"/>
      <c r="F43" s="282">
        <v>14.69</v>
      </c>
      <c r="G43" s="237"/>
    </row>
    <row r="44" spans="1:14" ht="26.25" customHeight="1" x14ac:dyDescent="0.4">
      <c r="A44" s="190" t="s">
        <v>65</v>
      </c>
      <c r="B44" s="273">
        <v>1</v>
      </c>
      <c r="C44" s="261" t="s">
        <v>66</v>
      </c>
      <c r="D44" s="262">
        <f>D43*$B$34</f>
        <v>15.68</v>
      </c>
      <c r="E44" s="202"/>
      <c r="F44" s="201">
        <f>F43*$B$34</f>
        <v>14.69</v>
      </c>
      <c r="G44" s="204"/>
    </row>
    <row r="45" spans="1:14" ht="19.5" customHeight="1" x14ac:dyDescent="0.3">
      <c r="A45" s="190" t="s">
        <v>67</v>
      </c>
      <c r="B45" s="258">
        <f>(B44/B43)*(B42/B41)*(B40/B39)*(B38/B37)*B36</f>
        <v>50</v>
      </c>
      <c r="C45" s="261" t="s">
        <v>68</v>
      </c>
      <c r="D45" s="263">
        <f>D44*$B$30/100</f>
        <v>6.5307199999999996</v>
      </c>
      <c r="E45" s="204"/>
      <c r="F45" s="203">
        <f>F44*$B$30/100</f>
        <v>6.118385</v>
      </c>
      <c r="G45" s="204"/>
    </row>
    <row r="46" spans="1:14" ht="19.5" customHeight="1" x14ac:dyDescent="0.3">
      <c r="A46" s="560" t="s">
        <v>69</v>
      </c>
      <c r="B46" s="564"/>
      <c r="C46" s="261" t="s">
        <v>70</v>
      </c>
      <c r="D46" s="262">
        <f>D45/$B$45</f>
        <v>0.13061439999999999</v>
      </c>
      <c r="E46" s="204"/>
      <c r="F46" s="205">
        <f>F45/$B$45</f>
        <v>0.1223677</v>
      </c>
      <c r="G46" s="204"/>
    </row>
    <row r="47" spans="1:14" ht="27" customHeight="1" x14ac:dyDescent="0.4">
      <c r="A47" s="562"/>
      <c r="B47" s="565"/>
      <c r="C47" s="261" t="s">
        <v>71</v>
      </c>
      <c r="D47" s="284">
        <v>0.2</v>
      </c>
      <c r="E47" s="237"/>
      <c r="F47" s="237"/>
      <c r="G47" s="237"/>
    </row>
    <row r="48" spans="1:14" ht="18.75" x14ac:dyDescent="0.3">
      <c r="C48" s="261" t="s">
        <v>72</v>
      </c>
      <c r="D48" s="263">
        <f>D47*$B$45</f>
        <v>10</v>
      </c>
      <c r="E48" s="204"/>
      <c r="F48" s="204"/>
      <c r="G48" s="204"/>
    </row>
    <row r="49" spans="1:12" ht="19.5" customHeight="1" x14ac:dyDescent="0.3">
      <c r="C49" s="264" t="s">
        <v>73</v>
      </c>
      <c r="D49" s="265">
        <f>D48/B34</f>
        <v>10</v>
      </c>
      <c r="E49" s="223"/>
      <c r="F49" s="223"/>
      <c r="G49" s="223"/>
    </row>
    <row r="50" spans="1:12" ht="18.75" x14ac:dyDescent="0.3">
      <c r="C50" s="266" t="s">
        <v>74</v>
      </c>
      <c r="D50" s="267">
        <f>AVERAGE(E38:E41,G38:G41)</f>
        <v>121499945.03625904</v>
      </c>
      <c r="E50" s="222"/>
      <c r="F50" s="222"/>
      <c r="G50" s="222"/>
    </row>
    <row r="51" spans="1:12" ht="18.75" x14ac:dyDescent="0.3">
      <c r="C51" s="206" t="s">
        <v>75</v>
      </c>
      <c r="D51" s="209">
        <f>STDEV(E38:E41,G38:G41)/D50</f>
        <v>1.9714987160318269E-2</v>
      </c>
      <c r="E51" s="202"/>
      <c r="F51" s="202"/>
      <c r="G51" s="202"/>
    </row>
    <row r="52" spans="1:12" ht="19.5" customHeight="1" x14ac:dyDescent="0.3">
      <c r="C52" s="207" t="s">
        <v>20</v>
      </c>
      <c r="D52" s="210">
        <f>COUNT(E38:E41,G38:G41)</f>
        <v>6</v>
      </c>
      <c r="E52" s="202"/>
      <c r="F52" s="202"/>
      <c r="G52" s="202"/>
    </row>
    <row r="54" spans="1:12" ht="18.75" x14ac:dyDescent="0.3">
      <c r="A54" s="174" t="s">
        <v>1</v>
      </c>
      <c r="B54" s="211" t="s">
        <v>76</v>
      </c>
    </row>
    <row r="55" spans="1:12" ht="18.75" x14ac:dyDescent="0.3">
      <c r="A55" s="175" t="s">
        <v>77</v>
      </c>
      <c r="B55" s="177" t="str">
        <f>B21</f>
        <v xml:space="preserve">Amoxicillin 400mg + Clavulinic Acid 57.5mg </v>
      </c>
    </row>
    <row r="56" spans="1:12" ht="26.25" customHeight="1" x14ac:dyDescent="0.4">
      <c r="A56" s="269" t="s">
        <v>78</v>
      </c>
      <c r="B56" s="285">
        <v>5</v>
      </c>
      <c r="C56" s="250" t="s">
        <v>79</v>
      </c>
      <c r="D56" s="286">
        <v>57.5</v>
      </c>
      <c r="E56" s="250" t="str">
        <f>B20</f>
        <v>Amoxicillin 400mg + Clavulinic Acid USP 57.5mg/5mg</v>
      </c>
    </row>
    <row r="57" spans="1:12" ht="18.75" x14ac:dyDescent="0.3">
      <c r="A57" s="177" t="s">
        <v>80</v>
      </c>
      <c r="B57" s="295">
        <v>1.142973</v>
      </c>
    </row>
    <row r="58" spans="1:12" s="77" customFormat="1" ht="18.75" x14ac:dyDescent="0.3">
      <c r="A58" s="248" t="s">
        <v>81</v>
      </c>
      <c r="B58" s="249">
        <f>B56</f>
        <v>5</v>
      </c>
      <c r="C58" s="250" t="s">
        <v>82</v>
      </c>
      <c r="D58" s="270">
        <f>B57*B56</f>
        <v>5.7148649999999996</v>
      </c>
    </row>
    <row r="59" spans="1:12" ht="19.5" customHeight="1" x14ac:dyDescent="0.25"/>
    <row r="60" spans="1:12" s="9" customFormat="1" ht="27" customHeight="1" x14ac:dyDescent="0.4">
      <c r="A60" s="189" t="s">
        <v>83</v>
      </c>
      <c r="B60" s="277">
        <v>200</v>
      </c>
      <c r="C60" s="175"/>
      <c r="D60" s="213" t="s">
        <v>84</v>
      </c>
      <c r="E60" s="212" t="s">
        <v>85</v>
      </c>
      <c r="F60" s="212" t="s">
        <v>55</v>
      </c>
      <c r="G60" s="212" t="s">
        <v>86</v>
      </c>
      <c r="H60" s="192" t="s">
        <v>87</v>
      </c>
      <c r="L60" s="183"/>
    </row>
    <row r="61" spans="1:12" s="9" customFormat="1" ht="24" customHeight="1" x14ac:dyDescent="0.4">
      <c r="A61" s="190" t="s">
        <v>88</v>
      </c>
      <c r="B61" s="278">
        <v>1</v>
      </c>
      <c r="C61" s="575" t="s">
        <v>89</v>
      </c>
      <c r="D61" s="572">
        <v>2.0310999999999999</v>
      </c>
      <c r="E61" s="243">
        <v>1</v>
      </c>
      <c r="F61" s="287">
        <v>67524577</v>
      </c>
      <c r="G61" s="254">
        <f>IF(ISBLANK(F61),"-",(F61/$D$50*$D$47*$B$69)*$D$58/$D$61)</f>
        <v>62.549011643669736</v>
      </c>
      <c r="H61" s="251">
        <f t="shared" ref="H61:H72" si="0">IF(ISBLANK(F61),"-",G61/$D$56)</f>
        <v>1.0878088981507781</v>
      </c>
      <c r="L61" s="183"/>
    </row>
    <row r="62" spans="1:12" s="9" customFormat="1" ht="26.25" customHeight="1" x14ac:dyDescent="0.4">
      <c r="A62" s="190" t="s">
        <v>90</v>
      </c>
      <c r="B62" s="278">
        <v>1</v>
      </c>
      <c r="C62" s="576"/>
      <c r="D62" s="573"/>
      <c r="E62" s="244">
        <v>2</v>
      </c>
      <c r="F62" s="280">
        <v>67543209</v>
      </c>
      <c r="G62" s="255">
        <f>IF(ISBLANK(F62),"-",(F62/$D$50*$D$47*$B$69)*$D$58/$D$61)</f>
        <v>62.566270740086502</v>
      </c>
      <c r="H62" s="252">
        <f t="shared" si="0"/>
        <v>1.0881090563493305</v>
      </c>
      <c r="L62" s="183"/>
    </row>
    <row r="63" spans="1:12" s="9" customFormat="1" ht="24.75" customHeight="1" x14ac:dyDescent="0.4">
      <c r="A63" s="190" t="s">
        <v>91</v>
      </c>
      <c r="B63" s="278">
        <v>1</v>
      </c>
      <c r="C63" s="576"/>
      <c r="D63" s="573"/>
      <c r="E63" s="244">
        <v>3</v>
      </c>
      <c r="F63" s="280">
        <v>67540668</v>
      </c>
      <c r="G63" s="255">
        <f>IF(ISBLANK(F63),"-",(F63/$D$50*$D$47*$B$69)*$D$58/$D$61)</f>
        <v>62.56391697430746</v>
      </c>
      <c r="H63" s="252">
        <f t="shared" si="0"/>
        <v>1.0880681212923036</v>
      </c>
      <c r="L63" s="183"/>
    </row>
    <row r="64" spans="1:12" ht="27" customHeight="1" x14ac:dyDescent="0.4">
      <c r="A64" s="190" t="s">
        <v>92</v>
      </c>
      <c r="B64" s="278">
        <v>1</v>
      </c>
      <c r="C64" s="577"/>
      <c r="D64" s="574"/>
      <c r="E64" s="245">
        <v>4</v>
      </c>
      <c r="F64" s="288"/>
      <c r="G64" s="255" t="str">
        <f>IF(ISBLANK(F64),"-",(F64/$D$50*$D$47*$B$69)*$D$58/$D$61)</f>
        <v>-</v>
      </c>
      <c r="H64" s="252" t="str">
        <f t="shared" si="0"/>
        <v>-</v>
      </c>
    </row>
    <row r="65" spans="1:11" ht="24.75" customHeight="1" x14ac:dyDescent="0.4">
      <c r="A65" s="190" t="s">
        <v>93</v>
      </c>
      <c r="B65" s="278">
        <v>1</v>
      </c>
      <c r="C65" s="575" t="s">
        <v>94</v>
      </c>
      <c r="D65" s="572">
        <v>2.3868999999999998</v>
      </c>
      <c r="E65" s="214">
        <v>1</v>
      </c>
      <c r="F65" s="280">
        <v>78705033</v>
      </c>
      <c r="G65" s="254">
        <f>IF(ISBLANK(F65),"-",(F65/$D$50*$D$47*$B$69)*$D$58/$D$65)</f>
        <v>62.038053992505127</v>
      </c>
      <c r="H65" s="251">
        <f t="shared" si="0"/>
        <v>1.0789226781305239</v>
      </c>
    </row>
    <row r="66" spans="1:11" ht="23.25" customHeight="1" x14ac:dyDescent="0.4">
      <c r="A66" s="190" t="s">
        <v>95</v>
      </c>
      <c r="B66" s="278">
        <v>1</v>
      </c>
      <c r="C66" s="576"/>
      <c r="D66" s="573"/>
      <c r="E66" s="215">
        <v>2</v>
      </c>
      <c r="F66" s="280">
        <v>79405802</v>
      </c>
      <c r="G66" s="255">
        <f>IF(ISBLANK(F66),"-",(F66/$D$50*$D$47*$B$69)*$D$58/$D$65)</f>
        <v>62.590424576712536</v>
      </c>
      <c r="H66" s="252">
        <f t="shared" si="0"/>
        <v>1.0885291230732614</v>
      </c>
    </row>
    <row r="67" spans="1:11" ht="24.75" customHeight="1" x14ac:dyDescent="0.4">
      <c r="A67" s="190" t="s">
        <v>96</v>
      </c>
      <c r="B67" s="278">
        <v>1</v>
      </c>
      <c r="C67" s="576"/>
      <c r="D67" s="573"/>
      <c r="E67" s="215">
        <v>3</v>
      </c>
      <c r="F67" s="280">
        <v>79030707</v>
      </c>
      <c r="G67" s="255">
        <f>IF(ISBLANK(F67),"-",(F67/$D$50*$D$47*$B$69)*$D$58/$D$65)</f>
        <v>62.294761606057044</v>
      </c>
      <c r="H67" s="252">
        <f t="shared" si="0"/>
        <v>1.0833871583662094</v>
      </c>
    </row>
    <row r="68" spans="1:11" ht="27" customHeight="1" x14ac:dyDescent="0.4">
      <c r="A68" s="190" t="s">
        <v>97</v>
      </c>
      <c r="B68" s="278">
        <v>1</v>
      </c>
      <c r="C68" s="577"/>
      <c r="D68" s="574"/>
      <c r="E68" s="216">
        <v>4</v>
      </c>
      <c r="F68" s="288"/>
      <c r="G68" s="256" t="str">
        <f>IF(ISBLANK(F68),"-",(F68/$D$50*$D$47*$B$69)*$D$58/$D$65)</f>
        <v>-</v>
      </c>
      <c r="H68" s="253" t="str">
        <f t="shared" si="0"/>
        <v>-</v>
      </c>
    </row>
    <row r="69" spans="1:11" ht="23.25" customHeight="1" x14ac:dyDescent="0.4">
      <c r="A69" s="190" t="s">
        <v>98</v>
      </c>
      <c r="B69" s="257">
        <f>(B68/B67)*(B66/B65)*(B64/B63)*(B62/B61)*B60</f>
        <v>200</v>
      </c>
      <c r="C69" s="575" t="s">
        <v>99</v>
      </c>
      <c r="D69" s="572">
        <v>2.8875000000000002</v>
      </c>
      <c r="E69" s="214">
        <v>1</v>
      </c>
      <c r="F69" s="287">
        <v>95110358</v>
      </c>
      <c r="G69" s="254">
        <f>IF(ISBLANK(F69),"-",(F69/$D$50*$D$47*$B$69)*$D$58/$D$69)</f>
        <v>61.972028085614276</v>
      </c>
      <c r="H69" s="252">
        <f t="shared" si="0"/>
        <v>1.0777744014889439</v>
      </c>
    </row>
    <row r="70" spans="1:11" ht="22.5" customHeight="1" x14ac:dyDescent="0.4">
      <c r="A70" s="268" t="s">
        <v>100</v>
      </c>
      <c r="B70" s="289">
        <f>(D47*B69)/D56*D58</f>
        <v>3.975558260869565</v>
      </c>
      <c r="C70" s="576"/>
      <c r="D70" s="573"/>
      <c r="E70" s="215">
        <v>2</v>
      </c>
      <c r="F70" s="280">
        <v>95417382</v>
      </c>
      <c r="G70" s="255">
        <f>IF(ISBLANK(F70),"-",(F70/$D$50*$D$47*$B$69)*$D$58/$D$69)</f>
        <v>62.172078851388463</v>
      </c>
      <c r="H70" s="252">
        <f t="shared" si="0"/>
        <v>1.0812535452415384</v>
      </c>
    </row>
    <row r="71" spans="1:11" ht="23.25" customHeight="1" x14ac:dyDescent="0.4">
      <c r="A71" s="560" t="s">
        <v>69</v>
      </c>
      <c r="B71" s="561"/>
      <c r="C71" s="576"/>
      <c r="D71" s="573"/>
      <c r="E71" s="215">
        <v>3</v>
      </c>
      <c r="F71" s="280">
        <v>95454862</v>
      </c>
      <c r="G71" s="255">
        <f>IF(ISBLANK(F71),"-",(F71/$D$50*$D$47*$B$69)*$D$58/$D$69)</f>
        <v>62.196500078071772</v>
      </c>
      <c r="H71" s="252">
        <f t="shared" si="0"/>
        <v>1.0816782622273351</v>
      </c>
    </row>
    <row r="72" spans="1:11" ht="23.25" customHeight="1" x14ac:dyDescent="0.4">
      <c r="A72" s="562"/>
      <c r="B72" s="563"/>
      <c r="C72" s="578"/>
      <c r="D72" s="574"/>
      <c r="E72" s="216">
        <v>4</v>
      </c>
      <c r="F72" s="288"/>
      <c r="G72" s="256" t="str">
        <f>IF(ISBLANK(F72),"-",(F72/$D$50*$D$47*$B$69)*$D$58/$D$69)</f>
        <v>-</v>
      </c>
      <c r="H72" s="253" t="str">
        <f t="shared" si="0"/>
        <v>-</v>
      </c>
    </row>
    <row r="73" spans="1:11" ht="26.25" customHeight="1" x14ac:dyDescent="0.4">
      <c r="A73" s="217"/>
      <c r="B73" s="217"/>
      <c r="C73" s="217"/>
      <c r="D73" s="217"/>
      <c r="E73" s="217"/>
      <c r="F73" s="218"/>
      <c r="G73" s="208" t="s">
        <v>62</v>
      </c>
      <c r="H73" s="290">
        <f>AVERAGE(H61:H72)</f>
        <v>1.0839479160355805</v>
      </c>
    </row>
    <row r="74" spans="1:11" ht="26.25" customHeight="1" x14ac:dyDescent="0.4">
      <c r="C74" s="217"/>
      <c r="D74" s="217"/>
      <c r="E74" s="217"/>
      <c r="F74" s="218"/>
      <c r="G74" s="206" t="s">
        <v>75</v>
      </c>
      <c r="H74" s="291">
        <f>STDEV(H61:H72)/H73</f>
        <v>3.9448810901161887E-3</v>
      </c>
    </row>
    <row r="75" spans="1:11" ht="27" customHeight="1" x14ac:dyDescent="0.4">
      <c r="A75" s="217"/>
      <c r="B75" s="217"/>
      <c r="C75" s="218"/>
      <c r="D75" s="219"/>
      <c r="E75" s="219"/>
      <c r="F75" s="218"/>
      <c r="G75" s="207" t="s">
        <v>20</v>
      </c>
      <c r="H75" s="292">
        <f>COUNT(H61:H72)</f>
        <v>9</v>
      </c>
    </row>
    <row r="76" spans="1:11" ht="18.75" x14ac:dyDescent="0.3">
      <c r="A76" s="217"/>
      <c r="B76" s="217"/>
      <c r="C76" s="218"/>
      <c r="D76" s="219"/>
      <c r="E76" s="219"/>
      <c r="F76" s="219"/>
      <c r="G76" s="219"/>
      <c r="H76" s="218"/>
      <c r="I76" s="220"/>
      <c r="J76" s="224"/>
      <c r="K76" s="238"/>
    </row>
    <row r="77" spans="1:11" ht="26.25" customHeight="1" x14ac:dyDescent="0.4">
      <c r="A77" s="179" t="s">
        <v>101</v>
      </c>
      <c r="B77" s="293" t="s">
        <v>102</v>
      </c>
      <c r="C77" s="557" t="str">
        <f>B20</f>
        <v>Amoxicillin 400mg + Clavulinic Acid USP 57.5mg/5mg</v>
      </c>
      <c r="D77" s="557"/>
      <c r="E77" s="242" t="s">
        <v>103</v>
      </c>
      <c r="F77" s="242"/>
      <c r="G77" s="294">
        <f>H73</f>
        <v>1.0839479160355805</v>
      </c>
      <c r="H77" s="218"/>
      <c r="I77" s="220"/>
      <c r="J77" s="224"/>
      <c r="K77" s="238"/>
    </row>
    <row r="78" spans="1:11" ht="19.5" customHeight="1" x14ac:dyDescent="0.3">
      <c r="A78" s="228"/>
      <c r="B78" s="229"/>
      <c r="C78" s="230"/>
      <c r="D78" s="230"/>
      <c r="E78" s="229"/>
      <c r="F78" s="229"/>
      <c r="G78" s="229"/>
      <c r="H78" s="229"/>
    </row>
    <row r="79" spans="1:11" ht="18.75" x14ac:dyDescent="0.3">
      <c r="B79" s="182" t="s">
        <v>25</v>
      </c>
      <c r="E79" s="218" t="s">
        <v>26</v>
      </c>
      <c r="F79" s="218"/>
      <c r="G79" s="218" t="s">
        <v>27</v>
      </c>
    </row>
    <row r="80" spans="1:11" ht="83.1" customHeight="1" x14ac:dyDescent="0.3">
      <c r="A80" s="224" t="s">
        <v>28</v>
      </c>
      <c r="B80" s="271"/>
      <c r="C80" s="271"/>
      <c r="D80" s="217"/>
      <c r="E80" s="226"/>
      <c r="F80" s="220"/>
      <c r="G80" s="246"/>
      <c r="H80" s="246"/>
      <c r="I80" s="220"/>
    </row>
    <row r="81" spans="1:9" ht="83.1" customHeight="1" x14ac:dyDescent="0.3">
      <c r="A81" s="224" t="s">
        <v>29</v>
      </c>
      <c r="B81" s="272"/>
      <c r="C81" s="272"/>
      <c r="D81" s="234"/>
      <c r="E81" s="227"/>
      <c r="F81" s="220"/>
      <c r="G81" s="247"/>
      <c r="H81" s="247"/>
      <c r="I81" s="242"/>
    </row>
    <row r="82" spans="1:9" ht="18.75" x14ac:dyDescent="0.3">
      <c r="A82" s="217"/>
      <c r="B82" s="218"/>
      <c r="C82" s="219"/>
      <c r="D82" s="219"/>
      <c r="E82" s="219"/>
      <c r="F82" s="219"/>
      <c r="G82" s="218"/>
      <c r="H82" s="218"/>
      <c r="I82" s="220"/>
    </row>
    <row r="83" spans="1:9" ht="18.75" x14ac:dyDescent="0.3">
      <c r="A83" s="217"/>
      <c r="B83" s="217"/>
      <c r="C83" s="218"/>
      <c r="D83" s="219"/>
      <c r="E83" s="219"/>
      <c r="F83" s="219"/>
      <c r="G83" s="219"/>
      <c r="H83" s="218"/>
      <c r="I83" s="220"/>
    </row>
    <row r="84" spans="1:9" ht="18.75" x14ac:dyDescent="0.3">
      <c r="A84" s="217"/>
      <c r="B84" s="217"/>
      <c r="C84" s="218"/>
      <c r="D84" s="219"/>
      <c r="E84" s="219"/>
      <c r="F84" s="219"/>
      <c r="G84" s="219"/>
      <c r="H84" s="218"/>
      <c r="I84" s="220"/>
    </row>
    <row r="85" spans="1:9" ht="18.75" x14ac:dyDescent="0.3">
      <c r="A85" s="217"/>
      <c r="B85" s="217"/>
      <c r="C85" s="218"/>
      <c r="D85" s="219"/>
      <c r="E85" s="219"/>
      <c r="F85" s="219"/>
      <c r="G85" s="219"/>
      <c r="H85" s="218"/>
      <c r="I85" s="220"/>
    </row>
    <row r="86" spans="1:9" ht="18.75" x14ac:dyDescent="0.3">
      <c r="A86" s="217"/>
      <c r="B86" s="217"/>
      <c r="C86" s="218"/>
      <c r="D86" s="219"/>
      <c r="E86" s="219"/>
      <c r="F86" s="219"/>
      <c r="G86" s="219"/>
      <c r="H86" s="218"/>
      <c r="I86" s="220"/>
    </row>
    <row r="87" spans="1:9" ht="18.75" x14ac:dyDescent="0.3">
      <c r="A87" s="217"/>
      <c r="B87" s="217"/>
      <c r="C87" s="218"/>
      <c r="D87" s="219"/>
      <c r="E87" s="219"/>
      <c r="F87" s="219"/>
      <c r="G87" s="219"/>
      <c r="H87" s="218"/>
      <c r="I87" s="220"/>
    </row>
    <row r="88" spans="1:9" ht="18.75" x14ac:dyDescent="0.3">
      <c r="A88" s="217"/>
      <c r="B88" s="217"/>
      <c r="C88" s="218"/>
      <c r="D88" s="219"/>
      <c r="E88" s="219"/>
      <c r="F88" s="219"/>
      <c r="G88" s="219"/>
      <c r="H88" s="218"/>
      <c r="I88" s="220"/>
    </row>
    <row r="89" spans="1:9" ht="18.75" x14ac:dyDescent="0.3">
      <c r="A89" s="217"/>
      <c r="B89" s="217"/>
      <c r="C89" s="218"/>
      <c r="D89" s="219"/>
      <c r="E89" s="219"/>
      <c r="F89" s="219"/>
      <c r="G89" s="219"/>
      <c r="H89" s="218"/>
      <c r="I89" s="220"/>
    </row>
    <row r="90" spans="1:9" ht="18.75" x14ac:dyDescent="0.3">
      <c r="A90" s="217"/>
      <c r="B90" s="217"/>
      <c r="C90" s="218"/>
      <c r="D90" s="219"/>
      <c r="E90" s="219"/>
      <c r="F90" s="219"/>
      <c r="G90" s="219"/>
      <c r="H90" s="218"/>
      <c r="I90" s="22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55" zoomScaleNormal="75" workbookViewId="0">
      <selection activeCell="F38" sqref="F3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49" t="s">
        <v>30</v>
      </c>
      <c r="B1" s="549"/>
      <c r="C1" s="549"/>
      <c r="D1" s="549"/>
      <c r="E1" s="549"/>
      <c r="F1" s="549"/>
      <c r="G1" s="549"/>
      <c r="H1" s="549"/>
    </row>
    <row r="2" spans="1:8" x14ac:dyDescent="0.25">
      <c r="A2" s="549"/>
      <c r="B2" s="549"/>
      <c r="C2" s="549"/>
      <c r="D2" s="549"/>
      <c r="E2" s="549"/>
      <c r="F2" s="549"/>
      <c r="G2" s="549"/>
      <c r="H2" s="549"/>
    </row>
    <row r="3" spans="1:8" x14ac:dyDescent="0.25">
      <c r="A3" s="549"/>
      <c r="B3" s="549"/>
      <c r="C3" s="549"/>
      <c r="D3" s="549"/>
      <c r="E3" s="549"/>
      <c r="F3" s="549"/>
      <c r="G3" s="549"/>
      <c r="H3" s="549"/>
    </row>
    <row r="4" spans="1:8" x14ac:dyDescent="0.25">
      <c r="A4" s="549"/>
      <c r="B4" s="549"/>
      <c r="C4" s="549"/>
      <c r="D4" s="549"/>
      <c r="E4" s="549"/>
      <c r="F4" s="549"/>
      <c r="G4" s="549"/>
      <c r="H4" s="549"/>
    </row>
    <row r="5" spans="1:8" x14ac:dyDescent="0.25">
      <c r="A5" s="549"/>
      <c r="B5" s="549"/>
      <c r="C5" s="549"/>
      <c r="D5" s="549"/>
      <c r="E5" s="549"/>
      <c r="F5" s="549"/>
      <c r="G5" s="549"/>
      <c r="H5" s="549"/>
    </row>
    <row r="6" spans="1:8" x14ac:dyDescent="0.25">
      <c r="A6" s="549"/>
      <c r="B6" s="549"/>
      <c r="C6" s="549"/>
      <c r="D6" s="549"/>
      <c r="E6" s="549"/>
      <c r="F6" s="549"/>
      <c r="G6" s="549"/>
      <c r="H6" s="549"/>
    </row>
    <row r="7" spans="1:8" x14ac:dyDescent="0.25">
      <c r="A7" s="549"/>
      <c r="B7" s="549"/>
      <c r="C7" s="549"/>
      <c r="D7" s="549"/>
      <c r="E7" s="549"/>
      <c r="F7" s="549"/>
      <c r="G7" s="549"/>
      <c r="H7" s="549"/>
    </row>
    <row r="8" spans="1:8" x14ac:dyDescent="0.25">
      <c r="A8" s="550" t="s">
        <v>31</v>
      </c>
      <c r="B8" s="550"/>
      <c r="C8" s="550"/>
      <c r="D8" s="550"/>
      <c r="E8" s="550"/>
      <c r="F8" s="550"/>
      <c r="G8" s="550"/>
      <c r="H8" s="550"/>
    </row>
    <row r="9" spans="1:8" x14ac:dyDescent="0.25">
      <c r="A9" s="550"/>
      <c r="B9" s="550"/>
      <c r="C9" s="550"/>
      <c r="D9" s="550"/>
      <c r="E9" s="550"/>
      <c r="F9" s="550"/>
      <c r="G9" s="550"/>
      <c r="H9" s="550"/>
    </row>
    <row r="10" spans="1:8" x14ac:dyDescent="0.25">
      <c r="A10" s="550"/>
      <c r="B10" s="550"/>
      <c r="C10" s="550"/>
      <c r="D10" s="550"/>
      <c r="E10" s="550"/>
      <c r="F10" s="550"/>
      <c r="G10" s="550"/>
      <c r="H10" s="550"/>
    </row>
    <row r="11" spans="1:8" x14ac:dyDescent="0.25">
      <c r="A11" s="550"/>
      <c r="B11" s="550"/>
      <c r="C11" s="550"/>
      <c r="D11" s="550"/>
      <c r="E11" s="550"/>
      <c r="F11" s="550"/>
      <c r="G11" s="550"/>
      <c r="H11" s="550"/>
    </row>
    <row r="12" spans="1:8" x14ac:dyDescent="0.25">
      <c r="A12" s="550"/>
      <c r="B12" s="550"/>
      <c r="C12" s="550"/>
      <c r="D12" s="550"/>
      <c r="E12" s="550"/>
      <c r="F12" s="550"/>
      <c r="G12" s="550"/>
      <c r="H12" s="550"/>
    </row>
    <row r="13" spans="1:8" x14ac:dyDescent="0.25">
      <c r="A13" s="550"/>
      <c r="B13" s="550"/>
      <c r="C13" s="550"/>
      <c r="D13" s="550"/>
      <c r="E13" s="550"/>
      <c r="F13" s="550"/>
      <c r="G13" s="550"/>
      <c r="H13" s="550"/>
    </row>
    <row r="14" spans="1:8" x14ac:dyDescent="0.25">
      <c r="A14" s="550"/>
      <c r="B14" s="550"/>
      <c r="C14" s="550"/>
      <c r="D14" s="550"/>
      <c r="E14" s="550"/>
      <c r="F14" s="550"/>
      <c r="G14" s="550"/>
      <c r="H14" s="550"/>
    </row>
    <row r="15" spans="1:8" ht="19.5" customHeight="1" x14ac:dyDescent="0.25"/>
    <row r="16" spans="1:8" ht="19.5" customHeight="1" x14ac:dyDescent="0.3">
      <c r="A16" s="552" t="s">
        <v>32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1" t="s">
        <v>33</v>
      </c>
      <c r="B17" s="551"/>
      <c r="C17" s="551"/>
      <c r="D17" s="551"/>
      <c r="E17" s="551"/>
      <c r="F17" s="551"/>
      <c r="G17" s="551"/>
      <c r="H17" s="551"/>
    </row>
    <row r="18" spans="1:14" ht="26.25" customHeight="1" x14ac:dyDescent="0.4">
      <c r="A18" s="298" t="s">
        <v>34</v>
      </c>
      <c r="B18" s="555" t="s">
        <v>108</v>
      </c>
      <c r="C18" s="555"/>
      <c r="D18" s="4"/>
      <c r="E18" s="4"/>
      <c r="F18" s="4"/>
      <c r="G18" s="4"/>
      <c r="H18" s="4"/>
      <c r="I18" s="4"/>
    </row>
    <row r="19" spans="1:14" ht="26.25" customHeight="1" x14ac:dyDescent="0.4">
      <c r="A19" s="298" t="s">
        <v>35</v>
      </c>
      <c r="B19" s="544" t="s">
        <v>7</v>
      </c>
      <c r="C19" s="523"/>
      <c r="D19" s="4"/>
      <c r="E19" s="4"/>
      <c r="F19" s="4"/>
      <c r="G19" s="4"/>
      <c r="H19" s="4"/>
      <c r="I19" s="4"/>
    </row>
    <row r="20" spans="1:14" ht="26.25" customHeight="1" x14ac:dyDescent="0.4">
      <c r="A20" s="298" t="s">
        <v>36</v>
      </c>
      <c r="B20" s="544" t="s">
        <v>113</v>
      </c>
      <c r="C20" s="523"/>
      <c r="D20" s="4"/>
      <c r="E20" s="4"/>
      <c r="F20" s="4"/>
      <c r="G20" s="4"/>
      <c r="H20" s="4"/>
      <c r="I20" s="4"/>
    </row>
    <row r="21" spans="1:14" ht="26.25" customHeight="1" x14ac:dyDescent="0.4">
      <c r="A21" s="298" t="s">
        <v>37</v>
      </c>
      <c r="B21" s="556" t="s">
        <v>110</v>
      </c>
      <c r="C21" s="556"/>
      <c r="D21" s="556"/>
      <c r="E21" s="556"/>
      <c r="F21" s="556"/>
      <c r="G21" s="556"/>
      <c r="H21" s="556"/>
      <c r="I21" s="556"/>
    </row>
    <row r="22" spans="1:14" ht="26.25" customHeight="1" x14ac:dyDescent="0.4">
      <c r="A22" s="298" t="s">
        <v>38</v>
      </c>
      <c r="B22" s="524" t="s">
        <v>111</v>
      </c>
      <c r="C22" s="523"/>
      <c r="D22" s="523"/>
      <c r="E22" s="523"/>
      <c r="F22" s="523"/>
      <c r="G22" s="523"/>
      <c r="H22" s="523"/>
      <c r="I22" s="523"/>
    </row>
    <row r="23" spans="1:14" ht="26.25" customHeight="1" x14ac:dyDescent="0.4">
      <c r="A23" s="298" t="s">
        <v>39</v>
      </c>
      <c r="B23" s="524" t="s">
        <v>112</v>
      </c>
      <c r="C23" s="523"/>
      <c r="D23" s="523"/>
      <c r="E23" s="523"/>
      <c r="F23" s="523"/>
      <c r="G23" s="523"/>
      <c r="H23" s="523"/>
      <c r="I23" s="523"/>
    </row>
    <row r="24" spans="1:14" ht="18.75" x14ac:dyDescent="0.3">
      <c r="A24" s="298"/>
      <c r="B24" s="300"/>
    </row>
    <row r="25" spans="1:14" ht="18.75" x14ac:dyDescent="0.3">
      <c r="A25" s="296" t="s">
        <v>1</v>
      </c>
      <c r="B25" s="300"/>
    </row>
    <row r="26" spans="1:14" ht="26.25" customHeight="1" x14ac:dyDescent="0.4">
      <c r="A26" s="301" t="s">
        <v>4</v>
      </c>
      <c r="B26" s="555" t="s">
        <v>104</v>
      </c>
      <c r="C26" s="555"/>
    </row>
    <row r="27" spans="1:14" ht="26.25" customHeight="1" x14ac:dyDescent="0.4">
      <c r="A27" s="303" t="s">
        <v>40</v>
      </c>
      <c r="B27" s="556" t="s">
        <v>105</v>
      </c>
      <c r="C27" s="556"/>
    </row>
    <row r="28" spans="1:14" ht="27" customHeight="1" x14ac:dyDescent="0.4">
      <c r="A28" s="303" t="s">
        <v>6</v>
      </c>
      <c r="B28" s="398">
        <v>86.6</v>
      </c>
    </row>
    <row r="29" spans="1:14" s="9" customFormat="1" ht="27" customHeight="1" x14ac:dyDescent="0.4">
      <c r="A29" s="303" t="s">
        <v>41</v>
      </c>
      <c r="B29" s="397">
        <v>0</v>
      </c>
      <c r="C29" s="566" t="s">
        <v>42</v>
      </c>
      <c r="D29" s="567"/>
      <c r="E29" s="567"/>
      <c r="F29" s="567"/>
      <c r="G29" s="567"/>
      <c r="H29" s="568"/>
      <c r="I29" s="305"/>
      <c r="J29" s="305"/>
      <c r="K29" s="305"/>
      <c r="L29" s="305"/>
    </row>
    <row r="30" spans="1:14" s="9" customFormat="1" ht="19.5" customHeight="1" x14ac:dyDescent="0.3">
      <c r="A30" s="303" t="s">
        <v>43</v>
      </c>
      <c r="B30" s="302">
        <f>B28-B29</f>
        <v>86.6</v>
      </c>
      <c r="C30" s="306"/>
      <c r="D30" s="306"/>
      <c r="E30" s="306"/>
      <c r="F30" s="306"/>
      <c r="G30" s="306"/>
      <c r="H30" s="307"/>
      <c r="I30" s="305"/>
      <c r="J30" s="305"/>
      <c r="K30" s="305"/>
      <c r="L30" s="305"/>
    </row>
    <row r="31" spans="1:14" s="9" customFormat="1" ht="27" customHeight="1" x14ac:dyDescent="0.4">
      <c r="A31" s="303" t="s">
        <v>44</v>
      </c>
      <c r="B31" s="415">
        <v>1</v>
      </c>
      <c r="C31" s="569" t="s">
        <v>45</v>
      </c>
      <c r="D31" s="570"/>
      <c r="E31" s="570"/>
      <c r="F31" s="570"/>
      <c r="G31" s="570"/>
      <c r="H31" s="571"/>
      <c r="I31" s="305"/>
      <c r="J31" s="305"/>
      <c r="K31" s="305"/>
      <c r="L31" s="305"/>
    </row>
    <row r="32" spans="1:14" s="9" customFormat="1" ht="27" customHeight="1" x14ac:dyDescent="0.4">
      <c r="A32" s="303" t="s">
        <v>46</v>
      </c>
      <c r="B32" s="415">
        <v>1</v>
      </c>
      <c r="C32" s="569" t="s">
        <v>47</v>
      </c>
      <c r="D32" s="570"/>
      <c r="E32" s="570"/>
      <c r="F32" s="570"/>
      <c r="G32" s="570"/>
      <c r="H32" s="571"/>
      <c r="I32" s="305"/>
      <c r="J32" s="305"/>
      <c r="K32" s="305"/>
      <c r="L32" s="309"/>
      <c r="M32" s="309"/>
      <c r="N32" s="310"/>
    </row>
    <row r="33" spans="1:14" s="9" customFormat="1" ht="17.25" customHeight="1" x14ac:dyDescent="0.3">
      <c r="A33" s="303"/>
      <c r="B33" s="308"/>
      <c r="C33" s="311"/>
      <c r="D33" s="311"/>
      <c r="E33" s="311"/>
      <c r="F33" s="311"/>
      <c r="G33" s="311"/>
      <c r="H33" s="311"/>
      <c r="I33" s="305"/>
      <c r="J33" s="305"/>
      <c r="K33" s="305"/>
      <c r="L33" s="309"/>
      <c r="M33" s="309"/>
      <c r="N33" s="310"/>
    </row>
    <row r="34" spans="1:14" s="9" customFormat="1" ht="18.75" x14ac:dyDescent="0.3">
      <c r="A34" s="303" t="s">
        <v>48</v>
      </c>
      <c r="B34" s="312">
        <f>B31/B32</f>
        <v>1</v>
      </c>
      <c r="C34" s="297" t="s">
        <v>49</v>
      </c>
      <c r="D34" s="297"/>
      <c r="E34" s="297"/>
      <c r="F34" s="297"/>
      <c r="G34" s="297"/>
      <c r="H34" s="297"/>
      <c r="I34" s="305"/>
      <c r="J34" s="305"/>
      <c r="K34" s="305"/>
      <c r="L34" s="309"/>
      <c r="M34" s="309"/>
      <c r="N34" s="310"/>
    </row>
    <row r="35" spans="1:14" s="9" customFormat="1" ht="19.5" customHeight="1" x14ac:dyDescent="0.3">
      <c r="A35" s="303"/>
      <c r="B35" s="302"/>
      <c r="H35" s="297"/>
      <c r="I35" s="305"/>
      <c r="J35" s="305"/>
      <c r="K35" s="305"/>
      <c r="L35" s="309"/>
      <c r="M35" s="309"/>
      <c r="N35" s="310"/>
    </row>
    <row r="36" spans="1:14" s="9" customFormat="1" ht="27" customHeight="1" x14ac:dyDescent="0.4">
      <c r="A36" s="313" t="s">
        <v>50</v>
      </c>
      <c r="B36" s="399">
        <v>50</v>
      </c>
      <c r="C36" s="297"/>
      <c r="D36" s="558" t="s">
        <v>51</v>
      </c>
      <c r="E36" s="559"/>
      <c r="F36" s="359" t="s">
        <v>52</v>
      </c>
      <c r="G36" s="360"/>
      <c r="J36" s="305"/>
      <c r="K36" s="305"/>
      <c r="L36" s="309"/>
      <c r="M36" s="309"/>
      <c r="N36" s="310"/>
    </row>
    <row r="37" spans="1:14" s="9" customFormat="1" ht="26.25" customHeight="1" x14ac:dyDescent="0.4">
      <c r="A37" s="314" t="s">
        <v>53</v>
      </c>
      <c r="B37" s="400">
        <v>1</v>
      </c>
      <c r="C37" s="316" t="s">
        <v>54</v>
      </c>
      <c r="D37" s="317" t="s">
        <v>55</v>
      </c>
      <c r="E37" s="349" t="s">
        <v>56</v>
      </c>
      <c r="F37" s="317" t="s">
        <v>55</v>
      </c>
      <c r="G37" s="318" t="s">
        <v>56</v>
      </c>
      <c r="J37" s="305"/>
      <c r="K37" s="305"/>
      <c r="L37" s="309"/>
      <c r="M37" s="309"/>
      <c r="N37" s="310"/>
    </row>
    <row r="38" spans="1:14" s="9" customFormat="1" ht="26.25" customHeight="1" x14ac:dyDescent="0.4">
      <c r="A38" s="314" t="s">
        <v>57</v>
      </c>
      <c r="B38" s="400">
        <v>1</v>
      </c>
      <c r="C38" s="319">
        <v>1</v>
      </c>
      <c r="D38" s="401">
        <v>174248678</v>
      </c>
      <c r="E38" s="363">
        <f>IF(ISBLANK(D38),"-",$D$48/$D$45*D38)</f>
        <v>249517540.392793</v>
      </c>
      <c r="F38" s="401">
        <v>216577956</v>
      </c>
      <c r="G38" s="355">
        <f>IF(ISBLANK(F38),"-",$D$48/$F$45*F38)</f>
        <v>247810164.95813572</v>
      </c>
      <c r="J38" s="305"/>
      <c r="K38" s="305"/>
      <c r="L38" s="309"/>
      <c r="M38" s="309"/>
      <c r="N38" s="310"/>
    </row>
    <row r="39" spans="1:14" s="9" customFormat="1" ht="26.25" customHeight="1" x14ac:dyDescent="0.4">
      <c r="A39" s="314" t="s">
        <v>58</v>
      </c>
      <c r="B39" s="400">
        <v>1</v>
      </c>
      <c r="C39" s="315">
        <v>2</v>
      </c>
      <c r="D39" s="402">
        <v>173956433</v>
      </c>
      <c r="E39" s="364">
        <f>IF(ISBLANK(D39),"-",$D$48/$D$45*D39)</f>
        <v>249099056.56594819</v>
      </c>
      <c r="F39" s="402">
        <v>216009771</v>
      </c>
      <c r="G39" s="356">
        <f>IF(ISBLANK(F39),"-",$D$48/$F$45*F39)</f>
        <v>247160043.30597302</v>
      </c>
      <c r="J39" s="305"/>
      <c r="K39" s="305"/>
      <c r="L39" s="309"/>
      <c r="M39" s="309"/>
      <c r="N39" s="310"/>
    </row>
    <row r="40" spans="1:14" ht="26.25" customHeight="1" x14ac:dyDescent="0.4">
      <c r="A40" s="314" t="s">
        <v>59</v>
      </c>
      <c r="B40" s="400">
        <v>1</v>
      </c>
      <c r="C40" s="315">
        <v>3</v>
      </c>
      <c r="D40" s="402">
        <v>173957107</v>
      </c>
      <c r="E40" s="364">
        <f>IF(ISBLANK(D40),"-",$D$48/$D$45*D40)</f>
        <v>249100021.70854872</v>
      </c>
      <c r="F40" s="402">
        <v>216795637</v>
      </c>
      <c r="G40" s="356">
        <f>IF(ISBLANK(F40),"-",$D$48/$F$45*F40)</f>
        <v>248059237.23453236</v>
      </c>
      <c r="L40" s="309"/>
      <c r="M40" s="309"/>
      <c r="N40" s="320"/>
    </row>
    <row r="41" spans="1:14" ht="26.25" customHeight="1" x14ac:dyDescent="0.4">
      <c r="A41" s="314" t="s">
        <v>60</v>
      </c>
      <c r="B41" s="400">
        <v>1</v>
      </c>
      <c r="C41" s="321">
        <v>4</v>
      </c>
      <c r="D41" s="403"/>
      <c r="E41" s="365" t="str">
        <f>IF(ISBLANK(D41),"-",$D$48/$D$45*D41)</f>
        <v>-</v>
      </c>
      <c r="F41" s="403"/>
      <c r="G41" s="357" t="str">
        <f>IF(ISBLANK(F41),"-",$D$48/$F$45*F41)</f>
        <v>-</v>
      </c>
      <c r="L41" s="309"/>
      <c r="M41" s="309"/>
      <c r="N41" s="320"/>
    </row>
    <row r="42" spans="1:14" ht="27" customHeight="1" x14ac:dyDescent="0.4">
      <c r="A42" s="314" t="s">
        <v>61</v>
      </c>
      <c r="B42" s="400">
        <v>1</v>
      </c>
      <c r="C42" s="322" t="s">
        <v>62</v>
      </c>
      <c r="D42" s="383">
        <f>AVERAGE(D38:D41)</f>
        <v>174054072.66666666</v>
      </c>
      <c r="E42" s="345">
        <f>AVERAGE(E38:E41)</f>
        <v>249238872.88909665</v>
      </c>
      <c r="F42" s="323">
        <f>AVERAGE(F38:F41)</f>
        <v>216461121.33333334</v>
      </c>
      <c r="G42" s="324">
        <f>AVERAGE(G38:G41)</f>
        <v>247676481.83288038</v>
      </c>
    </row>
    <row r="43" spans="1:14" ht="26.25" customHeight="1" x14ac:dyDescent="0.4">
      <c r="A43" s="314" t="s">
        <v>63</v>
      </c>
      <c r="B43" s="398">
        <v>1</v>
      </c>
      <c r="C43" s="384" t="s">
        <v>64</v>
      </c>
      <c r="D43" s="405">
        <v>20.16</v>
      </c>
      <c r="E43" s="320"/>
      <c r="F43" s="404">
        <v>25.23</v>
      </c>
      <c r="G43" s="361"/>
    </row>
    <row r="44" spans="1:14" ht="26.25" customHeight="1" x14ac:dyDescent="0.4">
      <c r="A44" s="314" t="s">
        <v>65</v>
      </c>
      <c r="B44" s="398">
        <v>1</v>
      </c>
      <c r="C44" s="385" t="s">
        <v>66</v>
      </c>
      <c r="D44" s="386">
        <f>D43*$B$34</f>
        <v>20.16</v>
      </c>
      <c r="E44" s="326"/>
      <c r="F44" s="325">
        <f>F43*$B$34</f>
        <v>25.23</v>
      </c>
      <c r="G44" s="328"/>
    </row>
    <row r="45" spans="1:14" ht="19.5" customHeight="1" x14ac:dyDescent="0.3">
      <c r="A45" s="314" t="s">
        <v>67</v>
      </c>
      <c r="B45" s="382">
        <f>(B44/B43)*(B42/B41)*(B40/B39)*(B38/B37)*B36</f>
        <v>50</v>
      </c>
      <c r="C45" s="385" t="s">
        <v>68</v>
      </c>
      <c r="D45" s="387">
        <f>D44*$B$30/100</f>
        <v>17.458559999999999</v>
      </c>
      <c r="E45" s="328"/>
      <c r="F45" s="327">
        <f>F44*$B$30/100</f>
        <v>21.84918</v>
      </c>
      <c r="G45" s="328"/>
    </row>
    <row r="46" spans="1:14" ht="19.5" customHeight="1" x14ac:dyDescent="0.3">
      <c r="A46" s="560" t="s">
        <v>69</v>
      </c>
      <c r="B46" s="564"/>
      <c r="C46" s="385" t="s">
        <v>70</v>
      </c>
      <c r="D46" s="386">
        <f>D45/$B$45</f>
        <v>0.34917119999999996</v>
      </c>
      <c r="E46" s="328"/>
      <c r="F46" s="329">
        <f>F45/$B$45</f>
        <v>0.43698360000000003</v>
      </c>
      <c r="G46" s="328"/>
    </row>
    <row r="47" spans="1:14" ht="27" customHeight="1" x14ac:dyDescent="0.4">
      <c r="A47" s="562"/>
      <c r="B47" s="565"/>
      <c r="C47" s="385" t="s">
        <v>71</v>
      </c>
      <c r="D47" s="406">
        <v>0.5</v>
      </c>
      <c r="E47" s="361"/>
      <c r="F47" s="361"/>
      <c r="G47" s="361"/>
    </row>
    <row r="48" spans="1:14" ht="18.75" x14ac:dyDescent="0.3">
      <c r="C48" s="385" t="s">
        <v>72</v>
      </c>
      <c r="D48" s="387">
        <f>D47*$B$45</f>
        <v>25</v>
      </c>
      <c r="E48" s="328"/>
      <c r="F48" s="328"/>
      <c r="G48" s="328"/>
    </row>
    <row r="49" spans="1:12" ht="19.5" customHeight="1" x14ac:dyDescent="0.3">
      <c r="C49" s="388" t="s">
        <v>73</v>
      </c>
      <c r="D49" s="389">
        <f>D48/B34</f>
        <v>25</v>
      </c>
      <c r="E49" s="347"/>
      <c r="F49" s="347"/>
      <c r="G49" s="347"/>
    </row>
    <row r="50" spans="1:12" ht="18.75" x14ac:dyDescent="0.3">
      <c r="C50" s="390" t="s">
        <v>74</v>
      </c>
      <c r="D50" s="391">
        <f>AVERAGE(E38:E41,G38:G41)</f>
        <v>248457677.3609885</v>
      </c>
      <c r="E50" s="346"/>
      <c r="F50" s="346"/>
      <c r="G50" s="346"/>
    </row>
    <row r="51" spans="1:12" ht="18.75" x14ac:dyDescent="0.3">
      <c r="C51" s="330" t="s">
        <v>75</v>
      </c>
      <c r="D51" s="333">
        <f>STDEV(E38:E41,G38:G41)/D50</f>
        <v>3.692840155937412E-3</v>
      </c>
      <c r="E51" s="326"/>
      <c r="F51" s="326"/>
      <c r="G51" s="326"/>
    </row>
    <row r="52" spans="1:12" ht="19.5" customHeight="1" x14ac:dyDescent="0.3">
      <c r="C52" s="331" t="s">
        <v>20</v>
      </c>
      <c r="D52" s="334">
        <f>COUNT(E38:E41,G38:G41)</f>
        <v>6</v>
      </c>
      <c r="E52" s="326"/>
      <c r="F52" s="326"/>
      <c r="G52" s="326"/>
    </row>
    <row r="54" spans="1:12" ht="18.75" x14ac:dyDescent="0.3">
      <c r="A54" s="296" t="s">
        <v>1</v>
      </c>
      <c r="B54" s="335" t="s">
        <v>76</v>
      </c>
    </row>
    <row r="55" spans="1:12" ht="18.75" x14ac:dyDescent="0.3">
      <c r="A55" s="297" t="s">
        <v>77</v>
      </c>
      <c r="B55" s="299" t="str">
        <f>B21</f>
        <v>Each 5ml contains after reconstitution contains Amoxicillin 400mg and Clavulanic Acid 57.5mg</v>
      </c>
    </row>
    <row r="56" spans="1:12" ht="26.25" customHeight="1" x14ac:dyDescent="0.4">
      <c r="A56" s="393" t="s">
        <v>78</v>
      </c>
      <c r="B56" s="407">
        <v>5</v>
      </c>
      <c r="C56" s="374" t="s">
        <v>79</v>
      </c>
      <c r="D56" s="408">
        <v>400</v>
      </c>
      <c r="E56" s="374" t="str">
        <f>B20</f>
        <v>Amoxicillin</v>
      </c>
    </row>
    <row r="57" spans="1:12" ht="18.75" x14ac:dyDescent="0.3">
      <c r="A57" s="299" t="s">
        <v>80</v>
      </c>
      <c r="B57" s="418">
        <v>1.142973</v>
      </c>
    </row>
    <row r="58" spans="1:12" s="77" customFormat="1" ht="18.75" x14ac:dyDescent="0.3">
      <c r="A58" s="372" t="s">
        <v>81</v>
      </c>
      <c r="B58" s="373">
        <f>B56</f>
        <v>5</v>
      </c>
      <c r="C58" s="374" t="s">
        <v>82</v>
      </c>
      <c r="D58" s="394">
        <f>B57*B56</f>
        <v>5.7148649999999996</v>
      </c>
    </row>
    <row r="59" spans="1:12" ht="19.5" customHeight="1" x14ac:dyDescent="0.25"/>
    <row r="60" spans="1:12" s="9" customFormat="1" ht="27" customHeight="1" x14ac:dyDescent="0.4">
      <c r="A60" s="313" t="s">
        <v>83</v>
      </c>
      <c r="B60" s="399">
        <v>200</v>
      </c>
      <c r="C60" s="297"/>
      <c r="D60" s="337" t="s">
        <v>84</v>
      </c>
      <c r="E60" s="336" t="s">
        <v>85</v>
      </c>
      <c r="F60" s="336" t="s">
        <v>55</v>
      </c>
      <c r="G60" s="336" t="s">
        <v>86</v>
      </c>
      <c r="H60" s="316" t="s">
        <v>87</v>
      </c>
      <c r="L60" s="305"/>
    </row>
    <row r="61" spans="1:12" s="9" customFormat="1" ht="24" customHeight="1" x14ac:dyDescent="0.4">
      <c r="A61" s="314" t="s">
        <v>88</v>
      </c>
      <c r="B61" s="400">
        <v>1</v>
      </c>
      <c r="C61" s="575" t="s">
        <v>89</v>
      </c>
      <c r="D61" s="572">
        <v>1.7101</v>
      </c>
      <c r="E61" s="367">
        <v>1</v>
      </c>
      <c r="F61" s="409">
        <v>301372071</v>
      </c>
      <c r="G61" s="378">
        <f>IF(ISBLANK(F61),"-",(F61/$D$50*$D$47*$B$69)*$D$58/$D$61)</f>
        <v>405.35454813439918</v>
      </c>
      <c r="H61" s="375">
        <f t="shared" ref="H61:H72" si="0">IF(ISBLANK(F61),"-",G61/$D$56)</f>
        <v>1.013386370335998</v>
      </c>
      <c r="L61" s="305"/>
    </row>
    <row r="62" spans="1:12" s="9" customFormat="1" ht="26.25" customHeight="1" x14ac:dyDescent="0.4">
      <c r="A62" s="314" t="s">
        <v>90</v>
      </c>
      <c r="B62" s="400">
        <v>1</v>
      </c>
      <c r="C62" s="576"/>
      <c r="D62" s="573"/>
      <c r="E62" s="368">
        <v>2</v>
      </c>
      <c r="F62" s="402">
        <v>299045978</v>
      </c>
      <c r="G62" s="379">
        <f>IF(ISBLANK(F62),"-",(F62/$D$50*$D$47*$B$69)*$D$58/$D$61)</f>
        <v>402.2258827149231</v>
      </c>
      <c r="H62" s="376">
        <f t="shared" si="0"/>
        <v>1.0055647067873077</v>
      </c>
      <c r="L62" s="305"/>
    </row>
    <row r="63" spans="1:12" s="9" customFormat="1" ht="24.75" customHeight="1" x14ac:dyDescent="0.4">
      <c r="A63" s="314" t="s">
        <v>91</v>
      </c>
      <c r="B63" s="400">
        <v>1</v>
      </c>
      <c r="C63" s="576"/>
      <c r="D63" s="573"/>
      <c r="E63" s="368">
        <v>3</v>
      </c>
      <c r="F63" s="402">
        <v>299498322</v>
      </c>
      <c r="G63" s="379">
        <f>IF(ISBLANK(F63),"-",(F63/$D$50*$D$47*$B$69)*$D$58/$D$61)</f>
        <v>402.83429907252679</v>
      </c>
      <c r="H63" s="376">
        <f t="shared" si="0"/>
        <v>1.0070857476813169</v>
      </c>
      <c r="L63" s="305"/>
    </row>
    <row r="64" spans="1:12" ht="27" customHeight="1" x14ac:dyDescent="0.4">
      <c r="A64" s="314" t="s">
        <v>92</v>
      </c>
      <c r="B64" s="400">
        <v>1</v>
      </c>
      <c r="C64" s="577"/>
      <c r="D64" s="574"/>
      <c r="E64" s="369">
        <v>4</v>
      </c>
      <c r="F64" s="410"/>
      <c r="G64" s="379" t="str">
        <f>IF(ISBLANK(F64),"-",(F64/$D$50*$D$47*$B$69)*$D$58/$D$61)</f>
        <v>-</v>
      </c>
      <c r="H64" s="376" t="str">
        <f t="shared" si="0"/>
        <v>-</v>
      </c>
    </row>
    <row r="65" spans="1:11" ht="24.75" customHeight="1" x14ac:dyDescent="0.4">
      <c r="A65" s="314" t="s">
        <v>93</v>
      </c>
      <c r="B65" s="400">
        <v>1</v>
      </c>
      <c r="C65" s="575" t="s">
        <v>94</v>
      </c>
      <c r="D65" s="572">
        <v>2.5182000000000002</v>
      </c>
      <c r="E65" s="338">
        <v>1</v>
      </c>
      <c r="F65" s="402">
        <v>441382921</v>
      </c>
      <c r="G65" s="378">
        <f>IF(ISBLANK(F65),"-",(F65/$D$50*$D$47*$B$69)*$D$58/$D$65)</f>
        <v>403.16132096139972</v>
      </c>
      <c r="H65" s="375">
        <f t="shared" si="0"/>
        <v>1.0079033024034993</v>
      </c>
    </row>
    <row r="66" spans="1:11" ht="23.25" customHeight="1" x14ac:dyDescent="0.4">
      <c r="A66" s="314" t="s">
        <v>95</v>
      </c>
      <c r="B66" s="400">
        <v>1</v>
      </c>
      <c r="C66" s="576"/>
      <c r="D66" s="573"/>
      <c r="E66" s="339">
        <v>2</v>
      </c>
      <c r="F66" s="402">
        <v>441391978</v>
      </c>
      <c r="G66" s="379">
        <f>IF(ISBLANK(F66),"-",(F66/$D$50*$D$47*$B$69)*$D$58/$D$65)</f>
        <v>403.16959366954086</v>
      </c>
      <c r="H66" s="376">
        <f t="shared" si="0"/>
        <v>1.0079239841738521</v>
      </c>
    </row>
    <row r="67" spans="1:11" ht="24.75" customHeight="1" x14ac:dyDescent="0.4">
      <c r="A67" s="314" t="s">
        <v>96</v>
      </c>
      <c r="B67" s="400">
        <v>1</v>
      </c>
      <c r="C67" s="576"/>
      <c r="D67" s="573"/>
      <c r="E67" s="339">
        <v>3</v>
      </c>
      <c r="F67" s="402">
        <v>441600889</v>
      </c>
      <c r="G67" s="379">
        <f>IF(ISBLANK(F67),"-",(F67/$D$50*$D$47*$B$69)*$D$58/$D$65)</f>
        <v>403.36041399972623</v>
      </c>
      <c r="H67" s="376">
        <f t="shared" si="0"/>
        <v>1.0084010349993155</v>
      </c>
    </row>
    <row r="68" spans="1:11" ht="27" customHeight="1" x14ac:dyDescent="0.4">
      <c r="A68" s="314" t="s">
        <v>97</v>
      </c>
      <c r="B68" s="400">
        <v>1</v>
      </c>
      <c r="C68" s="577"/>
      <c r="D68" s="574"/>
      <c r="E68" s="340">
        <v>4</v>
      </c>
      <c r="F68" s="410"/>
      <c r="G68" s="380" t="str">
        <f>IF(ISBLANK(F68),"-",(F68/$D$50*$D$47*$B$69)*$D$58/$D$65)</f>
        <v>-</v>
      </c>
      <c r="H68" s="377" t="str">
        <f t="shared" si="0"/>
        <v>-</v>
      </c>
    </row>
    <row r="69" spans="1:11" ht="23.25" customHeight="1" x14ac:dyDescent="0.4">
      <c r="A69" s="314" t="s">
        <v>98</v>
      </c>
      <c r="B69" s="381">
        <f>(B68/B67)*(B66/B65)*(B64/B63)*(B62/B61)*B60</f>
        <v>200</v>
      </c>
      <c r="C69" s="575" t="s">
        <v>99</v>
      </c>
      <c r="D69" s="572">
        <v>2.1859000000000002</v>
      </c>
      <c r="E69" s="338">
        <v>1</v>
      </c>
      <c r="F69" s="409">
        <v>380583986</v>
      </c>
      <c r="G69" s="378">
        <f>IF(ISBLANK(F69),"-",(F69/$D$50*$D$47*$B$69)*$D$58/$D$69)</f>
        <v>400.47349220359183</v>
      </c>
      <c r="H69" s="376">
        <f t="shared" si="0"/>
        <v>1.0011837305089797</v>
      </c>
    </row>
    <row r="70" spans="1:11" ht="22.5" customHeight="1" x14ac:dyDescent="0.4">
      <c r="A70" s="392" t="s">
        <v>100</v>
      </c>
      <c r="B70" s="411">
        <f>(D47*B69)/D56*D58</f>
        <v>1.4287162499999999</v>
      </c>
      <c r="C70" s="576"/>
      <c r="D70" s="573"/>
      <c r="E70" s="339">
        <v>2</v>
      </c>
      <c r="F70" s="402">
        <v>381215986</v>
      </c>
      <c r="G70" s="379">
        <f>IF(ISBLANK(F70),"-",(F70/$D$50*$D$47*$B$69)*$D$58/$D$69)</f>
        <v>401.13852083428333</v>
      </c>
      <c r="H70" s="376">
        <f t="shared" si="0"/>
        <v>1.0028463020857084</v>
      </c>
    </row>
    <row r="71" spans="1:11" ht="23.25" customHeight="1" x14ac:dyDescent="0.4">
      <c r="A71" s="560" t="s">
        <v>69</v>
      </c>
      <c r="B71" s="561"/>
      <c r="C71" s="576"/>
      <c r="D71" s="573"/>
      <c r="E71" s="339">
        <v>3</v>
      </c>
      <c r="F71" s="402">
        <v>382611757</v>
      </c>
      <c r="G71" s="379">
        <f>IF(ISBLANK(F71),"-",(F71/$D$50*$D$47*$B$69)*$D$58/$D$69)</f>
        <v>402.60723551290482</v>
      </c>
      <c r="H71" s="376">
        <f t="shared" si="0"/>
        <v>1.006518088782262</v>
      </c>
    </row>
    <row r="72" spans="1:11" ht="23.25" customHeight="1" x14ac:dyDescent="0.4">
      <c r="A72" s="562"/>
      <c r="B72" s="563"/>
      <c r="C72" s="578"/>
      <c r="D72" s="574"/>
      <c r="E72" s="340">
        <v>4</v>
      </c>
      <c r="F72" s="410"/>
      <c r="G72" s="380" t="str">
        <f>IF(ISBLANK(F72),"-",(F72/$D$50*$D$47*$B$69)*$D$58/$D$69)</f>
        <v>-</v>
      </c>
      <c r="H72" s="377" t="str">
        <f t="shared" si="0"/>
        <v>-</v>
      </c>
    </row>
    <row r="73" spans="1:11" ht="26.25" customHeight="1" x14ac:dyDescent="0.4">
      <c r="A73" s="341"/>
      <c r="B73" s="341"/>
      <c r="C73" s="341"/>
      <c r="D73" s="341"/>
      <c r="E73" s="341"/>
      <c r="F73" s="342"/>
      <c r="G73" s="332" t="s">
        <v>62</v>
      </c>
      <c r="H73" s="412">
        <f>AVERAGE(H61:H72)</f>
        <v>1.0067570297509154</v>
      </c>
    </row>
    <row r="74" spans="1:11" ht="26.25" customHeight="1" x14ac:dyDescent="0.4">
      <c r="C74" s="341"/>
      <c r="D74" s="341"/>
      <c r="E74" s="341"/>
      <c r="F74" s="342"/>
      <c r="G74" s="330" t="s">
        <v>75</v>
      </c>
      <c r="H74" s="413">
        <f>STDEV(H61:H72)/H73</f>
        <v>3.4635165998854697E-3</v>
      </c>
    </row>
    <row r="75" spans="1:11" ht="27" customHeight="1" x14ac:dyDescent="0.4">
      <c r="A75" s="341"/>
      <c r="B75" s="341"/>
      <c r="C75" s="342"/>
      <c r="D75" s="343"/>
      <c r="E75" s="343"/>
      <c r="F75" s="342"/>
      <c r="G75" s="331" t="s">
        <v>20</v>
      </c>
      <c r="H75" s="414">
        <f>COUNT(H61:H72)</f>
        <v>9</v>
      </c>
    </row>
    <row r="76" spans="1:11" ht="18.75" x14ac:dyDescent="0.3">
      <c r="A76" s="341"/>
      <c r="B76" s="341"/>
      <c r="C76" s="342"/>
      <c r="D76" s="343"/>
      <c r="E76" s="343"/>
      <c r="F76" s="343"/>
      <c r="G76" s="343"/>
      <c r="H76" s="342"/>
      <c r="I76" s="344"/>
      <c r="J76" s="348"/>
      <c r="K76" s="362"/>
    </row>
    <row r="77" spans="1:11" ht="26.25" customHeight="1" x14ac:dyDescent="0.4">
      <c r="A77" s="301" t="s">
        <v>101</v>
      </c>
      <c r="B77" s="416" t="s">
        <v>102</v>
      </c>
      <c r="C77" s="557" t="str">
        <f>B20</f>
        <v>Amoxicillin</v>
      </c>
      <c r="D77" s="557"/>
      <c r="E77" s="366" t="s">
        <v>103</v>
      </c>
      <c r="F77" s="366"/>
      <c r="G77" s="417">
        <f>H73</f>
        <v>1.0067570297509154</v>
      </c>
      <c r="H77" s="342"/>
      <c r="I77" s="344"/>
      <c r="J77" s="348"/>
      <c r="K77" s="362"/>
    </row>
    <row r="78" spans="1:11" ht="19.5" customHeight="1" x14ac:dyDescent="0.3">
      <c r="A78" s="352"/>
      <c r="B78" s="353"/>
      <c r="C78" s="354"/>
      <c r="D78" s="354"/>
      <c r="E78" s="353"/>
      <c r="F78" s="353"/>
      <c r="G78" s="353"/>
      <c r="H78" s="353"/>
    </row>
    <row r="79" spans="1:11" ht="18.75" x14ac:dyDescent="0.3">
      <c r="B79" s="304" t="s">
        <v>25</v>
      </c>
      <c r="E79" s="342" t="s">
        <v>26</v>
      </c>
      <c r="F79" s="342"/>
      <c r="G79" s="342" t="s">
        <v>27</v>
      </c>
    </row>
    <row r="80" spans="1:11" ht="83.1" customHeight="1" x14ac:dyDescent="0.3">
      <c r="A80" s="348" t="s">
        <v>28</v>
      </c>
      <c r="B80" s="395"/>
      <c r="C80" s="395"/>
      <c r="D80" s="341"/>
      <c r="E80" s="350"/>
      <c r="F80" s="344"/>
      <c r="G80" s="370"/>
      <c r="H80" s="370"/>
      <c r="I80" s="344"/>
    </row>
    <row r="81" spans="1:9" ht="83.1" customHeight="1" x14ac:dyDescent="0.3">
      <c r="A81" s="348" t="s">
        <v>29</v>
      </c>
      <c r="B81" s="396"/>
      <c r="C81" s="396"/>
      <c r="D81" s="358"/>
      <c r="E81" s="351"/>
      <c r="F81" s="344"/>
      <c r="G81" s="371"/>
      <c r="H81" s="371"/>
      <c r="I81" s="366"/>
    </row>
    <row r="82" spans="1:9" ht="18.75" x14ac:dyDescent="0.3">
      <c r="A82" s="341"/>
      <c r="B82" s="342"/>
      <c r="C82" s="343"/>
      <c r="D82" s="343"/>
      <c r="E82" s="343"/>
      <c r="F82" s="343"/>
      <c r="G82" s="342"/>
      <c r="H82" s="342"/>
      <c r="I82" s="344"/>
    </row>
    <row r="83" spans="1:9" ht="18.75" x14ac:dyDescent="0.3">
      <c r="A83" s="341"/>
      <c r="B83" s="341"/>
      <c r="C83" s="342"/>
      <c r="D83" s="343"/>
      <c r="E83" s="343"/>
      <c r="F83" s="343"/>
      <c r="G83" s="343"/>
      <c r="H83" s="342"/>
      <c r="I83" s="344"/>
    </row>
    <row r="84" spans="1:9" ht="18.75" x14ac:dyDescent="0.3">
      <c r="A84" s="341"/>
      <c r="B84" s="341"/>
      <c r="C84" s="342"/>
      <c r="D84" s="343"/>
      <c r="E84" s="343"/>
      <c r="F84" s="343"/>
      <c r="G84" s="343"/>
      <c r="H84" s="342"/>
      <c r="I84" s="344"/>
    </row>
    <row r="85" spans="1:9" ht="18.75" x14ac:dyDescent="0.3">
      <c r="A85" s="341"/>
      <c r="B85" s="341"/>
      <c r="C85" s="342"/>
      <c r="D85" s="343"/>
      <c r="E85" s="343"/>
      <c r="F85" s="343"/>
      <c r="G85" s="343"/>
      <c r="H85" s="342"/>
      <c r="I85" s="344"/>
    </row>
    <row r="86" spans="1:9" ht="18.75" x14ac:dyDescent="0.3">
      <c r="A86" s="341"/>
      <c r="B86" s="341"/>
      <c r="C86" s="342"/>
      <c r="D86" s="343"/>
      <c r="E86" s="343"/>
      <c r="F86" s="343"/>
      <c r="G86" s="343"/>
      <c r="H86" s="342"/>
      <c r="I86" s="344"/>
    </row>
    <row r="87" spans="1:9" ht="18.75" x14ac:dyDescent="0.3">
      <c r="A87" s="341"/>
      <c r="B87" s="341"/>
      <c r="C87" s="342"/>
      <c r="D87" s="343"/>
      <c r="E87" s="343"/>
      <c r="F87" s="343"/>
      <c r="G87" s="343"/>
      <c r="H87" s="342"/>
      <c r="I87" s="344"/>
    </row>
    <row r="88" spans="1:9" ht="18.75" x14ac:dyDescent="0.3">
      <c r="A88" s="341"/>
      <c r="B88" s="341"/>
      <c r="C88" s="342"/>
      <c r="D88" s="343"/>
      <c r="E88" s="343"/>
      <c r="F88" s="343"/>
      <c r="G88" s="343"/>
      <c r="H88" s="342"/>
      <c r="I88" s="344"/>
    </row>
    <row r="89" spans="1:9" ht="18.75" x14ac:dyDescent="0.3">
      <c r="A89" s="341"/>
      <c r="B89" s="341"/>
      <c r="C89" s="342"/>
      <c r="D89" s="343"/>
      <c r="E89" s="343"/>
      <c r="F89" s="343"/>
      <c r="G89" s="343"/>
      <c r="H89" s="342"/>
      <c r="I89" s="344"/>
    </row>
    <row r="90" spans="1:9" ht="18.75" x14ac:dyDescent="0.3">
      <c r="A90" s="341"/>
      <c r="B90" s="341"/>
      <c r="C90" s="342"/>
      <c r="D90" s="343"/>
      <c r="E90" s="343"/>
      <c r="F90" s="343"/>
      <c r="G90" s="343"/>
      <c r="H90" s="342"/>
      <c r="I90" s="34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7" zoomScale="55" zoomScaleNormal="75" workbookViewId="0">
      <selection activeCell="D48" sqref="D4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49" t="s">
        <v>30</v>
      </c>
      <c r="B1" s="549"/>
      <c r="C1" s="549"/>
      <c r="D1" s="549"/>
      <c r="E1" s="549"/>
      <c r="F1" s="549"/>
      <c r="G1" s="549"/>
      <c r="H1" s="549"/>
    </row>
    <row r="2" spans="1:8" x14ac:dyDescent="0.25">
      <c r="A2" s="549"/>
      <c r="B2" s="549"/>
      <c r="C2" s="549"/>
      <c r="D2" s="549"/>
      <c r="E2" s="549"/>
      <c r="F2" s="549"/>
      <c r="G2" s="549"/>
      <c r="H2" s="549"/>
    </row>
    <row r="3" spans="1:8" x14ac:dyDescent="0.25">
      <c r="A3" s="549"/>
      <c r="B3" s="549"/>
      <c r="C3" s="549"/>
      <c r="D3" s="549"/>
      <c r="E3" s="549"/>
      <c r="F3" s="549"/>
      <c r="G3" s="549"/>
      <c r="H3" s="549"/>
    </row>
    <row r="4" spans="1:8" x14ac:dyDescent="0.25">
      <c r="A4" s="549"/>
      <c r="B4" s="549"/>
      <c r="C4" s="549"/>
      <c r="D4" s="549"/>
      <c r="E4" s="549"/>
      <c r="F4" s="549"/>
      <c r="G4" s="549"/>
      <c r="H4" s="549"/>
    </row>
    <row r="5" spans="1:8" x14ac:dyDescent="0.25">
      <c r="A5" s="549"/>
      <c r="B5" s="549"/>
      <c r="C5" s="549"/>
      <c r="D5" s="549"/>
      <c r="E5" s="549"/>
      <c r="F5" s="549"/>
      <c r="G5" s="549"/>
      <c r="H5" s="549"/>
    </row>
    <row r="6" spans="1:8" x14ac:dyDescent="0.25">
      <c r="A6" s="549"/>
      <c r="B6" s="549"/>
      <c r="C6" s="549"/>
      <c r="D6" s="549"/>
      <c r="E6" s="549"/>
      <c r="F6" s="549"/>
      <c r="G6" s="549"/>
      <c r="H6" s="549"/>
    </row>
    <row r="7" spans="1:8" x14ac:dyDescent="0.25">
      <c r="A7" s="549"/>
      <c r="B7" s="549"/>
      <c r="C7" s="549"/>
      <c r="D7" s="549"/>
      <c r="E7" s="549"/>
      <c r="F7" s="549"/>
      <c r="G7" s="549"/>
      <c r="H7" s="549"/>
    </row>
    <row r="8" spans="1:8" x14ac:dyDescent="0.25">
      <c r="A8" s="550" t="s">
        <v>31</v>
      </c>
      <c r="B8" s="550"/>
      <c r="C8" s="550"/>
      <c r="D8" s="550"/>
      <c r="E8" s="550"/>
      <c r="F8" s="550"/>
      <c r="G8" s="550"/>
      <c r="H8" s="550"/>
    </row>
    <row r="9" spans="1:8" x14ac:dyDescent="0.25">
      <c r="A9" s="550"/>
      <c r="B9" s="550"/>
      <c r="C9" s="550"/>
      <c r="D9" s="550"/>
      <c r="E9" s="550"/>
      <c r="F9" s="550"/>
      <c r="G9" s="550"/>
      <c r="H9" s="550"/>
    </row>
    <row r="10" spans="1:8" x14ac:dyDescent="0.25">
      <c r="A10" s="550"/>
      <c r="B10" s="550"/>
      <c r="C10" s="550"/>
      <c r="D10" s="550"/>
      <c r="E10" s="550"/>
      <c r="F10" s="550"/>
      <c r="G10" s="550"/>
      <c r="H10" s="550"/>
    </row>
    <row r="11" spans="1:8" x14ac:dyDescent="0.25">
      <c r="A11" s="550"/>
      <c r="B11" s="550"/>
      <c r="C11" s="550"/>
      <c r="D11" s="550"/>
      <c r="E11" s="550"/>
      <c r="F11" s="550"/>
      <c r="G11" s="550"/>
      <c r="H11" s="550"/>
    </row>
    <row r="12" spans="1:8" x14ac:dyDescent="0.25">
      <c r="A12" s="550"/>
      <c r="B12" s="550"/>
      <c r="C12" s="550"/>
      <c r="D12" s="550"/>
      <c r="E12" s="550"/>
      <c r="F12" s="550"/>
      <c r="G12" s="550"/>
      <c r="H12" s="550"/>
    </row>
    <row r="13" spans="1:8" x14ac:dyDescent="0.25">
      <c r="A13" s="550"/>
      <c r="B13" s="550"/>
      <c r="C13" s="550"/>
      <c r="D13" s="550"/>
      <c r="E13" s="550"/>
      <c r="F13" s="550"/>
      <c r="G13" s="550"/>
      <c r="H13" s="550"/>
    </row>
    <row r="14" spans="1:8" x14ac:dyDescent="0.25">
      <c r="A14" s="550"/>
      <c r="B14" s="550"/>
      <c r="C14" s="550"/>
      <c r="D14" s="550"/>
      <c r="E14" s="550"/>
      <c r="F14" s="550"/>
      <c r="G14" s="550"/>
      <c r="H14" s="550"/>
    </row>
    <row r="15" spans="1:8" ht="19.5" customHeight="1" x14ac:dyDescent="0.25"/>
    <row r="16" spans="1:8" ht="19.5" customHeight="1" x14ac:dyDescent="0.3">
      <c r="A16" s="552" t="s">
        <v>32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1" t="s">
        <v>33</v>
      </c>
      <c r="B17" s="551"/>
      <c r="C17" s="551"/>
      <c r="D17" s="551"/>
      <c r="E17" s="551"/>
      <c r="F17" s="551"/>
      <c r="G17" s="551"/>
      <c r="H17" s="551"/>
    </row>
    <row r="18" spans="1:14" ht="26.25" customHeight="1" x14ac:dyDescent="0.4">
      <c r="A18" s="421" t="s">
        <v>34</v>
      </c>
      <c r="B18" s="555" t="s">
        <v>108</v>
      </c>
      <c r="C18" s="555"/>
    </row>
    <row r="19" spans="1:14" ht="26.25" customHeight="1" x14ac:dyDescent="0.4">
      <c r="A19" s="421" t="s">
        <v>35</v>
      </c>
      <c r="B19" s="522" t="s">
        <v>7</v>
      </c>
      <c r="C19" s="523"/>
    </row>
    <row r="20" spans="1:14" ht="26.25" customHeight="1" x14ac:dyDescent="0.4">
      <c r="A20" s="421" t="s">
        <v>36</v>
      </c>
      <c r="B20" s="522" t="s">
        <v>109</v>
      </c>
      <c r="C20" s="523"/>
    </row>
    <row r="21" spans="1:14" ht="26.25" customHeight="1" x14ac:dyDescent="0.4">
      <c r="A21" s="421" t="s">
        <v>37</v>
      </c>
      <c r="B21" s="556" t="s">
        <v>110</v>
      </c>
      <c r="C21" s="556"/>
      <c r="D21" s="556"/>
      <c r="E21" s="556"/>
      <c r="F21" s="556"/>
      <c r="G21" s="556"/>
      <c r="H21" s="556"/>
      <c r="I21" s="556"/>
    </row>
    <row r="22" spans="1:14" ht="26.25" customHeight="1" x14ac:dyDescent="0.4">
      <c r="A22" s="421" t="s">
        <v>38</v>
      </c>
      <c r="B22" s="524" t="s">
        <v>111</v>
      </c>
      <c r="C22" s="523"/>
      <c r="D22" s="523"/>
      <c r="E22" s="523"/>
      <c r="F22" s="523"/>
      <c r="G22" s="523"/>
      <c r="H22" s="523"/>
      <c r="I22" s="523"/>
    </row>
    <row r="23" spans="1:14" ht="26.25" customHeight="1" x14ac:dyDescent="0.4">
      <c r="A23" s="421" t="s">
        <v>39</v>
      </c>
      <c r="B23" s="524" t="s">
        <v>112</v>
      </c>
      <c r="C23" s="523"/>
      <c r="D23" s="523"/>
      <c r="E23" s="523"/>
      <c r="F23" s="523"/>
      <c r="G23" s="523"/>
      <c r="H23" s="523"/>
      <c r="I23" s="523"/>
    </row>
    <row r="24" spans="1:14" ht="18.75" x14ac:dyDescent="0.3">
      <c r="A24" s="421"/>
      <c r="B24" s="423"/>
    </row>
    <row r="25" spans="1:14" ht="18.75" x14ac:dyDescent="0.3">
      <c r="A25" s="419" t="s">
        <v>1</v>
      </c>
      <c r="B25" s="423"/>
    </row>
    <row r="26" spans="1:14" ht="26.25" customHeight="1" x14ac:dyDescent="0.4">
      <c r="A26" s="424" t="s">
        <v>4</v>
      </c>
      <c r="B26" s="555" t="s">
        <v>106</v>
      </c>
      <c r="C26" s="555"/>
    </row>
    <row r="27" spans="1:14" ht="26.25" customHeight="1" x14ac:dyDescent="0.4">
      <c r="A27" s="426" t="s">
        <v>40</v>
      </c>
      <c r="B27" s="556" t="s">
        <v>107</v>
      </c>
      <c r="C27" s="556"/>
    </row>
    <row r="28" spans="1:14" ht="27" customHeight="1" x14ac:dyDescent="0.4">
      <c r="A28" s="426" t="s">
        <v>6</v>
      </c>
      <c r="B28" s="521">
        <v>41.65</v>
      </c>
    </row>
    <row r="29" spans="1:14" s="9" customFormat="1" ht="27" customHeight="1" x14ac:dyDescent="0.4">
      <c r="A29" s="426" t="s">
        <v>41</v>
      </c>
      <c r="B29" s="520">
        <v>0</v>
      </c>
      <c r="C29" s="566" t="s">
        <v>42</v>
      </c>
      <c r="D29" s="567"/>
      <c r="E29" s="567"/>
      <c r="F29" s="567"/>
      <c r="G29" s="567"/>
      <c r="H29" s="568"/>
      <c r="I29" s="428"/>
      <c r="J29" s="428"/>
      <c r="K29" s="428"/>
      <c r="L29" s="428"/>
    </row>
    <row r="30" spans="1:14" s="9" customFormat="1" ht="19.5" customHeight="1" x14ac:dyDescent="0.3">
      <c r="A30" s="426" t="s">
        <v>43</v>
      </c>
      <c r="B30" s="425">
        <f>B28-B29</f>
        <v>41.65</v>
      </c>
      <c r="C30" s="429"/>
      <c r="D30" s="429"/>
      <c r="E30" s="429"/>
      <c r="F30" s="429"/>
      <c r="G30" s="429"/>
      <c r="H30" s="430"/>
      <c r="I30" s="428"/>
      <c r="J30" s="428"/>
      <c r="K30" s="428"/>
      <c r="L30" s="428"/>
    </row>
    <row r="31" spans="1:14" s="9" customFormat="1" ht="27" customHeight="1" x14ac:dyDescent="0.4">
      <c r="A31" s="426" t="s">
        <v>44</v>
      </c>
      <c r="B31" s="541">
        <v>1</v>
      </c>
      <c r="C31" s="569" t="s">
        <v>45</v>
      </c>
      <c r="D31" s="570"/>
      <c r="E31" s="570"/>
      <c r="F31" s="570"/>
      <c r="G31" s="570"/>
      <c r="H31" s="571"/>
      <c r="I31" s="428"/>
      <c r="J31" s="428"/>
      <c r="K31" s="428"/>
      <c r="L31" s="428"/>
    </row>
    <row r="32" spans="1:14" s="9" customFormat="1" ht="27" customHeight="1" x14ac:dyDescent="0.4">
      <c r="A32" s="426" t="s">
        <v>46</v>
      </c>
      <c r="B32" s="541">
        <v>1</v>
      </c>
      <c r="C32" s="569" t="s">
        <v>47</v>
      </c>
      <c r="D32" s="570"/>
      <c r="E32" s="570"/>
      <c r="F32" s="570"/>
      <c r="G32" s="570"/>
      <c r="H32" s="571"/>
      <c r="I32" s="428"/>
      <c r="J32" s="428"/>
      <c r="K32" s="428"/>
      <c r="L32" s="432"/>
      <c r="M32" s="432"/>
      <c r="N32" s="433"/>
    </row>
    <row r="33" spans="1:14" s="9" customFormat="1" ht="17.25" customHeight="1" x14ac:dyDescent="0.3">
      <c r="A33" s="426"/>
      <c r="B33" s="431"/>
      <c r="C33" s="434"/>
      <c r="D33" s="434"/>
      <c r="E33" s="434"/>
      <c r="F33" s="434"/>
      <c r="G33" s="434"/>
      <c r="H33" s="434"/>
      <c r="I33" s="428"/>
      <c r="J33" s="428"/>
      <c r="K33" s="428"/>
      <c r="L33" s="432"/>
      <c r="M33" s="432"/>
      <c r="N33" s="433"/>
    </row>
    <row r="34" spans="1:14" s="9" customFormat="1" ht="18.75" x14ac:dyDescent="0.3">
      <c r="A34" s="426" t="s">
        <v>48</v>
      </c>
      <c r="B34" s="435">
        <f>B31/B32</f>
        <v>1</v>
      </c>
      <c r="C34" s="420" t="s">
        <v>49</v>
      </c>
      <c r="D34" s="420"/>
      <c r="E34" s="420"/>
      <c r="F34" s="420"/>
      <c r="G34" s="420"/>
      <c r="H34" s="420"/>
      <c r="I34" s="428"/>
      <c r="J34" s="428"/>
      <c r="K34" s="428"/>
      <c r="L34" s="432"/>
      <c r="M34" s="432"/>
      <c r="N34" s="433"/>
    </row>
    <row r="35" spans="1:14" s="9" customFormat="1" ht="19.5" customHeight="1" x14ac:dyDescent="0.3">
      <c r="A35" s="426"/>
      <c r="B35" s="425"/>
      <c r="H35" s="420"/>
      <c r="I35" s="428"/>
      <c r="J35" s="428"/>
      <c r="K35" s="428"/>
      <c r="L35" s="432"/>
      <c r="M35" s="432"/>
      <c r="N35" s="433"/>
    </row>
    <row r="36" spans="1:14" s="9" customFormat="1" ht="27" customHeight="1" x14ac:dyDescent="0.4">
      <c r="A36" s="436" t="s">
        <v>50</v>
      </c>
      <c r="B36" s="525">
        <v>50</v>
      </c>
      <c r="C36" s="420"/>
      <c r="D36" s="558" t="s">
        <v>51</v>
      </c>
      <c r="E36" s="559"/>
      <c r="F36" s="482" t="s">
        <v>52</v>
      </c>
      <c r="G36" s="483"/>
      <c r="J36" s="428"/>
      <c r="K36" s="428"/>
      <c r="L36" s="432"/>
      <c r="M36" s="432"/>
      <c r="N36" s="433"/>
    </row>
    <row r="37" spans="1:14" s="9" customFormat="1" ht="26.25" customHeight="1" x14ac:dyDescent="0.4">
      <c r="A37" s="437" t="s">
        <v>53</v>
      </c>
      <c r="B37" s="526">
        <v>1</v>
      </c>
      <c r="C37" s="439" t="s">
        <v>54</v>
      </c>
      <c r="D37" s="440" t="s">
        <v>55</v>
      </c>
      <c r="E37" s="472" t="s">
        <v>56</v>
      </c>
      <c r="F37" s="440" t="s">
        <v>55</v>
      </c>
      <c r="G37" s="441" t="s">
        <v>56</v>
      </c>
      <c r="J37" s="428"/>
      <c r="K37" s="428"/>
      <c r="L37" s="432"/>
      <c r="M37" s="432"/>
      <c r="N37" s="433"/>
    </row>
    <row r="38" spans="1:14" s="9" customFormat="1" ht="26.25" customHeight="1" x14ac:dyDescent="0.4">
      <c r="A38" s="437" t="s">
        <v>57</v>
      </c>
      <c r="B38" s="526">
        <v>1</v>
      </c>
      <c r="C38" s="442">
        <v>1</v>
      </c>
      <c r="D38" s="527">
        <v>79891485</v>
      </c>
      <c r="E38" s="486">
        <f>IF(ISBLANK(D38),"-",$D$48/$D$45*D38)</f>
        <v>124636965.89747009</v>
      </c>
      <c r="F38" s="527">
        <v>76008292</v>
      </c>
      <c r="G38" s="478">
        <f>IF(ISBLANK(F38),"-",$D$48/$F$45*F38)</f>
        <v>121824364.4587341</v>
      </c>
      <c r="J38" s="428"/>
      <c r="K38" s="428"/>
      <c r="L38" s="432"/>
      <c r="M38" s="432"/>
      <c r="N38" s="433"/>
    </row>
    <row r="39" spans="1:14" s="9" customFormat="1" ht="26.25" customHeight="1" x14ac:dyDescent="0.4">
      <c r="A39" s="437" t="s">
        <v>58</v>
      </c>
      <c r="B39" s="526">
        <v>1</v>
      </c>
      <c r="C39" s="438">
        <v>2</v>
      </c>
      <c r="D39" s="528">
        <v>79993132</v>
      </c>
      <c r="E39" s="487">
        <f>IF(ISBLANK(D39),"-",$D$48/$D$45*D39)</f>
        <v>124795543.16853446</v>
      </c>
      <c r="F39" s="528">
        <v>75829678</v>
      </c>
      <c r="G39" s="479">
        <f>IF(ISBLANK(F39),"-",$D$48/$F$45*F39)</f>
        <v>121538085.99541284</v>
      </c>
      <c r="J39" s="428"/>
      <c r="K39" s="428"/>
      <c r="L39" s="432"/>
      <c r="M39" s="432"/>
      <c r="N39" s="433"/>
    </row>
    <row r="40" spans="1:14" ht="26.25" customHeight="1" x14ac:dyDescent="0.4">
      <c r="A40" s="437" t="s">
        <v>59</v>
      </c>
      <c r="B40" s="526">
        <v>1</v>
      </c>
      <c r="C40" s="438">
        <v>3</v>
      </c>
      <c r="D40" s="528">
        <v>79950736</v>
      </c>
      <c r="E40" s="487">
        <f>IF(ISBLANK(D40),"-",$D$48/$D$45*D40)</f>
        <v>124729402.09222089</v>
      </c>
      <c r="F40" s="528">
        <v>76037740</v>
      </c>
      <c r="G40" s="479">
        <f>IF(ISBLANK(F40),"-",$D$48/$F$45*F40)</f>
        <v>121871563.04444341</v>
      </c>
      <c r="L40" s="432"/>
      <c r="M40" s="432"/>
      <c r="N40" s="443"/>
    </row>
    <row r="41" spans="1:14" ht="26.25" customHeight="1" x14ac:dyDescent="0.4">
      <c r="A41" s="437" t="s">
        <v>60</v>
      </c>
      <c r="B41" s="526">
        <v>1</v>
      </c>
      <c r="C41" s="444">
        <v>4</v>
      </c>
      <c r="D41" s="529"/>
      <c r="E41" s="488" t="str">
        <f>IF(ISBLANK(D41),"-",$D$48/$D$45*D41)</f>
        <v>-</v>
      </c>
      <c r="F41" s="529"/>
      <c r="G41" s="480" t="str">
        <f>IF(ISBLANK(F41),"-",$D$48/$F$45*F41)</f>
        <v>-</v>
      </c>
      <c r="L41" s="432"/>
      <c r="M41" s="432"/>
      <c r="N41" s="443"/>
    </row>
    <row r="42" spans="1:14" ht="27" customHeight="1" x14ac:dyDescent="0.4">
      <c r="A42" s="437" t="s">
        <v>61</v>
      </c>
      <c r="B42" s="526">
        <v>1</v>
      </c>
      <c r="C42" s="445" t="s">
        <v>62</v>
      </c>
      <c r="D42" s="506">
        <f>AVERAGE(D38:D41)</f>
        <v>79945117.666666672</v>
      </c>
      <c r="E42" s="468">
        <f>AVERAGE(E38:E41)</f>
        <v>124720637.05274181</v>
      </c>
      <c r="F42" s="446">
        <f>AVERAGE(F38:F41)</f>
        <v>75958570</v>
      </c>
      <c r="G42" s="447">
        <f>AVERAGE(G38:G41)</f>
        <v>121744671.16619678</v>
      </c>
    </row>
    <row r="43" spans="1:14" ht="26.25" customHeight="1" x14ac:dyDescent="0.4">
      <c r="A43" s="437" t="s">
        <v>63</v>
      </c>
      <c r="B43" s="521">
        <v>1</v>
      </c>
      <c r="C43" s="507" t="s">
        <v>64</v>
      </c>
      <c r="D43" s="531">
        <v>15.39</v>
      </c>
      <c r="E43" s="443"/>
      <c r="F43" s="530">
        <v>14.98</v>
      </c>
      <c r="G43" s="484"/>
    </row>
    <row r="44" spans="1:14" ht="26.25" customHeight="1" x14ac:dyDescent="0.4">
      <c r="A44" s="437" t="s">
        <v>65</v>
      </c>
      <c r="B44" s="521">
        <v>1</v>
      </c>
      <c r="C44" s="508" t="s">
        <v>66</v>
      </c>
      <c r="D44" s="509">
        <f>D43*$B$34</f>
        <v>15.39</v>
      </c>
      <c r="E44" s="449"/>
      <c r="F44" s="448">
        <f>F43*$B$34</f>
        <v>14.98</v>
      </c>
      <c r="G44" s="451"/>
    </row>
    <row r="45" spans="1:14" ht="19.5" customHeight="1" x14ac:dyDescent="0.3">
      <c r="A45" s="437" t="s">
        <v>67</v>
      </c>
      <c r="B45" s="505">
        <f>(B44/B43)*(B42/B41)*(B40/B39)*(B38/B37)*B36</f>
        <v>50</v>
      </c>
      <c r="C45" s="508" t="s">
        <v>68</v>
      </c>
      <c r="D45" s="510">
        <f>D44*$B$30/100</f>
        <v>6.4099350000000008</v>
      </c>
      <c r="E45" s="451"/>
      <c r="F45" s="450">
        <f>F44*$B$30/100</f>
        <v>6.2391700000000005</v>
      </c>
      <c r="G45" s="451"/>
    </row>
    <row r="46" spans="1:14" ht="19.5" customHeight="1" x14ac:dyDescent="0.3">
      <c r="A46" s="560" t="s">
        <v>69</v>
      </c>
      <c r="B46" s="564"/>
      <c r="C46" s="508" t="s">
        <v>70</v>
      </c>
      <c r="D46" s="509">
        <f>D45/$B$45</f>
        <v>0.12819870000000003</v>
      </c>
      <c r="E46" s="451"/>
      <c r="F46" s="452">
        <f>F45/$B$45</f>
        <v>0.12478340000000002</v>
      </c>
      <c r="G46" s="451"/>
    </row>
    <row r="47" spans="1:14" ht="27" customHeight="1" x14ac:dyDescent="0.4">
      <c r="A47" s="562"/>
      <c r="B47" s="565"/>
      <c r="C47" s="508" t="s">
        <v>71</v>
      </c>
      <c r="D47" s="532">
        <v>0.2</v>
      </c>
      <c r="E47" s="484"/>
      <c r="F47" s="484"/>
      <c r="G47" s="484"/>
    </row>
    <row r="48" spans="1:14" ht="18.75" x14ac:dyDescent="0.3">
      <c r="C48" s="508" t="s">
        <v>72</v>
      </c>
      <c r="D48" s="510">
        <f>D47*$B$45</f>
        <v>10</v>
      </c>
      <c r="E48" s="451"/>
      <c r="F48" s="451"/>
      <c r="G48" s="451"/>
    </row>
    <row r="49" spans="1:12" ht="19.5" customHeight="1" x14ac:dyDescent="0.3">
      <c r="C49" s="511" t="s">
        <v>73</v>
      </c>
      <c r="D49" s="512">
        <f>D48/B34</f>
        <v>10</v>
      </c>
      <c r="E49" s="470"/>
      <c r="F49" s="470"/>
      <c r="G49" s="470"/>
    </row>
    <row r="50" spans="1:12" ht="18.75" x14ac:dyDescent="0.3">
      <c r="C50" s="513" t="s">
        <v>74</v>
      </c>
      <c r="D50" s="514">
        <f>AVERAGE(E38:E41,G38:G41)</f>
        <v>123232654.10946929</v>
      </c>
      <c r="E50" s="469"/>
      <c r="F50" s="469"/>
      <c r="G50" s="469"/>
    </row>
    <row r="51" spans="1:12" ht="18.75" x14ac:dyDescent="0.3">
      <c r="C51" s="453" t="s">
        <v>75</v>
      </c>
      <c r="D51" s="456">
        <f>STDEV(E38:E41,G38:G41)/D50</f>
        <v>1.3265727535570827E-2</v>
      </c>
      <c r="E51" s="449"/>
      <c r="F51" s="449"/>
      <c r="G51" s="449"/>
    </row>
    <row r="52" spans="1:12" ht="19.5" customHeight="1" x14ac:dyDescent="0.3">
      <c r="C52" s="454" t="s">
        <v>20</v>
      </c>
      <c r="D52" s="457">
        <f>COUNT(E38:E41,G38:G41)</f>
        <v>6</v>
      </c>
      <c r="E52" s="449"/>
      <c r="F52" s="449">
        <f>15/50</f>
        <v>0.3</v>
      </c>
      <c r="G52" s="449"/>
    </row>
    <row r="54" spans="1:12" ht="18.75" x14ac:dyDescent="0.3">
      <c r="A54" s="419" t="s">
        <v>1</v>
      </c>
      <c r="B54" s="458" t="s">
        <v>76</v>
      </c>
    </row>
    <row r="55" spans="1:12" ht="18.75" x14ac:dyDescent="0.3">
      <c r="A55" s="420" t="s">
        <v>77</v>
      </c>
      <c r="B55" s="422" t="str">
        <f>B21</f>
        <v>Each 5ml contains after reconstitution contains Amoxicillin 400mg and Clavulanic Acid 57.5mg</v>
      </c>
    </row>
    <row r="56" spans="1:12" ht="26.25" customHeight="1" x14ac:dyDescent="0.4">
      <c r="A56" s="516" t="s">
        <v>78</v>
      </c>
      <c r="B56" s="533">
        <v>5</v>
      </c>
      <c r="C56" s="497" t="s">
        <v>79</v>
      </c>
      <c r="D56" s="534">
        <v>57.5</v>
      </c>
      <c r="E56" s="497" t="str">
        <f>B20</f>
        <v>Clavilanic Acid</v>
      </c>
    </row>
    <row r="57" spans="1:12" ht="18.75" x14ac:dyDescent="0.3">
      <c r="A57" s="422" t="s">
        <v>80</v>
      </c>
      <c r="B57" s="546">
        <v>1.142973</v>
      </c>
    </row>
    <row r="58" spans="1:12" s="77" customFormat="1" ht="18.75" x14ac:dyDescent="0.3">
      <c r="A58" s="495" t="s">
        <v>81</v>
      </c>
      <c r="B58" s="496">
        <f>B56</f>
        <v>5</v>
      </c>
      <c r="C58" s="497" t="s">
        <v>82</v>
      </c>
      <c r="D58" s="517">
        <f>B57*B56</f>
        <v>5.7148649999999996</v>
      </c>
    </row>
    <row r="59" spans="1:12" ht="19.5" customHeight="1" x14ac:dyDescent="0.25"/>
    <row r="60" spans="1:12" s="9" customFormat="1" ht="27" customHeight="1" x14ac:dyDescent="0.4">
      <c r="A60" s="436" t="s">
        <v>83</v>
      </c>
      <c r="B60" s="525">
        <v>200</v>
      </c>
      <c r="C60" s="420"/>
      <c r="D60" s="460" t="s">
        <v>84</v>
      </c>
      <c r="E60" s="459" t="s">
        <v>85</v>
      </c>
      <c r="F60" s="459" t="s">
        <v>55</v>
      </c>
      <c r="G60" s="459" t="s">
        <v>86</v>
      </c>
      <c r="H60" s="439" t="s">
        <v>87</v>
      </c>
      <c r="L60" s="428"/>
    </row>
    <row r="61" spans="1:12" s="9" customFormat="1" ht="24" customHeight="1" x14ac:dyDescent="0.4">
      <c r="A61" s="437" t="s">
        <v>88</v>
      </c>
      <c r="B61" s="526">
        <v>1</v>
      </c>
      <c r="C61" s="575" t="s">
        <v>89</v>
      </c>
      <c r="D61" s="572">
        <v>1.7101</v>
      </c>
      <c r="E61" s="490">
        <v>1</v>
      </c>
      <c r="F61" s="535">
        <v>50722062</v>
      </c>
      <c r="G61" s="501">
        <f>IF(ISBLANK(F61),"-",(F61/$D$50*$D$47*$B$69)*$D$58/$D$61)</f>
        <v>55.01936306510018</v>
      </c>
      <c r="H61" s="498">
        <f t="shared" ref="H61:H72" si="0">IF(ISBLANK(F61),"-",G61/$D$56)</f>
        <v>0.95685848808869878</v>
      </c>
      <c r="L61" s="428"/>
    </row>
    <row r="62" spans="1:12" s="9" customFormat="1" ht="26.25" customHeight="1" x14ac:dyDescent="0.4">
      <c r="A62" s="437" t="s">
        <v>90</v>
      </c>
      <c r="B62" s="526">
        <v>1</v>
      </c>
      <c r="C62" s="576"/>
      <c r="D62" s="573"/>
      <c r="E62" s="491">
        <v>2</v>
      </c>
      <c r="F62" s="528">
        <v>50706138</v>
      </c>
      <c r="G62" s="502">
        <f>IF(ISBLANK(F62),"-",(F62/$D$50*$D$47*$B$69)*$D$58/$D$61)</f>
        <v>55.002089943643711</v>
      </c>
      <c r="H62" s="499">
        <f t="shared" si="0"/>
        <v>0.95655808597641234</v>
      </c>
      <c r="L62" s="428"/>
    </row>
    <row r="63" spans="1:12" s="9" customFormat="1" ht="24.75" customHeight="1" x14ac:dyDescent="0.4">
      <c r="A63" s="437" t="s">
        <v>91</v>
      </c>
      <c r="B63" s="526">
        <v>1</v>
      </c>
      <c r="C63" s="576"/>
      <c r="D63" s="573"/>
      <c r="E63" s="491">
        <v>3</v>
      </c>
      <c r="F63" s="528">
        <v>50751119</v>
      </c>
      <c r="G63" s="502">
        <f>IF(ISBLANK(F63),"-",(F63/$D$50*$D$47*$B$69)*$D$58/$D$61)</f>
        <v>55.050881847451386</v>
      </c>
      <c r="H63" s="499">
        <f t="shared" si="0"/>
        <v>0.95740664082524152</v>
      </c>
      <c r="L63" s="428"/>
    </row>
    <row r="64" spans="1:12" ht="27" customHeight="1" x14ac:dyDescent="0.4">
      <c r="A64" s="437" t="s">
        <v>92</v>
      </c>
      <c r="B64" s="526">
        <v>1</v>
      </c>
      <c r="C64" s="577"/>
      <c r="D64" s="574"/>
      <c r="E64" s="492">
        <v>4</v>
      </c>
      <c r="F64" s="536"/>
      <c r="G64" s="502" t="str">
        <f>IF(ISBLANK(F64),"-",(F64/$D$50*$D$47*$B$69)*$D$58/$D$61)</f>
        <v>-</v>
      </c>
      <c r="H64" s="499" t="str">
        <f t="shared" si="0"/>
        <v>-</v>
      </c>
    </row>
    <row r="65" spans="1:11" ht="24.75" customHeight="1" x14ac:dyDescent="0.4">
      <c r="A65" s="437" t="s">
        <v>93</v>
      </c>
      <c r="B65" s="526">
        <v>1</v>
      </c>
      <c r="C65" s="575" t="s">
        <v>94</v>
      </c>
      <c r="D65" s="572">
        <v>2.5182000000000002</v>
      </c>
      <c r="E65" s="461">
        <v>1</v>
      </c>
      <c r="F65" s="528">
        <v>74447090</v>
      </c>
      <c r="G65" s="501">
        <f>IF(ISBLANK(F65),"-",(F65/$D$50*$D$47*$B$69)*$D$58/$D$65)</f>
        <v>54.840028512192276</v>
      </c>
      <c r="H65" s="498">
        <f t="shared" si="0"/>
        <v>0.95373962629899611</v>
      </c>
    </row>
    <row r="66" spans="1:11" ht="23.25" customHeight="1" x14ac:dyDescent="0.4">
      <c r="A66" s="437" t="s">
        <v>95</v>
      </c>
      <c r="B66" s="526">
        <v>1</v>
      </c>
      <c r="C66" s="576"/>
      <c r="D66" s="573"/>
      <c r="E66" s="462">
        <v>2</v>
      </c>
      <c r="F66" s="528">
        <v>74419771</v>
      </c>
      <c r="G66" s="502">
        <f>IF(ISBLANK(F66),"-",(F66/$D$50*$D$47*$B$69)*$D$58/$D$65)</f>
        <v>54.819904492046902</v>
      </c>
      <c r="H66" s="499">
        <f t="shared" si="0"/>
        <v>0.95338964333994614</v>
      </c>
    </row>
    <row r="67" spans="1:11" ht="24.75" customHeight="1" x14ac:dyDescent="0.4">
      <c r="A67" s="437" t="s">
        <v>96</v>
      </c>
      <c r="B67" s="526">
        <v>1</v>
      </c>
      <c r="C67" s="576"/>
      <c r="D67" s="573"/>
      <c r="E67" s="462">
        <v>3</v>
      </c>
      <c r="F67" s="528">
        <v>74418746</v>
      </c>
      <c r="G67" s="502">
        <f>IF(ISBLANK(F67),"-",(F67/$D$50*$D$47*$B$69)*$D$58/$D$65)</f>
        <v>54.81914944535233</v>
      </c>
      <c r="H67" s="499">
        <f t="shared" si="0"/>
        <v>0.95337651209308405</v>
      </c>
    </row>
    <row r="68" spans="1:11" ht="27" customHeight="1" x14ac:dyDescent="0.4">
      <c r="A68" s="437" t="s">
        <v>97</v>
      </c>
      <c r="B68" s="526">
        <v>1</v>
      </c>
      <c r="C68" s="577"/>
      <c r="D68" s="574"/>
      <c r="E68" s="463">
        <v>4</v>
      </c>
      <c r="F68" s="536"/>
      <c r="G68" s="503" t="str">
        <f>IF(ISBLANK(F68),"-",(F68/$D$50*$D$47*$B$69)*$D$58/$D$65)</f>
        <v>-</v>
      </c>
      <c r="H68" s="500" t="str">
        <f t="shared" si="0"/>
        <v>-</v>
      </c>
    </row>
    <row r="69" spans="1:11" ht="23.25" customHeight="1" x14ac:dyDescent="0.4">
      <c r="A69" s="437" t="s">
        <v>98</v>
      </c>
      <c r="B69" s="504">
        <f>(B68/B67)*(B66/B65)*(B64/B63)*(B62/B61)*B60</f>
        <v>200</v>
      </c>
      <c r="C69" s="575" t="s">
        <v>99</v>
      </c>
      <c r="D69" s="572">
        <v>2.1859000000000002</v>
      </c>
      <c r="E69" s="461">
        <v>1</v>
      </c>
      <c r="F69" s="535">
        <v>64327161</v>
      </c>
      <c r="G69" s="501">
        <f>IF(ISBLANK(F69),"-",(F69/$D$50*$D$47*$B$69)*$D$58/$D$69)</f>
        <v>54.588889500349843</v>
      </c>
      <c r="H69" s="499">
        <f t="shared" si="0"/>
        <v>0.94937199131043204</v>
      </c>
    </row>
    <row r="70" spans="1:11" ht="22.5" customHeight="1" x14ac:dyDescent="0.4">
      <c r="A70" s="515" t="s">
        <v>100</v>
      </c>
      <c r="B70" s="537">
        <f>(D47*B69)/D56*D58</f>
        <v>3.975558260869565</v>
      </c>
      <c r="C70" s="576"/>
      <c r="D70" s="573"/>
      <c r="E70" s="462">
        <v>2</v>
      </c>
      <c r="F70" s="528">
        <v>64530216</v>
      </c>
      <c r="G70" s="502">
        <f>IF(ISBLANK(F70),"-",(F70/$D$50*$D$47*$B$69)*$D$58/$D$69)</f>
        <v>54.761204690157356</v>
      </c>
      <c r="H70" s="499">
        <f t="shared" si="0"/>
        <v>0.95236877722012792</v>
      </c>
    </row>
    <row r="71" spans="1:11" ht="23.25" customHeight="1" x14ac:dyDescent="0.4">
      <c r="A71" s="560">
        <v>0.2</v>
      </c>
      <c r="B71" s="561"/>
      <c r="C71" s="576"/>
      <c r="D71" s="573"/>
      <c r="E71" s="462">
        <v>3</v>
      </c>
      <c r="F71" s="528">
        <v>64661133</v>
      </c>
      <c r="G71" s="502">
        <f>IF(ISBLANK(F71),"-",(F71/$D$50*$D$47*$B$69)*$D$58/$D$69)</f>
        <v>54.872302607982725</v>
      </c>
      <c r="H71" s="499">
        <f t="shared" si="0"/>
        <v>0.95430091492143865</v>
      </c>
    </row>
    <row r="72" spans="1:11" ht="23.25" customHeight="1" x14ac:dyDescent="0.4">
      <c r="A72" s="562"/>
      <c r="B72" s="563"/>
      <c r="C72" s="578"/>
      <c r="D72" s="574"/>
      <c r="E72" s="463">
        <v>4</v>
      </c>
      <c r="F72" s="536"/>
      <c r="G72" s="503" t="str">
        <f>IF(ISBLANK(F72),"-",(F72/$D$50*$D$47*$B$69)*$D$58/$D$69)</f>
        <v>-</v>
      </c>
      <c r="H72" s="500" t="str">
        <f t="shared" si="0"/>
        <v>-</v>
      </c>
    </row>
    <row r="73" spans="1:11" ht="26.25" customHeight="1" x14ac:dyDescent="0.4">
      <c r="A73" s="464"/>
      <c r="B73" s="464"/>
      <c r="C73" s="464"/>
      <c r="D73" s="464"/>
      <c r="E73" s="464"/>
      <c r="F73" s="465"/>
      <c r="G73" s="455" t="s">
        <v>62</v>
      </c>
      <c r="H73" s="538">
        <f>AVERAGE(H61:H72)</f>
        <v>0.95415229778604194</v>
      </c>
    </row>
    <row r="74" spans="1:11" ht="26.25" customHeight="1" x14ac:dyDescent="0.4">
      <c r="C74" s="464"/>
      <c r="D74" s="464"/>
      <c r="E74" s="464"/>
      <c r="F74" s="465"/>
      <c r="G74" s="453" t="s">
        <v>75</v>
      </c>
      <c r="H74" s="539">
        <f>STDEV(H61:H72)/H73</f>
        <v>2.6490551430037473E-3</v>
      </c>
    </row>
    <row r="75" spans="1:11" ht="27" customHeight="1" x14ac:dyDescent="0.4">
      <c r="A75" s="464"/>
      <c r="B75" s="464"/>
      <c r="C75" s="465"/>
      <c r="D75" s="466"/>
      <c r="E75" s="466"/>
      <c r="F75" s="465"/>
      <c r="G75" s="454" t="s">
        <v>20</v>
      </c>
      <c r="H75" s="540">
        <f>COUNT(H61:H72)</f>
        <v>9</v>
      </c>
    </row>
    <row r="76" spans="1:11" ht="18.75" x14ac:dyDescent="0.3">
      <c r="A76" s="464"/>
      <c r="B76" s="464"/>
      <c r="C76" s="465"/>
      <c r="D76" s="466"/>
      <c r="E76" s="466"/>
      <c r="F76" s="466"/>
      <c r="G76" s="466"/>
      <c r="H76" s="465"/>
      <c r="I76" s="467"/>
      <c r="J76" s="471"/>
      <c r="K76" s="485"/>
    </row>
    <row r="77" spans="1:11" ht="26.25" customHeight="1" x14ac:dyDescent="0.4">
      <c r="A77" s="424" t="s">
        <v>101</v>
      </c>
      <c r="B77" s="542" t="s">
        <v>102</v>
      </c>
      <c r="C77" s="557" t="str">
        <f>B20</f>
        <v>Clavilanic Acid</v>
      </c>
      <c r="D77" s="557"/>
      <c r="E77" s="489" t="s">
        <v>103</v>
      </c>
      <c r="F77" s="489"/>
      <c r="G77" s="543">
        <f>H73</f>
        <v>0.95415229778604194</v>
      </c>
      <c r="H77" s="465"/>
      <c r="I77" s="467"/>
      <c r="J77" s="471"/>
      <c r="K77" s="485"/>
    </row>
    <row r="78" spans="1:11" ht="19.5" customHeight="1" x14ac:dyDescent="0.3">
      <c r="A78" s="475"/>
      <c r="B78" s="476"/>
      <c r="C78" s="477"/>
      <c r="D78" s="477"/>
      <c r="E78" s="476"/>
      <c r="F78" s="476"/>
      <c r="G78" s="476"/>
      <c r="H78" s="476"/>
    </row>
    <row r="79" spans="1:11" ht="18.75" x14ac:dyDescent="0.3">
      <c r="B79" s="427" t="s">
        <v>25</v>
      </c>
      <c r="E79" s="465" t="s">
        <v>26</v>
      </c>
      <c r="F79" s="465"/>
      <c r="G79" s="465" t="s">
        <v>27</v>
      </c>
    </row>
    <row r="80" spans="1:11" ht="83.1" customHeight="1" x14ac:dyDescent="0.3">
      <c r="A80" s="471" t="s">
        <v>28</v>
      </c>
      <c r="B80" s="518"/>
      <c r="C80" s="518"/>
      <c r="D80" s="464"/>
      <c r="E80" s="473"/>
      <c r="F80" s="467"/>
      <c r="G80" s="493"/>
      <c r="H80" s="493"/>
      <c r="I80" s="467"/>
    </row>
    <row r="81" spans="1:9" ht="83.1" customHeight="1" x14ac:dyDescent="0.3">
      <c r="A81" s="471" t="s">
        <v>29</v>
      </c>
      <c r="B81" s="519"/>
      <c r="C81" s="519"/>
      <c r="D81" s="481"/>
      <c r="E81" s="474"/>
      <c r="F81" s="467"/>
      <c r="G81" s="494"/>
      <c r="H81" s="494"/>
      <c r="I81" s="489"/>
    </row>
    <row r="82" spans="1:9" ht="18.75" x14ac:dyDescent="0.3">
      <c r="A82" s="464"/>
      <c r="B82" s="465"/>
      <c r="C82" s="466"/>
      <c r="D82" s="466"/>
      <c r="E82" s="466"/>
      <c r="F82" s="466"/>
      <c r="G82" s="465"/>
      <c r="H82" s="465"/>
      <c r="I82" s="467"/>
    </row>
    <row r="83" spans="1:9" ht="18.75" x14ac:dyDescent="0.3">
      <c r="A83" s="464"/>
      <c r="B83" s="464"/>
      <c r="C83" s="465"/>
      <c r="D83" s="466"/>
      <c r="E83" s="466"/>
      <c r="F83" s="466"/>
      <c r="G83" s="466"/>
      <c r="H83" s="465"/>
      <c r="I83" s="467"/>
    </row>
    <row r="84" spans="1:9" ht="18.75" x14ac:dyDescent="0.3">
      <c r="A84" s="464"/>
      <c r="B84" s="464"/>
      <c r="C84" s="465"/>
      <c r="D84" s="466"/>
      <c r="E84" s="466"/>
      <c r="F84" s="466"/>
      <c r="G84" s="466"/>
      <c r="H84" s="465"/>
      <c r="I84" s="467"/>
    </row>
    <row r="85" spans="1:9" ht="18.75" x14ac:dyDescent="0.3">
      <c r="A85" s="464"/>
      <c r="B85" s="464"/>
      <c r="C85" s="465"/>
      <c r="D85" s="466"/>
      <c r="E85" s="466"/>
      <c r="F85" s="466"/>
      <c r="G85" s="466"/>
      <c r="H85" s="465"/>
      <c r="I85" s="467"/>
    </row>
    <row r="86" spans="1:9" ht="18.75" x14ac:dyDescent="0.3">
      <c r="A86" s="464"/>
      <c r="B86" s="464"/>
      <c r="C86" s="465"/>
      <c r="D86" s="466"/>
      <c r="E86" s="466"/>
      <c r="F86" s="466"/>
      <c r="G86" s="466"/>
      <c r="H86" s="465"/>
      <c r="I86" s="467"/>
    </row>
    <row r="87" spans="1:9" ht="18.75" x14ac:dyDescent="0.3">
      <c r="A87" s="464"/>
      <c r="B87" s="464"/>
      <c r="C87" s="465"/>
      <c r="D87" s="466"/>
      <c r="E87" s="466"/>
      <c r="F87" s="466"/>
      <c r="G87" s="466"/>
      <c r="H87" s="465"/>
      <c r="I87" s="467"/>
    </row>
    <row r="88" spans="1:9" ht="18.75" x14ac:dyDescent="0.3">
      <c r="A88" s="464"/>
      <c r="B88" s="464"/>
      <c r="C88" s="465"/>
      <c r="D88" s="466"/>
      <c r="E88" s="466"/>
      <c r="F88" s="466"/>
      <c r="G88" s="466"/>
      <c r="H88" s="465"/>
      <c r="I88" s="467"/>
    </row>
    <row r="89" spans="1:9" ht="18.75" x14ac:dyDescent="0.3">
      <c r="A89" s="464"/>
      <c r="B89" s="464"/>
      <c r="C89" s="465"/>
      <c r="D89" s="466"/>
      <c r="E89" s="466"/>
      <c r="F89" s="466"/>
      <c r="G89" s="466"/>
      <c r="H89" s="465"/>
      <c r="I89" s="467"/>
    </row>
    <row r="90" spans="1:9" ht="18.75" x14ac:dyDescent="0.3">
      <c r="A90" s="464"/>
      <c r="B90" s="464"/>
      <c r="C90" s="465"/>
      <c r="D90" s="466"/>
      <c r="E90" s="466"/>
      <c r="F90" s="466"/>
      <c r="G90" s="466"/>
      <c r="H90" s="465"/>
      <c r="I90" s="46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47" t="s">
        <v>0</v>
      </c>
      <c r="B15" s="547"/>
      <c r="C15" s="547"/>
      <c r="D15" s="547"/>
      <c r="E15" s="547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79942974</v>
      </c>
      <c r="C24" s="18">
        <v>3035.5</v>
      </c>
      <c r="D24" s="19">
        <v>1.5</v>
      </c>
      <c r="E24" s="20">
        <v>3.6</v>
      </c>
    </row>
    <row r="25" spans="1:5" ht="16.5" customHeight="1" x14ac:dyDescent="0.3">
      <c r="A25" s="17">
        <v>2</v>
      </c>
      <c r="B25" s="18">
        <v>79629453</v>
      </c>
      <c r="C25" s="18">
        <v>3085.5</v>
      </c>
      <c r="D25" s="19">
        <v>1.5</v>
      </c>
      <c r="E25" s="19">
        <v>3.6</v>
      </c>
    </row>
    <row r="26" spans="1:5" ht="16.5" customHeight="1" x14ac:dyDescent="0.3">
      <c r="A26" s="17">
        <v>3</v>
      </c>
      <c r="B26" s="18">
        <v>79884588</v>
      </c>
      <c r="C26" s="18">
        <v>3213.3</v>
      </c>
      <c r="D26" s="19">
        <v>1.5</v>
      </c>
      <c r="E26" s="19">
        <v>3.6</v>
      </c>
    </row>
    <row r="27" spans="1:5" ht="16.5" customHeight="1" x14ac:dyDescent="0.3">
      <c r="A27" s="17">
        <v>4</v>
      </c>
      <c r="B27" s="18">
        <v>79276494</v>
      </c>
      <c r="C27" s="18">
        <v>3241.6</v>
      </c>
      <c r="D27" s="19">
        <v>1.5</v>
      </c>
      <c r="E27" s="19">
        <v>3.6</v>
      </c>
    </row>
    <row r="28" spans="1:5" ht="16.5" customHeight="1" x14ac:dyDescent="0.3">
      <c r="A28" s="17">
        <v>5</v>
      </c>
      <c r="B28" s="18">
        <v>78904081</v>
      </c>
      <c r="C28" s="18">
        <v>3324</v>
      </c>
      <c r="D28" s="19">
        <v>1.5</v>
      </c>
      <c r="E28" s="19">
        <v>3.6</v>
      </c>
    </row>
    <row r="29" spans="1:5" ht="16.5" customHeight="1" x14ac:dyDescent="0.3">
      <c r="A29" s="17">
        <v>6</v>
      </c>
      <c r="B29" s="21">
        <v>78500162</v>
      </c>
      <c r="C29" s="21">
        <v>3368.5</v>
      </c>
      <c r="D29" s="22">
        <v>1.5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79356292</v>
      </c>
      <c r="C30" s="25">
        <f>AVERAGE(C24:C29)</f>
        <v>3211.4</v>
      </c>
      <c r="D30" s="26">
        <f>AVERAGE(D24:D29)</f>
        <v>1.5</v>
      </c>
      <c r="E30" s="26">
        <f>AVERAGE(E24:E29)</f>
        <v>3.6</v>
      </c>
    </row>
    <row r="31" spans="1:5" ht="16.5" customHeight="1" x14ac:dyDescent="0.3">
      <c r="A31" s="27" t="s">
        <v>19</v>
      </c>
      <c r="B31" s="28">
        <f>(STDEV(B24:B29)/B30)</f>
        <v>7.2207873913833261E-3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113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174759159</v>
      </c>
      <c r="C45" s="18">
        <v>3271.3</v>
      </c>
      <c r="D45" s="19">
        <v>1.2</v>
      </c>
      <c r="E45" s="20">
        <v>5.5</v>
      </c>
    </row>
    <row r="46" spans="1:5" ht="16.5" customHeight="1" x14ac:dyDescent="0.3">
      <c r="A46" s="17">
        <v>2</v>
      </c>
      <c r="B46" s="18">
        <v>176221608</v>
      </c>
      <c r="C46" s="18">
        <v>3347.8</v>
      </c>
      <c r="D46" s="19">
        <v>1.2</v>
      </c>
      <c r="E46" s="19">
        <v>5.5</v>
      </c>
    </row>
    <row r="47" spans="1:5" ht="16.5" customHeight="1" x14ac:dyDescent="0.3">
      <c r="A47" s="17">
        <v>3</v>
      </c>
      <c r="B47" s="18">
        <v>181867821</v>
      </c>
      <c r="C47" s="18">
        <v>3415.6</v>
      </c>
      <c r="D47" s="19">
        <v>1.2</v>
      </c>
      <c r="E47" s="19">
        <v>5.5</v>
      </c>
    </row>
    <row r="48" spans="1:5" ht="16.5" customHeight="1" x14ac:dyDescent="0.3">
      <c r="A48" s="17">
        <v>4</v>
      </c>
      <c r="B48" s="18">
        <v>181867821</v>
      </c>
      <c r="C48" s="18">
        <v>3455.9</v>
      </c>
      <c r="D48" s="19">
        <v>1.2</v>
      </c>
      <c r="E48" s="19">
        <v>5.5</v>
      </c>
    </row>
    <row r="49" spans="1:7" ht="16.5" customHeight="1" x14ac:dyDescent="0.3">
      <c r="A49" s="17">
        <v>5</v>
      </c>
      <c r="B49" s="18">
        <v>181411631</v>
      </c>
      <c r="C49" s="18">
        <v>3504.5</v>
      </c>
      <c r="D49" s="19">
        <v>1.2</v>
      </c>
      <c r="E49" s="19">
        <v>5.5</v>
      </c>
    </row>
    <row r="50" spans="1:7" ht="16.5" customHeight="1" x14ac:dyDescent="0.3">
      <c r="A50" s="17">
        <v>6</v>
      </c>
      <c r="B50" s="21">
        <v>180710961</v>
      </c>
      <c r="C50" s="21">
        <v>3577.8</v>
      </c>
      <c r="D50" s="22">
        <v>1.2</v>
      </c>
      <c r="E50" s="22">
        <v>5.5</v>
      </c>
    </row>
    <row r="51" spans="1:7" ht="16.5" customHeight="1" x14ac:dyDescent="0.3">
      <c r="A51" s="23" t="s">
        <v>18</v>
      </c>
      <c r="B51" s="24">
        <f>AVERAGE(B45:B50)</f>
        <v>179473166.83333334</v>
      </c>
      <c r="C51" s="25">
        <f>AVERAGE(C45:C50)</f>
        <v>3428.8166666666662</v>
      </c>
      <c r="D51" s="26">
        <f>AVERAGE(D45:D50)</f>
        <v>1.2</v>
      </c>
      <c r="E51" s="26">
        <f>AVERAGE(E45:E50)</f>
        <v>5.5</v>
      </c>
    </row>
    <row r="52" spans="1:7" ht="16.5" customHeight="1" x14ac:dyDescent="0.3">
      <c r="A52" s="27" t="s">
        <v>19</v>
      </c>
      <c r="B52" s="28">
        <f>(STDEV(B45:B50)/B51)</f>
        <v>1.7540845921063291E-2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548" t="s">
        <v>25</v>
      </c>
      <c r="C59" s="54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SST</vt:lpstr>
      <vt:lpstr>Amoxicillin</vt:lpstr>
      <vt:lpstr>Clavulanic Acid</vt:lpstr>
      <vt:lpstr>Amoxicillin 1</vt:lpstr>
      <vt:lpstr>Clavulanic Acid 1</vt:lpstr>
      <vt:lpstr>SST (2)</vt:lpstr>
      <vt:lpstr>Amoxicillin!Print_Area</vt:lpstr>
      <vt:lpstr>'Amoxicillin 1'!Print_Area</vt:lpstr>
      <vt:lpstr>'Clavulanic Acid'!Print_Area</vt:lpstr>
      <vt:lpstr>'Clavulanic Acid 1'!Print_Area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dcterms:created xsi:type="dcterms:W3CDTF">2005-07-05T10:19:27Z</dcterms:created>
  <dcterms:modified xsi:type="dcterms:W3CDTF">2015-07-23T10:51:20Z</dcterms:modified>
  <cp:category/>
</cp:coreProperties>
</file>