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10" yWindow="585" windowWidth="13095" windowHeight="4305"/>
  </bookViews>
  <sheets>
    <sheet name="chlorides (Rpt 2)" sheetId="13" r:id="rId1"/>
    <sheet name="Amino Acid Infuson" sheetId="3" r:id="rId2"/>
    <sheet name="Relative Density" sheetId="4" r:id="rId3"/>
  </sheets>
  <externalReferences>
    <externalReference r:id="rId4"/>
  </externalReferences>
  <definedNames>
    <definedName name="_xlnm.Print_Area" localSheetId="1">'Amino Acid Infuson'!$A$1:$I$81</definedName>
    <definedName name="_xlnm.Print_Area" localSheetId="0">'chlorides (Rpt 2)'!$A$1:$I$67</definedName>
    <definedName name="_xlnm.Print_Area" localSheetId="2">'Relative Density'!$A$1:$F$57</definedName>
  </definedNames>
  <calcPr calcId="145621"/>
</workbook>
</file>

<file path=xl/calcChain.xml><?xml version="1.0" encoding="utf-8"?>
<calcChain xmlns="http://schemas.openxmlformats.org/spreadsheetml/2006/main">
  <c r="I56" i="13" l="1"/>
  <c r="I57" i="13"/>
  <c r="I58" i="13"/>
  <c r="I55" i="13"/>
  <c r="D52" i="13"/>
  <c r="D51" i="13"/>
  <c r="E39" i="13" l="1"/>
  <c r="C37" i="13"/>
  <c r="E37" i="13"/>
  <c r="G37" i="13" s="1"/>
  <c r="F37" i="13"/>
  <c r="D61" i="13"/>
  <c r="D59" i="13"/>
  <c r="E56" i="13" s="1"/>
  <c r="E57" i="13"/>
  <c r="E55" i="13"/>
  <c r="E52" i="13"/>
  <c r="E51" i="13"/>
  <c r="D50" i="13"/>
  <c r="D49" i="13"/>
  <c r="D48" i="13"/>
  <c r="D47" i="13"/>
  <c r="B43" i="13"/>
  <c r="C36" i="13"/>
  <c r="E36" i="13" s="1"/>
  <c r="C35" i="13"/>
  <c r="E35" i="13" s="1"/>
  <c r="C34" i="13"/>
  <c r="E34" i="13" s="1"/>
  <c r="E58" i="13" l="1"/>
  <c r="G36" i="13"/>
  <c r="F36" i="13"/>
  <c r="G34" i="13"/>
  <c r="F34" i="13"/>
  <c r="E40" i="13"/>
  <c r="E38" i="13"/>
  <c r="G35" i="13"/>
  <c r="F35" i="13"/>
  <c r="D60" i="13"/>
  <c r="G38" i="13" l="1"/>
  <c r="F58" i="13" s="1"/>
  <c r="F38" i="13"/>
  <c r="G58" i="13" l="1"/>
  <c r="H58" i="13" s="1"/>
  <c r="F55" i="13"/>
  <c r="G55" i="13" s="1"/>
  <c r="H55" i="13" s="1"/>
  <c r="F56" i="13"/>
  <c r="G56" i="13" s="1"/>
  <c r="F57" i="13"/>
  <c r="G57" i="13" s="1"/>
  <c r="H57" i="13" l="1"/>
  <c r="H56" i="13"/>
  <c r="G59" i="13"/>
  <c r="G61" i="13"/>
  <c r="H61" i="13" l="1"/>
  <c r="H59" i="13"/>
  <c r="H60" i="13" s="1"/>
  <c r="I59" i="13" l="1"/>
  <c r="I60" i="13" s="1"/>
  <c r="I61" i="13"/>
  <c r="I72" i="3" l="1"/>
  <c r="H70" i="3"/>
  <c r="H71" i="3"/>
  <c r="H72" i="3"/>
  <c r="H69" i="3"/>
  <c r="C63" i="3"/>
  <c r="G72" i="3"/>
  <c r="D33" i="4" l="1"/>
  <c r="C33" i="4"/>
  <c r="C35" i="4" s="1"/>
  <c r="B33" i="4"/>
  <c r="C37" i="4" s="1"/>
  <c r="C39" i="4" s="1"/>
  <c r="B25" i="4"/>
  <c r="B24" i="4"/>
  <c r="B23" i="4"/>
  <c r="B22" i="4"/>
  <c r="B21" i="4"/>
  <c r="B20" i="4"/>
  <c r="D75" i="3" l="1"/>
  <c r="D73" i="3"/>
  <c r="E71" i="3" s="1"/>
  <c r="F72" i="3"/>
  <c r="E72" i="3"/>
  <c r="E69" i="3"/>
  <c r="B62" i="3"/>
  <c r="G55" i="3"/>
  <c r="F55" i="3"/>
  <c r="E55" i="3"/>
  <c r="C55" i="3"/>
  <c r="B46" i="3"/>
  <c r="C38" i="3"/>
  <c r="E38" i="3" s="1"/>
  <c r="F38" i="3" s="1"/>
  <c r="C37" i="3"/>
  <c r="E37" i="3" s="1"/>
  <c r="F37" i="3" s="1"/>
  <c r="C36" i="3"/>
  <c r="E36" i="3" s="1"/>
  <c r="F36" i="3" s="1"/>
  <c r="C35" i="3"/>
  <c r="E35" i="3" s="1"/>
  <c r="F35" i="3" s="1"/>
  <c r="E39" i="3" l="1"/>
  <c r="E41" i="3"/>
  <c r="F39" i="3"/>
  <c r="D74" i="3"/>
  <c r="E70" i="3"/>
  <c r="C54" i="3" l="1"/>
  <c r="E54" i="3" s="1"/>
  <c r="G54" i="3" s="1"/>
  <c r="C53" i="3"/>
  <c r="E53" i="3" s="1"/>
  <c r="C52" i="3"/>
  <c r="E52" i="3" s="1"/>
  <c r="G52" i="3" s="1"/>
  <c r="E40" i="3"/>
  <c r="G53" i="3" l="1"/>
  <c r="F53" i="3"/>
  <c r="F54" i="3"/>
  <c r="E58" i="3"/>
  <c r="E56" i="3"/>
  <c r="E57" i="3" s="1"/>
  <c r="F52" i="3"/>
  <c r="G56" i="3" l="1"/>
  <c r="F69" i="3" s="1"/>
  <c r="G69" i="3" s="1"/>
  <c r="I69" i="3" s="1"/>
  <c r="F56" i="3"/>
  <c r="F71" i="3" l="1"/>
  <c r="G71" i="3" s="1"/>
  <c r="I71" i="3" s="1"/>
  <c r="F70" i="3"/>
  <c r="G70" i="3" s="1"/>
  <c r="I70" i="3" s="1"/>
  <c r="G73" i="3" l="1"/>
  <c r="G75" i="3"/>
  <c r="H73" i="3"/>
  <c r="H74" i="3" s="1"/>
  <c r="H75" i="3"/>
  <c r="I73" i="3" l="1"/>
  <c r="I74" i="3" s="1"/>
  <c r="I75" i="3"/>
</calcChain>
</file>

<file path=xl/sharedStrings.xml><?xml version="1.0" encoding="utf-8"?>
<sst xmlns="http://schemas.openxmlformats.org/spreadsheetml/2006/main" count="187" uniqueCount="90">
  <si>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</si>
  <si>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</si>
  <si>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</si>
  <si>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</si>
  <si>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</si>
  <si>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NUTRIFLEX LIPID PERI</t>
  </si>
  <si>
    <t>Laboratory Ref No:</t>
  </si>
  <si>
    <t>NDQD201507001</t>
  </si>
  <si>
    <t>Active Ingredient:</t>
  </si>
  <si>
    <t>Label Claim:</t>
  </si>
  <si>
    <t>As specified in the attched form</t>
  </si>
  <si>
    <t>Date Analysis Started:</t>
  </si>
  <si>
    <t>2015-07-10 08:19:38</t>
  </si>
  <si>
    <t>Date Analysis Completed:</t>
  </si>
  <si>
    <t>Analysis Data</t>
  </si>
  <si>
    <t>Standardisation of Silver Nitrate</t>
  </si>
  <si>
    <t>Reference Substance: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</si>
  <si>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</si>
  <si>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</si>
  <si>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</si>
  <si>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</si>
  <si>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</si>
  <si>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</si>
  <si>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</si>
  <si>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</si>
  <si>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</si>
  <si>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</si>
  <si>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</si>
  <si>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</si>
  <si>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</si>
  <si>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</si>
  <si>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</si>
  <si>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</si>
  <si>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</si>
  <si>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n:</t>
  </si>
  <si>
    <t>Determination of Content of Active Ingredient in the Sample</t>
  </si>
  <si>
    <t xml:space="preserve">Label Claim: </t>
  </si>
  <si>
    <t>Each</t>
  </si>
  <si>
    <t>contains</t>
  </si>
  <si>
    <t>Sample</t>
  </si>
  <si>
    <t>Volume (mL)</t>
  </si>
  <si>
    <t>Titre Vol. (mL)</t>
  </si>
  <si>
    <t>Blank</t>
  </si>
  <si>
    <t>Blank Correction</t>
  </si>
  <si>
    <t>Corrected Titre</t>
  </si>
  <si>
    <t>Percentage content</t>
  </si>
  <si>
    <t>Name</t>
  </si>
  <si>
    <t>Date</t>
  </si>
  <si>
    <t>Signature</t>
  </si>
  <si>
    <t>Analysed by:</t>
  </si>
  <si>
    <t>Reviewed By:</t>
  </si>
  <si>
    <t>Standardisation of the Volumetric Solutions</t>
  </si>
  <si>
    <t>Volumetric Solution:</t>
  </si>
  <si>
    <t>Reaction Ratio (VS solution:Standard)</t>
  </si>
  <si>
    <t>0.1 M Sodium Hydroxide VS</t>
  </si>
  <si>
    <t>mL Ref Substance</t>
  </si>
  <si>
    <t>mMoles of VS</t>
  </si>
  <si>
    <t>VS Volume (mL)</t>
  </si>
  <si>
    <t>Each mL of</t>
  </si>
  <si>
    <t>Sodium chloride</t>
  </si>
  <si>
    <t>Bugigi</t>
  </si>
  <si>
    <t>24-9-2015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</si>
  <si>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</si>
  <si>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</si>
  <si>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</si>
  <si>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</si>
  <si>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</si>
  <si>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</si>
  <si>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</si>
  <si>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0.1 M HCl</t>
  </si>
  <si>
    <t>Sodium carbonate</t>
  </si>
  <si>
    <t>Amino Acids</t>
  </si>
  <si>
    <t>Mwt of Potasium Hydroxide:</t>
  </si>
  <si>
    <t>Relative Density of sample</t>
  </si>
  <si>
    <t>Amt of KOH (mg)</t>
  </si>
  <si>
    <t>Wt of Sample (g)</t>
  </si>
  <si>
    <t>Acid Value</t>
  </si>
  <si>
    <t>Actual Amount</t>
  </si>
  <si>
    <t>Chloride</t>
  </si>
  <si>
    <t>NaCl</t>
  </si>
  <si>
    <t>Lysine HCl</t>
  </si>
  <si>
    <t>Molecular weight</t>
  </si>
  <si>
    <t>Molecular Weight of Cl</t>
  </si>
  <si>
    <r>
      <t>CaCl</t>
    </r>
    <r>
      <rPr>
        <vertAlign val="subscript"/>
        <sz val="14"/>
        <color theme="1"/>
        <rFont val="Calibri"/>
        <scheme val="minor"/>
      </rPr>
      <t>2</t>
    </r>
    <r>
      <rPr>
        <sz val="14"/>
        <color rgb="FF000000"/>
        <rFont val="Arial"/>
        <family val="2"/>
      </rPr>
      <t>.2H</t>
    </r>
    <r>
      <rPr>
        <vertAlign val="subscript"/>
        <sz val="14"/>
        <color theme="1"/>
        <rFont val="Calibri"/>
        <scheme val="minor"/>
      </rPr>
      <t>2</t>
    </r>
    <r>
      <rPr>
        <sz val="14"/>
        <color rgb="FF000000"/>
        <rFont val="Arial"/>
        <family val="2"/>
      </rPr>
      <t>O</t>
    </r>
  </si>
  <si>
    <t>Wt in sample (g)</t>
  </si>
  <si>
    <r>
      <t>Amt og Cl</t>
    </r>
    <r>
      <rPr>
        <b/>
        <vertAlign val="superscript"/>
        <sz val="14"/>
        <color rgb="FF000000"/>
        <rFont val="Book Antiqua"/>
        <family val="1"/>
      </rPr>
      <t>-</t>
    </r>
    <r>
      <rPr>
        <b/>
        <sz val="14"/>
        <color rgb="FF000000"/>
        <rFont val="Book Antiqua"/>
        <family val="1"/>
      </rPr>
      <t xml:space="preserve"> (g)</t>
    </r>
  </si>
  <si>
    <r>
      <t>Histidine HCl.H</t>
    </r>
    <r>
      <rPr>
        <vertAlign val="subscript"/>
        <sz val="14"/>
        <color theme="1"/>
        <rFont val="Calibri"/>
        <scheme val="minor"/>
      </rPr>
      <t>2</t>
    </r>
    <r>
      <rPr>
        <sz val="14"/>
        <color rgb="FF000000"/>
        <rFont val="Arial"/>
        <family val="2"/>
      </rPr>
      <t>O</t>
    </r>
  </si>
  <si>
    <t>Amt in sample (mMol)</t>
  </si>
  <si>
    <t>Amt (mMol/L)</t>
  </si>
  <si>
    <t>Each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</si>
</sst>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0000"/>
    <numFmt numFmtId="166" formatCode="0.0000"/>
    <numFmt numFmtId="167" formatCode="0.00\ &quot;M&quot;"/>
    <numFmt numFmtId="168" formatCode="0.000"/>
    <numFmt numFmtId="169" formatCode="0\ &quot;mL&quot;"/>
    <numFmt numFmtId="171" formatCode="0.00\ &quot;mL&quot;"/>
    <numFmt numFmtId="172" formatCode="General\ &quot;VS&quot;"/>
    <numFmt numFmtId="173" formatCode="[$-409]d/mmm/yy;@"/>
    <numFmt numFmtId="174" formatCode="0.0000000"/>
    <numFmt numFmtId="177" formatCode="0.0000\ &quot;mg&quot;"/>
    <numFmt numFmtId="178" formatCode="0.0000\ &quot;mMoles&quot;"/>
  </numFmts>
  <fonts count="39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72"/>
      <color rgb="FF000000"/>
      <name val="Book Antiqua"/>
      <family val="1"/>
    </font>
    <font>
      <sz val="10"/>
      <name val="Arial"/>
      <family val="2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vertAlign val="superscript"/>
      <sz val="14"/>
      <color rgb="FF000000"/>
      <name val="Book Antiqua"/>
      <family val="1"/>
    </font>
    <font>
      <vertAlign val="subscript"/>
      <sz val="14"/>
      <color theme="1"/>
      <name val="Calibri"/>
      <scheme val="minor"/>
    </font>
    <font>
      <sz val="14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12" fillId="2" borderId="0"/>
    <xf numFmtId="9" fontId="12" fillId="2" borderId="0" applyFont="0" applyFill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2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6" borderId="0" applyNumberFormat="0" applyBorder="0" applyAlignment="0" applyProtection="0"/>
    <xf numFmtId="0" fontId="21" fillId="10" borderId="0" applyNumberFormat="0" applyBorder="0" applyAlignment="0" applyProtection="0"/>
    <xf numFmtId="0" fontId="22" fillId="27" borderId="50" applyNumberFormat="0" applyAlignment="0" applyProtection="0"/>
    <xf numFmtId="0" fontId="23" fillId="28" borderId="51" applyNumberFormat="0" applyAlignment="0" applyProtection="0"/>
    <xf numFmtId="0" fontId="24" fillId="2" borderId="0" applyNumberFormat="0" applyFill="0" applyBorder="0" applyAlignment="0" applyProtection="0"/>
    <xf numFmtId="0" fontId="25" fillId="11" borderId="0" applyNumberFormat="0" applyBorder="0" applyAlignment="0" applyProtection="0"/>
    <xf numFmtId="0" fontId="26" fillId="2" borderId="52" applyNumberFormat="0" applyFill="0" applyAlignment="0" applyProtection="0"/>
    <xf numFmtId="0" fontId="27" fillId="2" borderId="53" applyNumberFormat="0" applyFill="0" applyAlignment="0" applyProtection="0"/>
    <xf numFmtId="0" fontId="28" fillId="2" borderId="54" applyNumberFormat="0" applyFill="0" applyAlignment="0" applyProtection="0"/>
    <xf numFmtId="0" fontId="28" fillId="2" borderId="0" applyNumberFormat="0" applyFill="0" applyBorder="0" applyAlignment="0" applyProtection="0"/>
    <xf numFmtId="0" fontId="29" fillId="14" borderId="50" applyNumberFormat="0" applyAlignment="0" applyProtection="0"/>
    <xf numFmtId="0" fontId="30" fillId="2" borderId="55" applyNumberFormat="0" applyFill="0" applyAlignment="0" applyProtection="0"/>
    <xf numFmtId="0" fontId="31" fillId="29" borderId="0" applyNumberFormat="0" applyBorder="0" applyAlignment="0" applyProtection="0"/>
    <xf numFmtId="0" fontId="12" fillId="30" borderId="56" applyNumberFormat="0" applyFont="0" applyAlignment="0" applyProtection="0"/>
    <xf numFmtId="0" fontId="32" fillId="27" borderId="57" applyNumberFormat="0" applyAlignment="0" applyProtection="0"/>
    <xf numFmtId="0" fontId="33" fillId="2" borderId="0" applyNumberFormat="0" applyFill="0" applyBorder="0" applyAlignment="0" applyProtection="0"/>
    <xf numFmtId="0" fontId="34" fillId="2" borderId="58" applyNumberFormat="0" applyFill="0" applyAlignment="0" applyProtection="0"/>
    <xf numFmtId="0" fontId="35" fillId="2" borderId="0" applyNumberFormat="0" applyFill="0" applyBorder="0" applyAlignment="0" applyProtection="0"/>
    <xf numFmtId="0" fontId="2" fillId="2" borderId="0"/>
    <xf numFmtId="9" fontId="2" fillId="2" borderId="0" applyFont="0" applyFill="0" applyBorder="0" applyAlignment="0" applyProtection="0"/>
    <xf numFmtId="0" fontId="1" fillId="2" borderId="0"/>
  </cellStyleXfs>
  <cellXfs count="251"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5" fillId="2" borderId="4" xfId="0" applyFont="1" applyFill="1" applyBorder="1" applyAlignment="1">
      <alignment horizontal="center" vertical="center"/>
    </xf>
    <xf numFmtId="0" fontId="4" fillId="3" borderId="0" xfId="0" applyFont="1" applyFill="1" applyAlignment="1" applyProtection="1">
      <alignment horizontal="left" vertical="center"/>
      <protection locked="0"/>
    </xf>
    <xf numFmtId="164" fontId="4" fillId="3" borderId="0" xfId="0" applyNumberFormat="1" applyFont="1" applyFill="1" applyAlignment="1" applyProtection="1">
      <alignment horizontal="left" vertical="center"/>
      <protection locked="0"/>
    </xf>
    <xf numFmtId="166" fontId="4" fillId="2" borderId="15" xfId="0" applyNumberFormat="1" applyFont="1" applyFill="1" applyBorder="1" applyAlignment="1">
      <alignment horizontal="center"/>
    </xf>
    <xf numFmtId="166" fontId="4" fillId="2" borderId="6" xfId="0" applyNumberFormat="1" applyFont="1" applyFill="1" applyBorder="1" applyAlignment="1">
      <alignment horizontal="center"/>
    </xf>
    <xf numFmtId="166" fontId="4" fillId="2" borderId="16" xfId="0" applyNumberFormat="1" applyFont="1" applyFill="1" applyBorder="1" applyAlignment="1">
      <alignment horizontal="center"/>
    </xf>
    <xf numFmtId="2" fontId="8" fillId="3" borderId="21" xfId="0" applyNumberFormat="1" applyFont="1" applyFill="1" applyBorder="1" applyAlignment="1" applyProtection="1">
      <alignment horizontal="center"/>
      <protection locked="0"/>
    </xf>
    <xf numFmtId="2" fontId="8" fillId="3" borderId="22" xfId="0" applyNumberFormat="1" applyFont="1" applyFill="1" applyBorder="1" applyAlignment="1" applyProtection="1">
      <alignment horizontal="center"/>
      <protection locked="0"/>
    </xf>
    <xf numFmtId="2" fontId="8" fillId="3" borderId="23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168" fontId="8" fillId="3" borderId="14" xfId="0" applyNumberFormat="1" applyFont="1" applyFill="1" applyBorder="1" applyAlignment="1" applyProtection="1">
      <alignment horizontal="center"/>
      <protection locked="0"/>
    </xf>
    <xf numFmtId="168" fontId="8" fillId="3" borderId="11" xfId="0" applyNumberFormat="1" applyFont="1" applyFill="1" applyBorder="1" applyAlignment="1" applyProtection="1">
      <alignment horizontal="center"/>
      <protection locked="0"/>
    </xf>
    <xf numFmtId="168" fontId="8" fillId="3" borderId="13" xfId="0" applyNumberFormat="1" applyFont="1" applyFill="1" applyBorder="1" applyAlignment="1" applyProtection="1">
      <alignment horizontal="center"/>
      <protection locked="0"/>
    </xf>
    <xf numFmtId="168" fontId="8" fillId="3" borderId="30" xfId="0" applyNumberFormat="1" applyFont="1" applyFill="1" applyBorder="1" applyAlignment="1" applyProtection="1">
      <alignment horizontal="center"/>
      <protection locked="0"/>
    </xf>
    <xf numFmtId="168" fontId="8" fillId="3" borderId="31" xfId="0" applyNumberFormat="1" applyFont="1" applyFill="1" applyBorder="1" applyAlignment="1" applyProtection="1">
      <alignment horizontal="center"/>
      <protection locked="0"/>
    </xf>
    <xf numFmtId="168" fontId="8" fillId="3" borderId="32" xfId="0" applyNumberFormat="1" applyFont="1" applyFill="1" applyBorder="1" applyAlignment="1" applyProtection="1">
      <alignment horizontal="center"/>
      <protection locked="0"/>
    </xf>
    <xf numFmtId="168" fontId="4" fillId="2" borderId="15" xfId="0" applyNumberFormat="1" applyFont="1" applyFill="1" applyBorder="1" applyAlignment="1">
      <alignment horizontal="center" vertical="center"/>
    </xf>
    <xf numFmtId="168" fontId="4" fillId="2" borderId="6" xfId="0" applyNumberFormat="1" applyFont="1" applyFill="1" applyBorder="1" applyAlignment="1">
      <alignment horizontal="center" vertical="center"/>
    </xf>
    <xf numFmtId="2" fontId="8" fillId="6" borderId="9" xfId="0" applyNumberFormat="1" applyFont="1" applyFill="1" applyBorder="1" applyAlignment="1">
      <alignment horizontal="center"/>
    </xf>
    <xf numFmtId="10" fontId="9" fillId="5" borderId="10" xfId="0" applyNumberFormat="1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vertical="center" wrapText="1"/>
    </xf>
    <xf numFmtId="0" fontId="4" fillId="2" borderId="0" xfId="0" applyFont="1" applyFill="1"/>
    <xf numFmtId="0" fontId="4" fillId="2" borderId="0" xfId="0" applyFont="1" applyFill="1"/>
    <xf numFmtId="0" fontId="4" fillId="3" borderId="0" xfId="0" applyFont="1" applyFill="1" applyProtection="1">
      <protection locked="0"/>
    </xf>
    <xf numFmtId="0" fontId="6" fillId="2" borderId="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3" borderId="0" xfId="0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4" fillId="2" borderId="5" xfId="0" applyFont="1" applyFill="1" applyBorder="1" applyAlignment="1" applyProtection="1">
      <alignment vertical="center"/>
      <protection locked="0"/>
    </xf>
    <xf numFmtId="0" fontId="4" fillId="2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5" fillId="2" borderId="6" xfId="0" applyFont="1" applyFill="1" applyBorder="1" applyAlignment="1" applyProtection="1">
      <alignment vertical="center"/>
      <protection locked="0"/>
    </xf>
    <xf numFmtId="0" fontId="5" fillId="2" borderId="6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  <xf numFmtId="0" fontId="4" fillId="2" borderId="0" xfId="0" applyFont="1" applyFill="1"/>
    <xf numFmtId="0" fontId="4" fillId="2" borderId="0" xfId="0" applyFont="1" applyFill="1"/>
    <xf numFmtId="0" fontId="5" fillId="3" borderId="0" xfId="0" applyFont="1" applyFill="1" applyAlignment="1" applyProtection="1">
      <alignment vertical="center"/>
      <protection locked="0"/>
    </xf>
    <xf numFmtId="2" fontId="4" fillId="2" borderId="7" xfId="0" applyNumberFormat="1" applyFont="1" applyFill="1" applyBorder="1"/>
    <xf numFmtId="2" fontId="4" fillId="4" borderId="7" xfId="0" applyNumberFormat="1" applyFont="1" applyFill="1" applyBorder="1"/>
    <xf numFmtId="165" fontId="4" fillId="4" borderId="7" xfId="0" applyNumberFormat="1" applyFont="1" applyFill="1" applyBorder="1"/>
    <xf numFmtId="0" fontId="4" fillId="2" borderId="0" xfId="0" applyFont="1" applyFill="1" applyAlignment="1">
      <alignment vertical="center"/>
    </xf>
    <xf numFmtId="2" fontId="4" fillId="2" borderId="8" xfId="0" applyNumberFormat="1" applyFont="1" applyFill="1" applyBorder="1"/>
    <xf numFmtId="0" fontId="6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right"/>
    </xf>
    <xf numFmtId="0" fontId="4" fillId="2" borderId="0" xfId="0" applyFont="1" applyFill="1"/>
    <xf numFmtId="0" fontId="4" fillId="2" borderId="9" xfId="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10" fontId="4" fillId="5" borderId="11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right"/>
    </xf>
    <xf numFmtId="0" fontId="4" fillId="6" borderId="13" xfId="0" applyFont="1" applyFill="1" applyBorder="1" applyAlignment="1">
      <alignment horizontal="center"/>
    </xf>
    <xf numFmtId="165" fontId="5" fillId="6" borderId="14" xfId="0" applyNumberFormat="1" applyFont="1" applyFill="1" applyBorder="1" applyAlignment="1">
      <alignment horizontal="center"/>
    </xf>
    <xf numFmtId="0" fontId="4" fillId="2" borderId="0" xfId="0" applyFont="1" applyFill="1"/>
    <xf numFmtId="2" fontId="5" fillId="2" borderId="0" xfId="0" applyNumberFormat="1" applyFont="1" applyFill="1" applyAlignment="1" applyProtection="1">
      <alignment horizontal="center"/>
      <protection locked="0"/>
    </xf>
    <xf numFmtId="2" fontId="5" fillId="2" borderId="0" xfId="0" applyNumberFormat="1" applyFont="1" applyFill="1" applyAlignment="1">
      <alignment horizontal="centerContinuous"/>
    </xf>
    <xf numFmtId="0" fontId="4" fillId="2" borderId="14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2" fontId="4" fillId="2" borderId="0" xfId="0" applyNumberFormat="1" applyFont="1" applyFill="1" applyAlignment="1">
      <alignment horizontal="right"/>
    </xf>
    <xf numFmtId="2" fontId="8" fillId="3" borderId="14" xfId="0" applyNumberFormat="1" applyFont="1" applyFill="1" applyBorder="1" applyAlignment="1" applyProtection="1">
      <alignment horizontal="center"/>
      <protection locked="0"/>
    </xf>
    <xf numFmtId="2" fontId="8" fillId="3" borderId="11" xfId="0" applyNumberFormat="1" applyFont="1" applyFill="1" applyBorder="1" applyAlignment="1" applyProtection="1">
      <alignment horizontal="center"/>
      <protection locked="0"/>
    </xf>
    <xf numFmtId="2" fontId="8" fillId="3" borderId="13" xfId="0" applyNumberFormat="1" applyFont="1" applyFill="1" applyBorder="1" applyAlignment="1" applyProtection="1">
      <alignment horizontal="center"/>
      <protection locked="0"/>
    </xf>
    <xf numFmtId="2" fontId="5" fillId="2" borderId="4" xfId="0" applyNumberFormat="1" applyFont="1" applyFill="1" applyBorder="1" applyAlignment="1">
      <alignment horizontal="center" vertical="center"/>
    </xf>
    <xf numFmtId="2" fontId="5" fillId="2" borderId="17" xfId="0" applyNumberFormat="1" applyFont="1" applyFill="1" applyBorder="1" applyAlignment="1">
      <alignment horizontal="center" vertical="center"/>
    </xf>
    <xf numFmtId="2" fontId="8" fillId="3" borderId="0" xfId="0" applyNumberFormat="1" applyFont="1" applyFill="1" applyAlignment="1" applyProtection="1">
      <alignment horizontal="center"/>
      <protection locked="0"/>
    </xf>
    <xf numFmtId="2" fontId="8" fillId="2" borderId="0" xfId="0" applyNumberFormat="1" applyFont="1" applyFill="1" applyAlignment="1" applyProtection="1">
      <alignment horizontal="center"/>
      <protection locked="0"/>
    </xf>
    <xf numFmtId="2" fontId="8" fillId="3" borderId="0" xfId="0" applyNumberFormat="1" applyFont="1" applyFill="1" applyAlignment="1" applyProtection="1">
      <alignment horizontal="left"/>
      <protection locked="0"/>
    </xf>
    <xf numFmtId="2" fontId="5" fillId="2" borderId="17" xfId="0" applyNumberFormat="1" applyFont="1" applyFill="1" applyBorder="1" applyAlignment="1">
      <alignment horizontal="center" vertical="center"/>
    </xf>
    <xf numFmtId="2" fontId="5" fillId="2" borderId="18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2" fontId="8" fillId="3" borderId="19" xfId="0" applyNumberFormat="1" applyFont="1" applyFill="1" applyBorder="1" applyAlignment="1" applyProtection="1">
      <alignment horizontal="center"/>
      <protection locked="0"/>
    </xf>
    <xf numFmtId="2" fontId="8" fillId="3" borderId="10" xfId="0" applyNumberFormat="1" applyFont="1" applyFill="1" applyBorder="1" applyAlignment="1" applyProtection="1">
      <alignment horizontal="center"/>
      <protection locked="0"/>
    </xf>
    <xf numFmtId="2" fontId="8" fillId="3" borderId="12" xfId="0" applyNumberFormat="1" applyFont="1" applyFill="1" applyBorder="1" applyAlignment="1" applyProtection="1">
      <alignment horizontal="center"/>
      <protection locked="0"/>
    </xf>
    <xf numFmtId="166" fontId="5" fillId="6" borderId="20" xfId="0" applyNumberFormat="1" applyFont="1" applyFill="1" applyBorder="1" applyAlignment="1">
      <alignment horizontal="center"/>
    </xf>
    <xf numFmtId="0" fontId="4" fillId="2" borderId="19" xfId="0" applyFont="1" applyFill="1" applyBorder="1" applyAlignment="1">
      <alignment horizontal="right"/>
    </xf>
    <xf numFmtId="10" fontId="9" fillId="5" borderId="11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2" fontId="5" fillId="2" borderId="24" xfId="0" applyNumberFormat="1" applyFont="1" applyFill="1" applyBorder="1" applyAlignment="1">
      <alignment horizontal="center" vertical="center"/>
    </xf>
    <xf numFmtId="2" fontId="8" fillId="6" borderId="20" xfId="0" applyNumberFormat="1" applyFont="1" applyFill="1" applyBorder="1" applyAlignment="1">
      <alignment horizontal="center"/>
    </xf>
    <xf numFmtId="2" fontId="4" fillId="2" borderId="15" xfId="0" applyNumberFormat="1" applyFont="1" applyFill="1" applyBorder="1" applyAlignment="1">
      <alignment horizontal="center"/>
    </xf>
    <xf numFmtId="2" fontId="4" fillId="2" borderId="15" xfId="0" applyNumberFormat="1" applyFont="1" applyFill="1" applyBorder="1" applyAlignment="1">
      <alignment horizontal="center" vertical="center"/>
    </xf>
    <xf numFmtId="2" fontId="4" fillId="2" borderId="6" xfId="0" applyNumberFormat="1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167" fontId="8" fillId="3" borderId="0" xfId="0" applyNumberFormat="1" applyFont="1" applyFill="1" applyAlignment="1" applyProtection="1">
      <alignment horizontal="center"/>
      <protection locked="0"/>
    </xf>
    <xf numFmtId="165" fontId="4" fillId="2" borderId="15" xfId="0" applyNumberFormat="1" applyFont="1" applyFill="1" applyBorder="1" applyAlignment="1">
      <alignment horizontal="center"/>
    </xf>
    <xf numFmtId="165" fontId="4" fillId="2" borderId="6" xfId="0" applyNumberFormat="1" applyFont="1" applyFill="1" applyBorder="1" applyAlignment="1">
      <alignment horizontal="center"/>
    </xf>
    <xf numFmtId="165" fontId="4" fillId="2" borderId="16" xfId="0" applyNumberFormat="1" applyFont="1" applyFill="1" applyBorder="1" applyAlignment="1">
      <alignment horizontal="center"/>
    </xf>
    <xf numFmtId="165" fontId="4" fillId="2" borderId="14" xfId="0" applyNumberFormat="1" applyFont="1" applyFill="1" applyBorder="1" applyAlignment="1">
      <alignment horizontal="center"/>
    </xf>
    <xf numFmtId="165" fontId="4" fillId="2" borderId="11" xfId="0" applyNumberFormat="1" applyFont="1" applyFill="1" applyBorder="1" applyAlignment="1">
      <alignment horizontal="center"/>
    </xf>
    <xf numFmtId="165" fontId="4" fillId="2" borderId="13" xfId="0" applyNumberFormat="1" applyFont="1" applyFill="1" applyBorder="1" applyAlignment="1">
      <alignment horizontal="center"/>
    </xf>
    <xf numFmtId="2" fontId="4" fillId="2" borderId="25" xfId="0" applyNumberFormat="1" applyFont="1" applyFill="1" applyBorder="1"/>
    <xf numFmtId="10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0" fontId="4" fillId="2" borderId="14" xfId="0" applyNumberFormat="1" applyFont="1" applyFill="1" applyBorder="1" applyAlignment="1">
      <alignment horizontal="center"/>
    </xf>
    <xf numFmtId="10" fontId="4" fillId="2" borderId="11" xfId="0" applyNumberFormat="1" applyFont="1" applyFill="1" applyBorder="1" applyAlignment="1">
      <alignment horizontal="center"/>
    </xf>
    <xf numFmtId="10" fontId="4" fillId="2" borderId="13" xfId="0" applyNumberFormat="1" applyFont="1" applyFill="1" applyBorder="1" applyAlignment="1">
      <alignment horizontal="center"/>
    </xf>
    <xf numFmtId="10" fontId="9" fillId="2" borderId="11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vertic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2" fontId="5" fillId="2" borderId="3" xfId="0" applyNumberFormat="1" applyFont="1" applyFill="1" applyBorder="1" applyAlignment="1">
      <alignment vertical="center"/>
    </xf>
    <xf numFmtId="10" fontId="4" fillId="2" borderId="14" xfId="0" applyNumberFormat="1" applyFont="1" applyFill="1" applyBorder="1" applyAlignment="1">
      <alignment horizontal="center"/>
    </xf>
    <xf numFmtId="10" fontId="4" fillId="2" borderId="11" xfId="0" applyNumberFormat="1" applyFont="1" applyFill="1" applyBorder="1" applyAlignment="1">
      <alignment horizontal="center"/>
    </xf>
    <xf numFmtId="10" fontId="4" fillId="2" borderId="13" xfId="0" applyNumberFormat="1" applyFont="1" applyFill="1" applyBorder="1" applyAlignment="1">
      <alignment horizontal="center"/>
    </xf>
    <xf numFmtId="10" fontId="8" fillId="6" borderId="20" xfId="0" applyNumberFormat="1" applyFont="1" applyFill="1" applyBorder="1" applyAlignment="1">
      <alignment horizontal="center"/>
    </xf>
    <xf numFmtId="166" fontId="5" fillId="6" borderId="18" xfId="0" applyNumberFormat="1" applyFont="1" applyFill="1" applyBorder="1" applyAlignment="1">
      <alignment horizontal="center"/>
    </xf>
    <xf numFmtId="10" fontId="5" fillId="6" borderId="29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8" fillId="3" borderId="0" xfId="0" applyFont="1" applyFill="1" applyAlignment="1" applyProtection="1">
      <alignment vertical="center"/>
      <protection locked="0"/>
    </xf>
    <xf numFmtId="0" fontId="9" fillId="3" borderId="0" xfId="0" applyFont="1" applyFill="1" applyAlignment="1" applyProtection="1">
      <alignment horizontal="left" vertical="center"/>
      <protection locked="0"/>
    </xf>
    <xf numFmtId="0" fontId="9" fillId="3" borderId="0" xfId="0" applyFont="1" applyFill="1" applyAlignment="1" applyProtection="1">
      <alignment vertical="center"/>
      <protection locked="0"/>
    </xf>
    <xf numFmtId="164" fontId="9" fillId="3" borderId="0" xfId="0" applyNumberFormat="1" applyFont="1" applyFill="1" applyAlignment="1" applyProtection="1">
      <alignment horizontal="left" vertical="center"/>
      <protection locked="0"/>
    </xf>
    <xf numFmtId="172" fontId="8" fillId="3" borderId="0" xfId="0" applyNumberFormat="1" applyFont="1" applyFill="1" applyAlignment="1" applyProtection="1">
      <alignment horizontal="left"/>
      <protection locked="0"/>
    </xf>
    <xf numFmtId="2" fontId="8" fillId="3" borderId="26" xfId="0" applyNumberFormat="1" applyFont="1" applyFill="1" applyBorder="1" applyAlignment="1" applyProtection="1">
      <alignment horizontal="center"/>
      <protection locked="0"/>
    </xf>
    <xf numFmtId="2" fontId="8" fillId="3" borderId="27" xfId="0" applyNumberFormat="1" applyFont="1" applyFill="1" applyBorder="1" applyAlignment="1" applyProtection="1">
      <alignment horizontal="center"/>
      <protection locked="0"/>
    </xf>
    <xf numFmtId="2" fontId="8" fillId="3" borderId="28" xfId="0" applyNumberFormat="1" applyFont="1" applyFill="1" applyBorder="1" applyAlignment="1" applyProtection="1">
      <alignment horizontal="center"/>
      <protection locked="0"/>
    </xf>
    <xf numFmtId="166" fontId="4" fillId="2" borderId="14" xfId="0" applyNumberFormat="1" applyFont="1" applyFill="1" applyBorder="1" applyAlignment="1">
      <alignment horizontal="center"/>
    </xf>
    <xf numFmtId="166" fontId="4" fillId="2" borderId="11" xfId="0" applyNumberFormat="1" applyFont="1" applyFill="1" applyBorder="1" applyAlignment="1">
      <alignment horizontal="center"/>
    </xf>
    <xf numFmtId="166" fontId="4" fillId="2" borderId="13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center" vertical="center"/>
    </xf>
    <xf numFmtId="165" fontId="4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0" fontId="5" fillId="6" borderId="36" xfId="0" applyNumberFormat="1" applyFont="1" applyFill="1" applyBorder="1" applyAlignment="1">
      <alignment horizontal="center"/>
    </xf>
    <xf numFmtId="0" fontId="12" fillId="2" borderId="0" xfId="1"/>
    <xf numFmtId="0" fontId="15" fillId="2" borderId="0" xfId="1" applyFont="1" applyAlignment="1">
      <alignment horizontal="right"/>
    </xf>
    <xf numFmtId="0" fontId="16" fillId="2" borderId="0" xfId="1" applyFont="1"/>
    <xf numFmtId="173" fontId="16" fillId="2" borderId="0" xfId="1" applyNumberFormat="1" applyFont="1"/>
    <xf numFmtId="2" fontId="15" fillId="2" borderId="37" xfId="1" applyNumberFormat="1" applyFont="1" applyBorder="1" applyAlignment="1">
      <alignment horizontal="center" wrapText="1"/>
    </xf>
    <xf numFmtId="2" fontId="15" fillId="2" borderId="41" xfId="1" applyNumberFormat="1" applyFont="1" applyBorder="1" applyAlignment="1">
      <alignment horizontal="center" wrapText="1"/>
    </xf>
    <xf numFmtId="2" fontId="17" fillId="2" borderId="0" xfId="1" applyNumberFormat="1" applyFont="1" applyFill="1" applyAlignment="1">
      <alignment horizontal="center"/>
    </xf>
    <xf numFmtId="2" fontId="18" fillId="2" borderId="0" xfId="1" applyNumberFormat="1" applyFont="1" applyFill="1" applyAlignment="1">
      <alignment horizontal="center"/>
    </xf>
    <xf numFmtId="0" fontId="12" fillId="2" borderId="0" xfId="1" applyFill="1"/>
    <xf numFmtId="165" fontId="16" fillId="7" borderId="42" xfId="1" applyNumberFormat="1" applyFont="1" applyFill="1" applyBorder="1" applyAlignment="1" applyProtection="1">
      <alignment horizontal="center"/>
      <protection locked="0"/>
    </xf>
    <xf numFmtId="165" fontId="16" fillId="7" borderId="43" xfId="1" applyNumberFormat="1" applyFont="1" applyFill="1" applyBorder="1" applyAlignment="1" applyProtection="1">
      <alignment horizontal="center"/>
      <protection locked="0"/>
    </xf>
    <xf numFmtId="165" fontId="18" fillId="2" borderId="0" xfId="1" applyNumberFormat="1" applyFont="1" applyFill="1" applyAlignment="1">
      <alignment horizontal="center"/>
    </xf>
    <xf numFmtId="165" fontId="16" fillId="2" borderId="44" xfId="1" applyNumberFormat="1" applyFont="1" applyBorder="1" applyAlignment="1">
      <alignment horizontal="center"/>
    </xf>
    <xf numFmtId="165" fontId="16" fillId="7" borderId="45" xfId="1" applyNumberFormat="1" applyFont="1" applyFill="1" applyBorder="1" applyAlignment="1" applyProtection="1">
      <alignment horizontal="center"/>
      <protection locked="0"/>
    </xf>
    <xf numFmtId="165" fontId="16" fillId="2" borderId="0" xfId="1" applyNumberFormat="1" applyFont="1" applyBorder="1" applyAlignment="1">
      <alignment horizontal="center"/>
    </xf>
    <xf numFmtId="165" fontId="16" fillId="2" borderId="46" xfId="1" applyNumberFormat="1" applyFont="1" applyBorder="1" applyAlignment="1">
      <alignment horizontal="center"/>
    </xf>
    <xf numFmtId="174" fontId="15" fillId="8" borderId="42" xfId="1" applyNumberFormat="1" applyFont="1" applyFill="1" applyBorder="1" applyAlignment="1">
      <alignment horizontal="center"/>
    </xf>
    <xf numFmtId="174" fontId="17" fillId="2" borderId="0" xfId="1" applyNumberFormat="1" applyFont="1" applyFill="1" applyAlignment="1">
      <alignment horizontal="center"/>
    </xf>
    <xf numFmtId="2" fontId="16" fillId="2" borderId="0" xfId="1" applyNumberFormat="1" applyFont="1" applyAlignment="1">
      <alignment horizontal="center"/>
    </xf>
    <xf numFmtId="2" fontId="16" fillId="2" borderId="42" xfId="1" applyNumberFormat="1" applyFont="1" applyBorder="1" applyAlignment="1">
      <alignment horizontal="center"/>
    </xf>
    <xf numFmtId="174" fontId="16" fillId="2" borderId="42" xfId="1" applyNumberFormat="1" applyFont="1" applyBorder="1" applyAlignment="1">
      <alignment horizontal="center"/>
    </xf>
    <xf numFmtId="174" fontId="18" fillId="2" borderId="0" xfId="1" applyNumberFormat="1" applyFont="1" applyFill="1" applyAlignment="1">
      <alignment horizontal="center"/>
    </xf>
    <xf numFmtId="174" fontId="16" fillId="2" borderId="0" xfId="1" applyNumberFormat="1" applyFont="1" applyAlignment="1">
      <alignment horizontal="center"/>
    </xf>
    <xf numFmtId="174" fontId="18" fillId="2" borderId="0" xfId="1" applyNumberFormat="1" applyFont="1" applyFill="1" applyBorder="1" applyAlignment="1">
      <alignment horizontal="center"/>
    </xf>
    <xf numFmtId="2" fontId="18" fillId="2" borderId="0" xfId="1" applyNumberFormat="1" applyFont="1" applyFill="1" applyBorder="1" applyAlignment="1">
      <alignment horizontal="center"/>
    </xf>
    <xf numFmtId="2" fontId="16" fillId="2" borderId="42" xfId="1" applyNumberFormat="1" applyFont="1" applyBorder="1" applyAlignment="1">
      <alignment horizontal="center" wrapText="1"/>
    </xf>
    <xf numFmtId="166" fontId="15" fillId="8" borderId="39" xfId="1" applyNumberFormat="1" applyFont="1" applyFill="1" applyBorder="1" applyAlignment="1">
      <alignment horizontal="center" vertical="center"/>
    </xf>
    <xf numFmtId="2" fontId="18" fillId="2" borderId="0" xfId="1" applyNumberFormat="1" applyFont="1" applyFill="1" applyAlignment="1">
      <alignment horizontal="center" wrapText="1"/>
    </xf>
    <xf numFmtId="166" fontId="17" fillId="2" borderId="0" xfId="1" applyNumberFormat="1" applyFont="1" applyFill="1" applyBorder="1" applyAlignment="1">
      <alignment horizontal="center" vertical="center"/>
    </xf>
    <xf numFmtId="2" fontId="18" fillId="2" borderId="0" xfId="1" applyNumberFormat="1" applyFont="1" applyFill="1" applyBorder="1" applyAlignment="1">
      <alignment horizontal="center" wrapText="1"/>
    </xf>
    <xf numFmtId="0" fontId="18" fillId="2" borderId="47" xfId="1" applyFont="1" applyBorder="1"/>
    <xf numFmtId="0" fontId="18" fillId="2" borderId="0" xfId="1" applyFont="1" applyAlignment="1">
      <alignment horizontal="center"/>
    </xf>
    <xf numFmtId="0" fontId="18" fillId="2" borderId="0" xfId="1" applyFont="1"/>
    <xf numFmtId="10" fontId="18" fillId="2" borderId="47" xfId="2" applyNumberFormat="1" applyFont="1" applyBorder="1"/>
    <xf numFmtId="2" fontId="18" fillId="2" borderId="0" xfId="1" applyNumberFormat="1" applyFont="1" applyBorder="1" applyAlignment="1">
      <alignment horizontal="center"/>
    </xf>
    <xf numFmtId="10" fontId="18" fillId="2" borderId="0" xfId="1" applyNumberFormat="1" applyFont="1" applyBorder="1" applyAlignment="1">
      <alignment horizontal="center"/>
    </xf>
    <xf numFmtId="0" fontId="12" fillId="2" borderId="0" xfId="1" applyBorder="1"/>
    <xf numFmtId="0" fontId="15" fillId="2" borderId="40" xfId="1" applyFont="1" applyBorder="1" applyAlignment="1"/>
    <xf numFmtId="0" fontId="15" fillId="2" borderId="40" xfId="1" applyFont="1" applyBorder="1" applyAlignment="1">
      <alignment horizontal="center"/>
    </xf>
    <xf numFmtId="0" fontId="16" fillId="2" borderId="40" xfId="1" applyFont="1" applyBorder="1" applyAlignment="1">
      <alignment horizontal="center"/>
    </xf>
    <xf numFmtId="0" fontId="15" fillId="2" borderId="0" xfId="1" applyFont="1" applyBorder="1" applyAlignment="1">
      <alignment horizontal="right"/>
    </xf>
    <xf numFmtId="0" fontId="16" fillId="2" borderId="48" xfId="1" quotePrefix="1" applyFont="1" applyBorder="1" applyAlignment="1"/>
    <xf numFmtId="0" fontId="16" fillId="2" borderId="0" xfId="1" quotePrefix="1" applyFont="1" applyBorder="1" applyAlignment="1"/>
    <xf numFmtId="0" fontId="16" fillId="2" borderId="0" xfId="1" applyFont="1" applyBorder="1"/>
    <xf numFmtId="0" fontId="16" fillId="2" borderId="48" xfId="1" applyFont="1" applyBorder="1" applyAlignment="1"/>
    <xf numFmtId="0" fontId="15" fillId="2" borderId="49" xfId="1" applyFont="1" applyBorder="1" applyAlignment="1"/>
    <xf numFmtId="0" fontId="15" fillId="2" borderId="0" xfId="1" applyFont="1" applyBorder="1" applyAlignment="1"/>
    <xf numFmtId="0" fontId="16" fillId="2" borderId="49" xfId="1" applyFont="1" applyBorder="1" applyAlignment="1"/>
    <xf numFmtId="2" fontId="18" fillId="2" borderId="0" xfId="1" applyNumberFormat="1" applyFont="1" applyAlignment="1">
      <alignment horizontal="center"/>
    </xf>
    <xf numFmtId="10" fontId="18" fillId="2" borderId="0" xfId="1" applyNumberFormat="1" applyFont="1" applyAlignment="1">
      <alignment horizontal="center"/>
    </xf>
    <xf numFmtId="168" fontId="18" fillId="2" borderId="0" xfId="1" applyNumberFormat="1" applyFont="1" applyAlignment="1">
      <alignment horizontal="center"/>
    </xf>
    <xf numFmtId="166" fontId="18" fillId="2" borderId="0" xfId="1" applyNumberFormat="1" applyFont="1" applyAlignment="1">
      <alignment horizontal="center"/>
    </xf>
    <xf numFmtId="0" fontId="12" fillId="2" borderId="0" xfId="1" applyAlignment="1">
      <alignment horizontal="center"/>
    </xf>
    <xf numFmtId="168" fontId="12" fillId="2" borderId="0" xfId="1" applyNumberFormat="1"/>
    <xf numFmtId="0" fontId="12" fillId="2" borderId="0" xfId="1" applyAlignment="1">
      <alignment horizontal="right"/>
    </xf>
    <xf numFmtId="166" fontId="4" fillId="2" borderId="19" xfId="0" applyNumberFormat="1" applyFont="1" applyFill="1" applyBorder="1" applyAlignment="1">
      <alignment horizontal="center" vertical="center"/>
    </xf>
    <xf numFmtId="166" fontId="4" fillId="2" borderId="10" xfId="0" applyNumberFormat="1" applyFont="1" applyFill="1" applyBorder="1" applyAlignment="1">
      <alignment horizontal="center" vertical="center"/>
    </xf>
    <xf numFmtId="166" fontId="4" fillId="2" borderId="12" xfId="0" applyNumberFormat="1" applyFont="1" applyFill="1" applyBorder="1" applyAlignment="1">
      <alignment horizontal="center" vertical="center"/>
    </xf>
    <xf numFmtId="2" fontId="4" fillId="2" borderId="43" xfId="0" applyNumberFormat="1" applyFont="1" applyFill="1" applyBorder="1" applyAlignment="1">
      <alignment horizontal="center"/>
    </xf>
    <xf numFmtId="2" fontId="4" fillId="2" borderId="45" xfId="0" applyNumberFormat="1" applyFont="1" applyFill="1" applyBorder="1" applyAlignment="1">
      <alignment horizontal="center"/>
    </xf>
    <xf numFmtId="171" fontId="4" fillId="0" borderId="0" xfId="0" applyNumberFormat="1" applyFont="1" applyFill="1" applyAlignment="1" applyProtection="1">
      <alignment horizontal="center" vertical="center"/>
      <protection locked="0"/>
    </xf>
    <xf numFmtId="2" fontId="4" fillId="2" borderId="14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 applyProtection="1">
      <alignment horizontal="center" vertical="center"/>
      <protection locked="0"/>
    </xf>
    <xf numFmtId="2" fontId="5" fillId="2" borderId="17" xfId="0" applyNumberFormat="1" applyFont="1" applyFill="1" applyBorder="1" applyAlignment="1">
      <alignment vertical="center"/>
    </xf>
    <xf numFmtId="2" fontId="4" fillId="2" borderId="5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2" fontId="5" fillId="2" borderId="60" xfId="0" applyNumberFormat="1" applyFont="1" applyFill="1" applyBorder="1" applyAlignment="1">
      <alignment horizontal="center" vertical="center"/>
    </xf>
    <xf numFmtId="2" fontId="5" fillId="2" borderId="61" xfId="0" applyNumberFormat="1" applyFont="1" applyFill="1" applyBorder="1" applyAlignment="1">
      <alignment horizontal="center" vertical="center"/>
    </xf>
    <xf numFmtId="2" fontId="4" fillId="2" borderId="62" xfId="0" applyNumberFormat="1" applyFont="1" applyFill="1" applyBorder="1" applyAlignment="1">
      <alignment horizontal="center"/>
    </xf>
    <xf numFmtId="2" fontId="4" fillId="2" borderId="63" xfId="0" applyNumberFormat="1" applyFont="1" applyFill="1" applyBorder="1" applyAlignment="1">
      <alignment horizontal="center"/>
    </xf>
    <xf numFmtId="2" fontId="4" fillId="2" borderId="64" xfId="0" applyNumberFormat="1" applyFont="1" applyFill="1" applyBorder="1" applyAlignment="1">
      <alignment horizontal="center"/>
    </xf>
    <xf numFmtId="10" fontId="4" fillId="2" borderId="41" xfId="0" applyNumberFormat="1" applyFont="1" applyFill="1" applyBorder="1" applyAlignment="1">
      <alignment horizontal="center"/>
    </xf>
    <xf numFmtId="10" fontId="4" fillId="2" borderId="43" xfId="0" applyNumberFormat="1" applyFont="1" applyFill="1" applyBorder="1" applyAlignment="1">
      <alignment horizontal="center"/>
    </xf>
    <xf numFmtId="10" fontId="4" fillId="2" borderId="45" xfId="0" applyNumberFormat="1" applyFont="1" applyFill="1" applyBorder="1" applyAlignment="1">
      <alignment horizontal="center"/>
    </xf>
    <xf numFmtId="168" fontId="4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/>
    <xf numFmtId="169" fontId="8" fillId="0" borderId="0" xfId="0" applyNumberFormat="1" applyFont="1" applyFill="1" applyAlignment="1" applyProtection="1">
      <alignment horizontal="center"/>
      <protection locked="0"/>
    </xf>
    <xf numFmtId="177" fontId="8" fillId="2" borderId="0" xfId="0" applyNumberFormat="1" applyFont="1" applyFill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166" fontId="4" fillId="5" borderId="11" xfId="0" applyNumberFormat="1" applyFont="1" applyFill="1" applyBorder="1" applyAlignment="1">
      <alignment horizontal="center" vertical="center"/>
    </xf>
    <xf numFmtId="178" fontId="8" fillId="0" borderId="0" xfId="0" applyNumberFormat="1" applyFont="1" applyFill="1" applyAlignment="1" applyProtection="1">
      <alignment horizontal="center"/>
      <protection locked="0"/>
    </xf>
    <xf numFmtId="0" fontId="13" fillId="2" borderId="37" xfId="1" applyFont="1" applyBorder="1" applyAlignment="1">
      <alignment horizontal="center"/>
    </xf>
    <xf numFmtId="0" fontId="13" fillId="2" borderId="38" xfId="1" applyFont="1" applyBorder="1" applyAlignment="1">
      <alignment horizontal="center"/>
    </xf>
    <xf numFmtId="0" fontId="13" fillId="2" borderId="39" xfId="1" applyFont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2" fontId="5" fillId="2" borderId="33" xfId="0" applyNumberFormat="1" applyFont="1" applyFill="1" applyBorder="1" applyAlignment="1">
      <alignment horizontal="center" vertical="center"/>
    </xf>
    <xf numFmtId="2" fontId="5" fillId="2" borderId="34" xfId="0" applyNumberFormat="1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14" fillId="2" borderId="40" xfId="1" applyFont="1" applyBorder="1" applyAlignment="1">
      <alignment horizontal="center" vertical="center"/>
    </xf>
  </cellXfs>
  <cellStyles count="47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1"/>
    <cellStyle name="Normal 3" xfId="44"/>
    <cellStyle name="Normal 4" xfId="46"/>
    <cellStyle name="Note 2" xfId="39"/>
    <cellStyle name="Output 2" xfId="40"/>
    <cellStyle name="Percent 2" xfId="2"/>
    <cellStyle name="Percent 3" xfId="45"/>
    <cellStyle name="Title 2" xfId="41"/>
    <cellStyle name="Total 2" xfId="42"/>
    <cellStyle name="Warning Text 2" xfId="43"/>
  </cellStyles>
  <dxfs count="17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 val="0"/>
        <sz val="10"/>
        <color auto="1"/>
        <name val="Calibri"/>
      </font>
      <numFmt numFmtId="14" formatCode="0.00%"/>
      <fill>
        <patternFill patternType="solid">
          <bgColor rgb="FFFF0000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1428750</xdr:colOff>
      <xdr:row>14</xdr:row>
      <xdr:rowOff>76200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0392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/Desktop/Backup%20Templates/Worksheet%20Templates/Worksheet%20Template%20for%20Suspensions%20ver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 Density"/>
      <sheetName val="SST"/>
      <sheetName val="Component 1"/>
    </sheetNames>
    <sheetDataSet>
      <sheetData sheetId="0"/>
      <sheetData sheetId="1"/>
      <sheetData sheetId="2">
        <row r="18">
          <cell r="B18">
            <v>0</v>
          </cell>
          <cell r="C18">
            <v>0</v>
          </cell>
        </row>
        <row r="19">
          <cell r="B19">
            <v>0</v>
          </cell>
          <cell r="C19">
            <v>0</v>
          </cell>
        </row>
        <row r="20">
          <cell r="B20">
            <v>0</v>
          </cell>
          <cell r="C20">
            <v>0</v>
          </cell>
        </row>
        <row r="21">
          <cell r="B21">
            <v>0</v>
          </cell>
          <cell r="C21">
            <v>0</v>
          </cell>
        </row>
        <row r="22">
          <cell r="B22">
            <v>0</v>
          </cell>
          <cell r="C22">
            <v>0</v>
          </cell>
        </row>
        <row r="23">
          <cell r="B23">
            <v>0</v>
          </cell>
          <cell r="C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3"/>
  <sheetViews>
    <sheetView tabSelected="1" view="pageLayout" topLeftCell="A10" zoomScale="50" zoomScaleNormal="75" zoomScalePageLayoutView="50" workbookViewId="0">
      <selection activeCell="K62" sqref="K62"/>
    </sheetView>
  </sheetViews>
  <sheetFormatPr defaultRowHeight="18.75"/>
  <cols>
    <col min="1" max="1" width="66.28515625" style="76" customWidth="1"/>
    <col min="2" max="2" width="32.28515625" style="76" customWidth="1"/>
    <col min="3" max="3" width="33.28515625" style="76" customWidth="1"/>
    <col min="4" max="4" width="30.5703125" style="76" customWidth="1"/>
    <col min="5" max="5" width="33.5703125" style="76" customWidth="1"/>
    <col min="6" max="6" width="39.85546875" style="76" customWidth="1"/>
    <col min="7" max="7" width="31.7109375" style="76" customWidth="1"/>
    <col min="8" max="8" width="31.140625" style="76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</cols>
  <sheetData>
    <row r="1" spans="1:9" ht="15">
      <c r="A1" s="241" t="s">
        <v>0</v>
      </c>
      <c r="B1" s="241"/>
      <c r="C1" s="241"/>
      <c r="D1" s="241"/>
      <c r="E1" s="241"/>
      <c r="F1" s="241"/>
      <c r="G1" s="241"/>
      <c r="H1" s="241"/>
      <c r="I1" s="241"/>
    </row>
    <row r="2" spans="1:9" ht="15">
      <c r="A2" s="241"/>
      <c r="B2" s="241"/>
      <c r="C2" s="241"/>
      <c r="D2" s="241"/>
      <c r="E2" s="241"/>
      <c r="F2" s="241"/>
      <c r="G2" s="241"/>
      <c r="H2" s="241"/>
      <c r="I2" s="241"/>
    </row>
    <row r="3" spans="1:9" ht="15">
      <c r="A3" s="241"/>
      <c r="B3" s="241"/>
      <c r="C3" s="241"/>
      <c r="D3" s="241"/>
      <c r="E3" s="241"/>
      <c r="F3" s="241"/>
      <c r="G3" s="241"/>
      <c r="H3" s="241"/>
      <c r="I3" s="241"/>
    </row>
    <row r="4" spans="1:9" ht="15">
      <c r="A4" s="241"/>
      <c r="B4" s="241"/>
      <c r="C4" s="241"/>
      <c r="D4" s="241"/>
      <c r="E4" s="241"/>
      <c r="F4" s="241"/>
      <c r="G4" s="241"/>
      <c r="H4" s="241"/>
      <c r="I4" s="241"/>
    </row>
    <row r="5" spans="1:9" ht="15">
      <c r="A5" s="241"/>
      <c r="B5" s="241"/>
      <c r="C5" s="241"/>
      <c r="D5" s="241"/>
      <c r="E5" s="241"/>
      <c r="F5" s="241"/>
      <c r="G5" s="241"/>
      <c r="H5" s="241"/>
      <c r="I5" s="241"/>
    </row>
    <row r="6" spans="1:9" ht="15">
      <c r="A6" s="241"/>
      <c r="B6" s="241"/>
      <c r="C6" s="241"/>
      <c r="D6" s="241"/>
      <c r="E6" s="241"/>
      <c r="F6" s="241"/>
      <c r="G6" s="241"/>
      <c r="H6" s="241"/>
      <c r="I6" s="241"/>
    </row>
    <row r="7" spans="1:9" ht="15">
      <c r="A7" s="241"/>
      <c r="B7" s="241"/>
      <c r="C7" s="241"/>
      <c r="D7" s="241"/>
      <c r="E7" s="241"/>
      <c r="F7" s="241"/>
      <c r="G7" s="241"/>
      <c r="H7" s="241"/>
      <c r="I7" s="241"/>
    </row>
    <row r="8" spans="1:9" ht="15">
      <c r="A8" s="240" t="s">
        <v>1</v>
      </c>
      <c r="B8" s="240"/>
      <c r="C8" s="240"/>
      <c r="D8" s="240"/>
      <c r="E8" s="240"/>
      <c r="F8" s="240"/>
      <c r="G8" s="240"/>
      <c r="H8" s="240"/>
      <c r="I8" s="240"/>
    </row>
    <row r="9" spans="1:9" ht="15">
      <c r="A9" s="240"/>
      <c r="B9" s="240"/>
      <c r="C9" s="240"/>
      <c r="D9" s="240"/>
      <c r="E9" s="240"/>
      <c r="F9" s="240"/>
      <c r="G9" s="240"/>
      <c r="H9" s="240"/>
      <c r="I9" s="240"/>
    </row>
    <row r="10" spans="1:9" ht="15">
      <c r="A10" s="240"/>
      <c r="B10" s="240"/>
      <c r="C10" s="240"/>
      <c r="D10" s="240"/>
      <c r="E10" s="240"/>
      <c r="F10" s="240"/>
      <c r="G10" s="240"/>
      <c r="H10" s="240"/>
      <c r="I10" s="240"/>
    </row>
    <row r="11" spans="1:9" ht="15">
      <c r="A11" s="240"/>
      <c r="B11" s="240"/>
      <c r="C11" s="240"/>
      <c r="D11" s="240"/>
      <c r="E11" s="240"/>
      <c r="F11" s="240"/>
      <c r="G11" s="240"/>
      <c r="H11" s="240"/>
      <c r="I11" s="240"/>
    </row>
    <row r="12" spans="1:9" ht="15">
      <c r="A12" s="240"/>
      <c r="B12" s="240"/>
      <c r="C12" s="240"/>
      <c r="D12" s="240"/>
      <c r="E12" s="240"/>
      <c r="F12" s="240"/>
      <c r="G12" s="240"/>
      <c r="H12" s="240"/>
      <c r="I12" s="240"/>
    </row>
    <row r="13" spans="1:9" ht="15">
      <c r="A13" s="240"/>
      <c r="B13" s="240"/>
      <c r="C13" s="240"/>
      <c r="D13" s="240"/>
      <c r="E13" s="240"/>
      <c r="F13" s="240"/>
      <c r="G13" s="240"/>
      <c r="H13" s="240"/>
      <c r="I13" s="240"/>
    </row>
    <row r="14" spans="1:9" ht="15">
      <c r="A14" s="240"/>
      <c r="B14" s="240"/>
      <c r="C14" s="240"/>
      <c r="D14" s="240"/>
      <c r="E14" s="240"/>
      <c r="F14" s="240"/>
      <c r="G14" s="240"/>
      <c r="H14" s="240"/>
      <c r="I14" s="240"/>
    </row>
    <row r="15" spans="1:9" ht="19.5" customHeight="1" thickBot="1"/>
    <row r="16" spans="1:9" ht="19.5" customHeight="1" thickBot="1">
      <c r="A16" s="245" t="s">
        <v>2</v>
      </c>
      <c r="B16" s="246"/>
      <c r="C16" s="246"/>
      <c r="D16" s="246"/>
      <c r="E16" s="246"/>
      <c r="F16" s="246"/>
      <c r="G16" s="246"/>
      <c r="H16" s="247"/>
    </row>
    <row r="17" spans="1:14">
      <c r="A17" s="248" t="s">
        <v>3</v>
      </c>
      <c r="B17" s="248"/>
      <c r="C17" s="248"/>
      <c r="D17" s="248"/>
      <c r="E17" s="248"/>
      <c r="F17" s="248"/>
      <c r="G17" s="248"/>
      <c r="H17" s="248"/>
    </row>
    <row r="18" spans="1:14">
      <c r="A18" s="31" t="s">
        <v>4</v>
      </c>
      <c r="B18" s="61" t="s">
        <v>5</v>
      </c>
      <c r="C18" s="61"/>
      <c r="D18" s="61"/>
      <c r="E18" s="61"/>
    </row>
    <row r="19" spans="1:14">
      <c r="A19" s="31" t="s">
        <v>6</v>
      </c>
      <c r="B19" s="4" t="s">
        <v>7</v>
      </c>
      <c r="C19" s="12">
        <v>22</v>
      </c>
    </row>
    <row r="20" spans="1:14">
      <c r="A20" s="31" t="s">
        <v>8</v>
      </c>
      <c r="B20" s="4" t="s">
        <v>78</v>
      </c>
    </row>
    <row r="21" spans="1:14">
      <c r="A21" s="31" t="s">
        <v>9</v>
      </c>
      <c r="B21" s="32" t="s">
        <v>10</v>
      </c>
      <c r="C21" s="32"/>
      <c r="D21" s="32"/>
      <c r="E21" s="32"/>
      <c r="F21" s="32"/>
      <c r="G21" s="32"/>
      <c r="H21" s="32"/>
      <c r="I21" s="28"/>
    </row>
    <row r="22" spans="1:14">
      <c r="A22" s="31" t="s">
        <v>11</v>
      </c>
      <c r="B22" s="5">
        <v>42271</v>
      </c>
    </row>
    <row r="23" spans="1:14">
      <c r="A23" s="31" t="s">
        <v>13</v>
      </c>
      <c r="B23" s="5">
        <v>42272</v>
      </c>
    </row>
    <row r="24" spans="1:14">
      <c r="A24" s="31"/>
      <c r="B24" s="33"/>
    </row>
    <row r="25" spans="1:14">
      <c r="A25" s="34" t="s">
        <v>14</v>
      </c>
      <c r="B25" s="40" t="s">
        <v>15</v>
      </c>
    </row>
    <row r="26" spans="1:14" s="65" customFormat="1">
      <c r="A26" s="110"/>
      <c r="B26" s="36"/>
      <c r="I26" s="58"/>
      <c r="J26" s="58"/>
      <c r="K26" s="58"/>
      <c r="L26" s="58"/>
      <c r="M26" s="58"/>
      <c r="N26" s="76"/>
    </row>
    <row r="27" spans="1:14" s="65" customFormat="1" ht="26.25" customHeight="1">
      <c r="A27" s="68" t="s">
        <v>16</v>
      </c>
      <c r="B27" s="90" t="s">
        <v>59</v>
      </c>
      <c r="C27" s="88"/>
      <c r="D27" s="76"/>
      <c r="E27" s="76"/>
      <c r="F27" s="76"/>
      <c r="G27" s="76"/>
      <c r="I27" s="58"/>
      <c r="J27" s="58"/>
      <c r="K27" s="58"/>
      <c r="L27" s="58"/>
      <c r="M27" s="58"/>
      <c r="N27" s="76"/>
    </row>
    <row r="28" spans="1:14" s="65" customFormat="1" ht="26.25" customHeight="1">
      <c r="A28" s="37" t="s">
        <v>17</v>
      </c>
      <c r="B28" s="88">
        <v>58.44</v>
      </c>
      <c r="C28" s="89"/>
      <c r="D28" s="67"/>
      <c r="E28" s="67"/>
      <c r="F28" s="67"/>
      <c r="G28" s="67"/>
      <c r="I28" s="58"/>
      <c r="J28" s="58"/>
      <c r="K28" s="58"/>
      <c r="L28" s="58"/>
      <c r="M28" s="58"/>
      <c r="N28" s="76"/>
    </row>
    <row r="29" spans="1:14" s="65" customFormat="1" ht="26.25" customHeight="1">
      <c r="A29" s="110" t="s">
        <v>18</v>
      </c>
      <c r="B29" s="111">
        <v>0.1</v>
      </c>
      <c r="C29" s="89"/>
      <c r="D29" s="67"/>
      <c r="E29" s="67"/>
      <c r="F29" s="67"/>
      <c r="G29" s="67"/>
      <c r="I29" s="58"/>
      <c r="J29" s="58"/>
      <c r="K29" s="58"/>
      <c r="L29" s="58"/>
      <c r="M29" s="58"/>
      <c r="N29" s="76"/>
    </row>
    <row r="30" spans="1:14" s="65" customFormat="1">
      <c r="A30" s="82" t="s">
        <v>19</v>
      </c>
      <c r="B30" s="77">
        <v>1</v>
      </c>
      <c r="C30" s="78" t="s">
        <v>20</v>
      </c>
      <c r="D30" s="77">
        <v>1</v>
      </c>
      <c r="I30" s="58"/>
      <c r="J30" s="58"/>
      <c r="K30" s="58"/>
      <c r="L30" s="58"/>
      <c r="M30" s="58"/>
      <c r="N30" s="76"/>
    </row>
    <row r="31" spans="1:14" s="65" customFormat="1">
      <c r="A31" s="110"/>
      <c r="B31" s="36"/>
      <c r="I31" s="58"/>
      <c r="J31" s="58"/>
      <c r="K31" s="58"/>
      <c r="L31" s="58"/>
      <c r="M31" s="58"/>
      <c r="N31" s="76"/>
    </row>
    <row r="32" spans="1:14" s="65" customFormat="1" ht="19.5" customHeight="1" thickBot="1">
      <c r="A32" s="110"/>
      <c r="B32" s="36"/>
      <c r="I32" s="58"/>
      <c r="J32" s="58"/>
      <c r="K32" s="58"/>
      <c r="L32" s="58"/>
      <c r="M32" s="58"/>
      <c r="N32" s="76"/>
    </row>
    <row r="33" spans="1:14" s="65" customFormat="1" ht="19.5" customHeight="1" thickBot="1">
      <c r="A33" s="43" t="s">
        <v>21</v>
      </c>
      <c r="B33" s="43" t="s">
        <v>22</v>
      </c>
      <c r="C33" s="86" t="s">
        <v>23</v>
      </c>
      <c r="D33" s="43" t="s">
        <v>24</v>
      </c>
      <c r="E33" s="91" t="s">
        <v>25</v>
      </c>
      <c r="F33" s="91" t="s">
        <v>26</v>
      </c>
      <c r="G33" s="43" t="s">
        <v>27</v>
      </c>
      <c r="J33" s="58"/>
      <c r="K33" s="58"/>
      <c r="L33" s="58"/>
      <c r="M33" s="58"/>
      <c r="N33" s="76"/>
    </row>
    <row r="34" spans="1:14" s="65" customFormat="1" ht="26.25" customHeight="1">
      <c r="A34" s="79" t="s">
        <v>28</v>
      </c>
      <c r="B34" s="83">
        <v>53.61</v>
      </c>
      <c r="C34" s="6">
        <f>IF(ISBLANK(B34), "-",B34/$B$28*($B$30/$D$30))</f>
        <v>0.91735112936344976</v>
      </c>
      <c r="D34" s="13">
        <v>9.5350000000000001</v>
      </c>
      <c r="E34" s="112">
        <f>IF(ISBLANK(B34), "-",C34/D34)</f>
        <v>9.620882321588356E-2</v>
      </c>
      <c r="F34" s="132">
        <f>IF(ISBLANK(B34), "-",(E34-$B$29)/$B$29)</f>
        <v>-3.7911767841164457E-2</v>
      </c>
      <c r="G34" s="115">
        <f>IF(ISBLANK(B34),"-",E34/$B$29)</f>
        <v>0.96208823215883554</v>
      </c>
      <c r="J34" s="58"/>
      <c r="K34" s="58"/>
      <c r="L34" s="58"/>
      <c r="M34" s="58"/>
      <c r="N34" s="76"/>
    </row>
    <row r="35" spans="1:14" s="65" customFormat="1" ht="26.25" customHeight="1">
      <c r="A35" s="80" t="s">
        <v>29</v>
      </c>
      <c r="B35" s="84">
        <v>65.02</v>
      </c>
      <c r="C35" s="7">
        <f>IF(ISBLANK(B35), "-",B35/$B$28*($B$30/$D$30))</f>
        <v>1.1125941136208077</v>
      </c>
      <c r="D35" s="14">
        <v>11.244</v>
      </c>
      <c r="E35" s="113">
        <f>IF(ISBLANK(B35), "-",C35/D35)</f>
        <v>9.8950027892281023E-2</v>
      </c>
      <c r="F35" s="133">
        <f>IF(ISBLANK(B35), "-",(E35-$B$29)/$B$29)</f>
        <v>-1.0499721077189828E-2</v>
      </c>
      <c r="G35" s="116">
        <f>IF(ISBLANK(B35),"-",E35/$B$29)</f>
        <v>0.98950027892281023</v>
      </c>
      <c r="J35" s="58"/>
      <c r="K35" s="58"/>
      <c r="L35" s="58"/>
      <c r="M35" s="58"/>
      <c r="N35" s="76"/>
    </row>
    <row r="36" spans="1:14" s="65" customFormat="1" ht="26.25" customHeight="1">
      <c r="A36" s="80" t="s">
        <v>30</v>
      </c>
      <c r="B36" s="84">
        <v>57.05</v>
      </c>
      <c r="C36" s="7">
        <f>IF(ISBLANK(B36), "-",B36/$B$28*($B$30/$D$30))</f>
        <v>0.97621492128678988</v>
      </c>
      <c r="D36" s="14">
        <v>9.8859999999999992</v>
      </c>
      <c r="E36" s="113">
        <f>IF(ISBLANK(B36), "-",C36/D36)</f>
        <v>9.8747210326399951E-2</v>
      </c>
      <c r="F36" s="133">
        <f>IF(ISBLANK(B36), "-",(E36-$B$29)/$B$29)</f>
        <v>-1.2527896736000549E-2</v>
      </c>
      <c r="G36" s="116">
        <f>IF(ISBLANK(B36),"-",E36/$B$29)</f>
        <v>0.98747210326399948</v>
      </c>
      <c r="J36" s="58"/>
      <c r="K36" s="58"/>
      <c r="L36" s="58"/>
      <c r="M36" s="58"/>
      <c r="N36" s="76"/>
    </row>
    <row r="37" spans="1:14" s="65" customFormat="1" ht="27" customHeight="1" thickBot="1">
      <c r="A37" s="81" t="s">
        <v>31</v>
      </c>
      <c r="B37" s="85">
        <v>57.14</v>
      </c>
      <c r="C37" s="8">
        <f>IF(ISBLANK(B37), "-",B37/$B$28*($B$30/$D$30))</f>
        <v>0.97775496235455173</v>
      </c>
      <c r="D37" s="15">
        <v>9.7279999999999998</v>
      </c>
      <c r="E37" s="114">
        <f>IF(ISBLANK(B37), "-",C37/D37)</f>
        <v>0.10050935057098599</v>
      </c>
      <c r="F37" s="134">
        <f>IF(ISBLANK(B37), "-",(E37-$B$29)/$B$29)</f>
        <v>5.0935057098598635E-3</v>
      </c>
      <c r="G37" s="117">
        <f>IF(ISBLANK(B37),"-",E37/$B$29)</f>
        <v>1.0050935057098598</v>
      </c>
      <c r="J37" s="58"/>
      <c r="K37" s="58"/>
      <c r="L37" s="58"/>
      <c r="M37" s="58"/>
      <c r="N37" s="76"/>
    </row>
    <row r="38" spans="1:14" ht="19.5" customHeight="1" thickBot="1">
      <c r="D38" s="101" t="s">
        <v>32</v>
      </c>
      <c r="E38" s="75">
        <f>AVERAGE(E34:E37)</f>
        <v>9.8603853001387631E-2</v>
      </c>
      <c r="F38" s="137">
        <f>AVERAGE(F34:F37)</f>
        <v>-1.3961469986123742E-2</v>
      </c>
      <c r="G38" s="136">
        <f>AVERAGE(G34:G37)</f>
        <v>0.9860385300138762</v>
      </c>
      <c r="L38" s="58"/>
      <c r="M38" s="58"/>
      <c r="N38" s="76"/>
    </row>
    <row r="39" spans="1:14">
      <c r="B39" s="62"/>
      <c r="C39" s="64"/>
      <c r="D39" s="71" t="s">
        <v>33</v>
      </c>
      <c r="E39" s="235">
        <f>STDEV(E34:E37)/E38</f>
        <v>1.8054195033319852E-2</v>
      </c>
      <c r="F39" s="119"/>
    </row>
    <row r="40" spans="1:14" ht="19.5" customHeight="1" thickBot="1">
      <c r="B40" s="62"/>
      <c r="C40" s="64"/>
      <c r="D40" s="73" t="s">
        <v>34</v>
      </c>
      <c r="E40" s="74">
        <f>COUNT(E34:E37)</f>
        <v>4</v>
      </c>
      <c r="F40" s="139"/>
    </row>
    <row r="41" spans="1:14">
      <c r="A41" s="66"/>
      <c r="B41" s="63"/>
      <c r="C41" s="62"/>
      <c r="D41" s="62"/>
      <c r="E41" s="62"/>
      <c r="F41" s="118"/>
    </row>
    <row r="42" spans="1:14">
      <c r="A42" s="39" t="s">
        <v>14</v>
      </c>
      <c r="B42" s="40" t="s">
        <v>35</v>
      </c>
    </row>
    <row r="43" spans="1:14">
      <c r="A43" s="110" t="s">
        <v>36</v>
      </c>
      <c r="B43" s="41" t="str">
        <f>B21</f>
        <v>As specified in the attched form</v>
      </c>
    </row>
    <row r="44" spans="1:14">
      <c r="A44" s="110"/>
      <c r="B44" s="41" t="s">
        <v>89</v>
      </c>
    </row>
    <row r="45" spans="1:14">
      <c r="A45" s="76" t="s">
        <v>82</v>
      </c>
      <c r="B45" s="76">
        <v>35.453000000000003</v>
      </c>
    </row>
    <row r="46" spans="1:14" ht="22.5">
      <c r="B46" s="231" t="s">
        <v>81</v>
      </c>
      <c r="C46" s="231" t="s">
        <v>84</v>
      </c>
      <c r="D46" s="231" t="s">
        <v>85</v>
      </c>
      <c r="H46" s="44"/>
    </row>
    <row r="47" spans="1:14" ht="26.25" customHeight="1">
      <c r="A47" s="230" t="s">
        <v>79</v>
      </c>
      <c r="B47" s="230">
        <v>58.44</v>
      </c>
      <c r="C47" s="230">
        <v>2.1619999999999999</v>
      </c>
      <c r="D47" s="230">
        <f>B45/B47*C47</f>
        <v>1.3115911362080768</v>
      </c>
      <c r="H47" s="44"/>
    </row>
    <row r="48" spans="1:14" ht="21">
      <c r="A48" s="230" t="s">
        <v>83</v>
      </c>
      <c r="B48" s="230">
        <v>147.01</v>
      </c>
      <c r="C48" s="230">
        <v>0.88200000000000001</v>
      </c>
      <c r="D48" s="230">
        <f>($B$45*2)/B48*C48</f>
        <v>0.42540706074416712</v>
      </c>
      <c r="H48" s="44"/>
    </row>
    <row r="49" spans="1:14">
      <c r="A49" s="230" t="s">
        <v>80</v>
      </c>
      <c r="B49" s="230">
        <v>182.64850000000001</v>
      </c>
      <c r="C49" s="230">
        <v>5.68</v>
      </c>
      <c r="D49" s="230">
        <f>($B$45)/B49*C49</f>
        <v>1.1025168013972193</v>
      </c>
      <c r="H49" s="44"/>
    </row>
    <row r="50" spans="1:14" s="1" customFormat="1" ht="21">
      <c r="A50" s="230" t="s">
        <v>86</v>
      </c>
      <c r="B50" s="230">
        <v>209.63</v>
      </c>
      <c r="C50" s="230">
        <v>3.38</v>
      </c>
      <c r="D50" s="230">
        <f>($B$45)/B50*C50</f>
        <v>0.57163163669322148</v>
      </c>
      <c r="E50" s="76"/>
      <c r="F50" s="76"/>
      <c r="G50" s="76"/>
      <c r="H50" s="44"/>
      <c r="N50"/>
    </row>
    <row r="51" spans="1:14" s="1" customFormat="1" ht="26.25" customHeight="1">
      <c r="A51" s="110" t="s">
        <v>37</v>
      </c>
      <c r="B51" s="232">
        <v>1000</v>
      </c>
      <c r="C51" s="65" t="s">
        <v>38</v>
      </c>
      <c r="D51" s="233">
        <f>SUM(D47:D50)*1000</f>
        <v>3411.1466350426845</v>
      </c>
      <c r="E51" s="65" t="str">
        <f>B20</f>
        <v>Chloride</v>
      </c>
      <c r="F51" s="76"/>
      <c r="G51" s="76"/>
      <c r="H51" s="44"/>
      <c r="N51"/>
    </row>
    <row r="52" spans="1:14" s="1" customFormat="1" ht="27" thickBot="1">
      <c r="A52" s="110" t="s">
        <v>37</v>
      </c>
      <c r="B52" s="232">
        <v>1000</v>
      </c>
      <c r="C52" s="65" t="s">
        <v>38</v>
      </c>
      <c r="D52" s="236">
        <f>D51/B45</f>
        <v>96.21602219960748</v>
      </c>
      <c r="E52" s="65" t="str">
        <f>B20</f>
        <v>Chloride</v>
      </c>
      <c r="F52" s="76"/>
      <c r="G52" s="76"/>
      <c r="H52" s="44"/>
      <c r="N52"/>
    </row>
    <row r="53" spans="1:14" s="1" customFormat="1" ht="19.5" customHeight="1" thickBot="1">
      <c r="A53" s="76"/>
      <c r="B53" s="76"/>
      <c r="C53" s="76"/>
      <c r="D53" s="76"/>
      <c r="E53" s="76"/>
      <c r="F53" s="76"/>
      <c r="G53" s="243" t="s">
        <v>77</v>
      </c>
      <c r="H53" s="244"/>
      <c r="J53" s="125"/>
      <c r="N53"/>
    </row>
    <row r="54" spans="1:14" s="1" customFormat="1" ht="19.5" customHeight="1" thickBot="1">
      <c r="A54" s="92" t="s">
        <v>39</v>
      </c>
      <c r="B54" s="43" t="s">
        <v>40</v>
      </c>
      <c r="C54" s="43" t="s">
        <v>41</v>
      </c>
      <c r="D54" s="43" t="s">
        <v>42</v>
      </c>
      <c r="E54" s="43" t="s">
        <v>43</v>
      </c>
      <c r="F54" s="104" t="s">
        <v>44</v>
      </c>
      <c r="G54" s="43" t="s">
        <v>87</v>
      </c>
      <c r="H54" s="43" t="s">
        <v>88</v>
      </c>
      <c r="I54" s="131" t="s">
        <v>45</v>
      </c>
      <c r="J54" s="152"/>
      <c r="N54"/>
    </row>
    <row r="55" spans="1:14" s="1" customFormat="1" ht="26.25" customHeight="1">
      <c r="A55" s="94" t="s">
        <v>28</v>
      </c>
      <c r="B55" s="97">
        <v>25</v>
      </c>
      <c r="C55" s="16">
        <v>9.6839999999999993</v>
      </c>
      <c r="D55" s="9">
        <v>0</v>
      </c>
      <c r="E55" s="19">
        <f>IF(ISBLANK(B55),"-",C55-$D$59)</f>
        <v>9.6839999999999993</v>
      </c>
      <c r="F55" s="211">
        <f>IF(ISBLANK(B55), "-",E55*$G$38)</f>
        <v>9.5487971246543761</v>
      </c>
      <c r="G55" s="224">
        <f>IF(ISBLANK(B55),"-",F55*$E$38)</f>
        <v>0.94154818801949303</v>
      </c>
      <c r="H55" s="224">
        <f>IF(ISBLANK(B55),"-",G55*2500/B55)</f>
        <v>94.15481880194929</v>
      </c>
      <c r="I55" s="227">
        <f>IF(ISBLANK(B55),"-",H55/$D$52)</f>
        <v>0.97857733721955309</v>
      </c>
      <c r="J55" s="140"/>
      <c r="N55"/>
    </row>
    <row r="56" spans="1:14" s="1" customFormat="1" ht="26.25" customHeight="1">
      <c r="A56" s="95" t="s">
        <v>29</v>
      </c>
      <c r="B56" s="98">
        <v>25</v>
      </c>
      <c r="C56" s="17">
        <v>9.7070000000000007</v>
      </c>
      <c r="D56" s="10">
        <v>0</v>
      </c>
      <c r="E56" s="20">
        <f>IF(ISBLANK(B56),"-",C56-$D$59)</f>
        <v>9.7070000000000007</v>
      </c>
      <c r="F56" s="212">
        <f>IF(ISBLANK(B56), "-",E56*$G$38)</f>
        <v>9.5714760108446963</v>
      </c>
      <c r="G56" s="225">
        <f>IF(ISBLANK(B56),"-",F56*$E$38)</f>
        <v>0.94378441357963849</v>
      </c>
      <c r="H56" s="225">
        <f>IF(ISBLANK(B56),"-",G56*2500/B56)</f>
        <v>94.378441357963851</v>
      </c>
      <c r="I56" s="228">
        <f t="shared" ref="I56:I58" si="0">IF(ISBLANK(B56),"-",H56/$D$52)</f>
        <v>0.98090150892092143</v>
      </c>
      <c r="J56" s="140"/>
      <c r="N56"/>
    </row>
    <row r="57" spans="1:14" s="1" customFormat="1" ht="26.25" customHeight="1">
      <c r="A57" s="95" t="s">
        <v>30</v>
      </c>
      <c r="B57" s="98">
        <v>25</v>
      </c>
      <c r="C57" s="17">
        <v>9.7539999999999996</v>
      </c>
      <c r="D57" s="10">
        <v>0</v>
      </c>
      <c r="E57" s="20">
        <f>IF(ISBLANK(B57),"-",C57-$D$59)</f>
        <v>9.7539999999999996</v>
      </c>
      <c r="F57" s="212">
        <f>IF(ISBLANK(B57), "-",E57*$G$38)</f>
        <v>9.6178198217553472</v>
      </c>
      <c r="G57" s="225">
        <f>IF(ISBLANK(B57),"-",F57*$E$38)</f>
        <v>0.94835409189819642</v>
      </c>
      <c r="H57" s="225">
        <f>IF(ISBLANK(B57),"-",G57*2500/B57)</f>
        <v>94.835409189819643</v>
      </c>
      <c r="I57" s="228">
        <f t="shared" si="0"/>
        <v>0.98565090326719551</v>
      </c>
      <c r="J57" s="140"/>
      <c r="N57"/>
    </row>
    <row r="58" spans="1:14" s="1" customFormat="1" ht="27" customHeight="1" thickBot="1">
      <c r="A58" s="96" t="s">
        <v>31</v>
      </c>
      <c r="B58" s="99">
        <v>25</v>
      </c>
      <c r="C58" s="18">
        <v>9.718</v>
      </c>
      <c r="D58" s="11">
        <v>0</v>
      </c>
      <c r="E58" s="109">
        <f>IF(ISBLANK(B58),"-",C58-$D$59)</f>
        <v>9.718</v>
      </c>
      <c r="F58" s="213">
        <f>IF(ISBLANK(B58), "-",E58*$G$38)</f>
        <v>9.5823224346748486</v>
      </c>
      <c r="G58" s="225">
        <f>IF(ISBLANK(B58),"-",F58*$E$38)</f>
        <v>0.94485391276057762</v>
      </c>
      <c r="H58" s="226">
        <f t="shared" ref="H58" si="1">IF(ISBLANK(B58),"-",G58*2500/B58)</f>
        <v>94.485391276057769</v>
      </c>
      <c r="I58" s="229">
        <f t="shared" si="0"/>
        <v>0.98201306929983667</v>
      </c>
      <c r="J58" s="139"/>
      <c r="N58"/>
    </row>
    <row r="59" spans="1:14" s="1" customFormat="1" ht="26.25" customHeight="1">
      <c r="A59" s="76"/>
      <c r="B59" s="76"/>
      <c r="C59" s="70" t="s">
        <v>32</v>
      </c>
      <c r="D59" s="100">
        <f>AVERAGE(D55:D58)</f>
        <v>0</v>
      </c>
      <c r="E59" s="76"/>
      <c r="F59" s="70" t="s">
        <v>32</v>
      </c>
      <c r="G59" s="105">
        <f>AVERAGE(G55:G58)</f>
        <v>0.94463515156447631</v>
      </c>
      <c r="H59" s="21">
        <f>AVERAGE(H55:H58)</f>
        <v>94.463515156447642</v>
      </c>
      <c r="I59" s="135">
        <f>AVERAGE(I55:I58)</f>
        <v>0.98178570467687665</v>
      </c>
      <c r="J59" s="128"/>
      <c r="N59"/>
    </row>
    <row r="60" spans="1:14" s="1" customFormat="1" ht="26.25" customHeight="1">
      <c r="A60" s="76"/>
      <c r="B60" s="76"/>
      <c r="C60" s="71" t="s">
        <v>33</v>
      </c>
      <c r="D60" s="72" t="str">
        <f>IF(D59=0,"-",STDEV(D55:D58)/D59)</f>
        <v>-</v>
      </c>
      <c r="E60" s="76"/>
      <c r="F60" s="71" t="s">
        <v>33</v>
      </c>
      <c r="G60" s="124"/>
      <c r="H60" s="22">
        <f>STDEV(H55:H58)/H59</f>
        <v>3.0023905454260916E-3</v>
      </c>
      <c r="I60" s="102">
        <f>STDEV(I55:I58)/I59</f>
        <v>3.0023905454260942E-3</v>
      </c>
      <c r="J60" s="129"/>
      <c r="N60"/>
    </row>
    <row r="61" spans="1:14" s="1" customFormat="1" ht="27" customHeight="1" thickBot="1">
      <c r="A61" s="76"/>
      <c r="B61" s="76"/>
      <c r="C61" s="73" t="s">
        <v>34</v>
      </c>
      <c r="D61" s="74">
        <f>COUNT(D55:D58)</f>
        <v>4</v>
      </c>
      <c r="E61" s="76"/>
      <c r="F61" s="73" t="s">
        <v>34</v>
      </c>
      <c r="G61" s="103">
        <f>COUNT(G55:G58)</f>
        <v>4</v>
      </c>
      <c r="H61" s="23">
        <f>COUNT(H55:H58)</f>
        <v>4</v>
      </c>
      <c r="I61" s="103">
        <f>COUNT(I55:I58)</f>
        <v>4</v>
      </c>
      <c r="J61" s="130"/>
      <c r="N61"/>
    </row>
    <row r="62" spans="1:14" s="1" customFormat="1">
      <c r="A62" s="76"/>
      <c r="B62" s="76"/>
      <c r="C62" s="76"/>
      <c r="D62" s="76"/>
      <c r="E62" s="76"/>
      <c r="F62" s="76"/>
      <c r="G62" s="76"/>
      <c r="H62" s="44"/>
      <c r="J62" s="76"/>
      <c r="N62"/>
    </row>
    <row r="63" spans="1:14" s="1" customFormat="1">
      <c r="A63" s="76"/>
      <c r="B63" s="76"/>
      <c r="C63" s="76"/>
      <c r="D63" s="76"/>
      <c r="E63" s="76"/>
      <c r="F63" s="76"/>
      <c r="G63" s="76"/>
      <c r="H63" s="44"/>
      <c r="N63"/>
    </row>
    <row r="64" spans="1:14" s="1" customFormat="1" ht="19.5" customHeight="1" thickBot="1">
      <c r="A64" s="29"/>
      <c r="B64" s="29"/>
      <c r="C64" s="47"/>
      <c r="D64" s="47"/>
      <c r="E64" s="47"/>
      <c r="F64" s="47"/>
      <c r="G64" s="47"/>
      <c r="H64" s="47"/>
      <c r="N64"/>
    </row>
    <row r="65" spans="1:14" s="1" customFormat="1">
      <c r="A65" s="76"/>
      <c r="B65" s="242" t="s">
        <v>46</v>
      </c>
      <c r="C65" s="242"/>
      <c r="D65" s="76"/>
      <c r="E65" s="234" t="s">
        <v>47</v>
      </c>
      <c r="F65" s="48"/>
      <c r="G65" s="242" t="s">
        <v>48</v>
      </c>
      <c r="H65" s="242"/>
      <c r="N65"/>
    </row>
    <row r="66" spans="1:14" s="1" customFormat="1" ht="83.25" customHeight="1">
      <c r="A66" s="138" t="s">
        <v>49</v>
      </c>
      <c r="B66" s="50" t="s">
        <v>60</v>
      </c>
      <c r="C66" s="50"/>
      <c r="D66" s="76"/>
      <c r="E66" s="52" t="s">
        <v>61</v>
      </c>
      <c r="F66" s="65"/>
      <c r="G66" s="52"/>
      <c r="H66" s="52"/>
      <c r="N66"/>
    </row>
    <row r="67" spans="1:14" s="1" customFormat="1" ht="84" customHeight="1">
      <c r="A67" s="138" t="s">
        <v>50</v>
      </c>
      <c r="B67" s="53"/>
      <c r="C67" s="53"/>
      <c r="D67" s="76"/>
      <c r="E67" s="54"/>
      <c r="F67" s="65"/>
      <c r="G67" s="55"/>
      <c r="H67" s="55"/>
      <c r="N67"/>
    </row>
    <row r="68" spans="1:14" s="1" customFormat="1">
      <c r="A68" s="44"/>
      <c r="B68" s="44"/>
      <c r="C68" s="44"/>
      <c r="D68" s="44"/>
      <c r="E68" s="44"/>
      <c r="F68" s="45"/>
      <c r="G68" s="44"/>
      <c r="H68" s="44"/>
      <c r="I68" s="76"/>
      <c r="N68"/>
    </row>
    <row r="69" spans="1:14" s="1" customFormat="1">
      <c r="A69" s="44"/>
      <c r="B69" s="44"/>
      <c r="C69" s="44"/>
      <c r="D69" s="44"/>
      <c r="E69" s="44"/>
      <c r="F69" s="45"/>
      <c r="G69" s="44"/>
      <c r="H69" s="44"/>
      <c r="I69" s="76"/>
      <c r="N69"/>
    </row>
    <row r="70" spans="1:14" s="1" customFormat="1">
      <c r="A70" s="44"/>
      <c r="B70" s="44"/>
      <c r="C70" s="44"/>
      <c r="D70" s="44"/>
      <c r="E70" s="44"/>
      <c r="F70" s="45"/>
      <c r="G70" s="44"/>
      <c r="H70" s="44"/>
      <c r="I70" s="76"/>
      <c r="N70"/>
    </row>
    <row r="71" spans="1:14" s="1" customFormat="1">
      <c r="A71" s="44"/>
      <c r="B71" s="44"/>
      <c r="C71" s="44"/>
      <c r="D71" s="44"/>
      <c r="E71" s="44"/>
      <c r="F71" s="45"/>
      <c r="G71" s="44"/>
      <c r="H71" s="44"/>
      <c r="I71" s="76"/>
      <c r="N71"/>
    </row>
    <row r="72" spans="1:14" s="1" customFormat="1">
      <c r="A72" s="44"/>
      <c r="B72" s="44"/>
      <c r="C72" s="44"/>
      <c r="D72" s="44"/>
      <c r="E72" s="44"/>
      <c r="F72" s="45"/>
      <c r="G72" s="44"/>
      <c r="H72" s="44"/>
      <c r="I72" s="76"/>
      <c r="N72"/>
    </row>
    <row r="73" spans="1:14" s="1" customFormat="1">
      <c r="A73" s="44"/>
      <c r="B73" s="44"/>
      <c r="C73" s="44"/>
      <c r="D73" s="44"/>
      <c r="E73" s="44"/>
      <c r="F73" s="45"/>
      <c r="G73" s="44"/>
      <c r="H73" s="44"/>
      <c r="I73" s="76"/>
      <c r="N73"/>
    </row>
    <row r="74" spans="1:14" s="1" customFormat="1">
      <c r="A74" s="44"/>
      <c r="B74" s="44"/>
      <c r="C74" s="44"/>
      <c r="D74" s="44"/>
      <c r="E74" s="44"/>
      <c r="F74" s="45"/>
      <c r="G74" s="44"/>
      <c r="H74" s="44"/>
      <c r="I74" s="76"/>
      <c r="N74"/>
    </row>
    <row r="75" spans="1:14" s="1" customFormat="1">
      <c r="A75" s="44"/>
      <c r="B75" s="44"/>
      <c r="C75" s="44"/>
      <c r="D75" s="44"/>
      <c r="E75" s="44"/>
      <c r="F75" s="45"/>
      <c r="G75" s="44"/>
      <c r="H75" s="44"/>
      <c r="I75" s="76"/>
      <c r="N75"/>
    </row>
    <row r="76" spans="1:14" s="1" customFormat="1">
      <c r="A76" s="44"/>
      <c r="B76" s="44"/>
      <c r="C76" s="44"/>
      <c r="D76" s="44"/>
      <c r="E76" s="44"/>
      <c r="F76" s="45"/>
      <c r="G76" s="44"/>
      <c r="H76" s="44"/>
      <c r="I76" s="76"/>
      <c r="N76"/>
    </row>
    <row r="253" spans="1:14" s="76" customFormat="1">
      <c r="A253" s="76">
        <v>0</v>
      </c>
      <c r="I253" s="1"/>
      <c r="J253" s="1"/>
      <c r="K253" s="1"/>
      <c r="L253" s="1"/>
      <c r="M253" s="1"/>
      <c r="N253"/>
    </row>
  </sheetData>
  <sheetProtection password="AD9C" formatCells="0" formatColumns="0" formatRows="0" insertColumns="0" insertRows="0" insertHyperlinks="0" deleteColumns="0" deleteRows="0" sort="0" autoFilter="0" pivotTables="0"/>
  <mergeCells count="7">
    <mergeCell ref="B65:C65"/>
    <mergeCell ref="G65:H65"/>
    <mergeCell ref="A1:I7"/>
    <mergeCell ref="A8:I14"/>
    <mergeCell ref="A16:H16"/>
    <mergeCell ref="A17:H17"/>
    <mergeCell ref="G53:H53"/>
  </mergeCells>
  <conditionalFormatting sqref="E39">
    <cfRule type="cellIs" dxfId="16" priority="1" operator="greaterThan">
      <formula>0.002</formula>
    </cfRule>
  </conditionalFormatting>
  <conditionalFormatting sqref="F39">
    <cfRule type="cellIs" dxfId="15" priority="2" operator="greaterThan">
      <formula>0.002</formula>
    </cfRule>
  </conditionalFormatting>
  <conditionalFormatting sqref="G60">
    <cfRule type="cellIs" dxfId="14" priority="3" operator="greaterThan">
      <formula>0.02</formula>
    </cfRule>
  </conditionalFormatting>
  <conditionalFormatting sqref="H60">
    <cfRule type="cellIs" dxfId="13" priority="4" operator="greaterThan">
      <formula>0.02</formula>
    </cfRule>
  </conditionalFormatting>
  <conditionalFormatting sqref="I60">
    <cfRule type="cellIs" dxfId="12" priority="5" operator="greaterThan">
      <formula>0.02</formula>
    </cfRule>
  </conditionalFormatting>
  <conditionalFormatting sqref="J60">
    <cfRule type="cellIs" dxfId="11" priority="6" operator="greaterThan">
      <formula>0.02</formula>
    </cfRule>
  </conditionalFormatting>
  <conditionalFormatting sqref="F38">
    <cfRule type="cellIs" dxfId="1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 1</oddHeader>
    <oddFooter>&amp;LNQCL/ADDO/014&amp;C&amp;P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8" zoomScale="55" zoomScaleNormal="75" zoomScalePageLayoutView="55" workbookViewId="0">
      <selection activeCell="B35" sqref="B35"/>
    </sheetView>
  </sheetViews>
  <sheetFormatPr defaultRowHeight="18.75"/>
  <cols>
    <col min="1" max="1" width="49" style="2" customWidth="1"/>
    <col min="2" max="2" width="34.85546875" style="2" customWidth="1"/>
    <col min="3" max="3" width="33.28515625" style="2" customWidth="1"/>
    <col min="4" max="4" width="30.5703125" style="2" customWidth="1"/>
    <col min="5" max="5" width="33.5703125" style="2" customWidth="1"/>
    <col min="6" max="6" width="39.85546875" style="2" customWidth="1"/>
    <col min="7" max="7" width="31.7109375" style="2" customWidth="1"/>
    <col min="8" max="8" width="31.140625" style="2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</cols>
  <sheetData>
    <row r="1" spans="1:9" ht="15">
      <c r="A1" s="241" t="s">
        <v>0</v>
      </c>
      <c r="B1" s="241"/>
      <c r="C1" s="241"/>
      <c r="D1" s="241"/>
      <c r="E1" s="241"/>
      <c r="F1" s="241"/>
      <c r="G1" s="241"/>
      <c r="H1" s="241"/>
      <c r="I1" s="241"/>
    </row>
    <row r="2" spans="1:9" ht="15">
      <c r="A2" s="241"/>
      <c r="B2" s="241"/>
      <c r="C2" s="241"/>
      <c r="D2" s="241"/>
      <c r="E2" s="241"/>
      <c r="F2" s="241"/>
      <c r="G2" s="241"/>
      <c r="H2" s="241"/>
      <c r="I2" s="241"/>
    </row>
    <row r="3" spans="1:9" ht="15">
      <c r="A3" s="241"/>
      <c r="B3" s="241"/>
      <c r="C3" s="241"/>
      <c r="D3" s="241"/>
      <c r="E3" s="241"/>
      <c r="F3" s="241"/>
      <c r="G3" s="241"/>
      <c r="H3" s="241"/>
      <c r="I3" s="241"/>
    </row>
    <row r="4" spans="1:9" ht="15">
      <c r="A4" s="241"/>
      <c r="B4" s="241"/>
      <c r="C4" s="241"/>
      <c r="D4" s="241"/>
      <c r="E4" s="241"/>
      <c r="F4" s="241"/>
      <c r="G4" s="241"/>
      <c r="H4" s="241"/>
      <c r="I4" s="241"/>
    </row>
    <row r="5" spans="1:9" ht="15">
      <c r="A5" s="241"/>
      <c r="B5" s="241"/>
      <c r="C5" s="241"/>
      <c r="D5" s="241"/>
      <c r="E5" s="241"/>
      <c r="F5" s="241"/>
      <c r="G5" s="241"/>
      <c r="H5" s="241"/>
      <c r="I5" s="241"/>
    </row>
    <row r="6" spans="1:9" ht="15">
      <c r="A6" s="241"/>
      <c r="B6" s="241"/>
      <c r="C6" s="241"/>
      <c r="D6" s="241"/>
      <c r="E6" s="241"/>
      <c r="F6" s="241"/>
      <c r="G6" s="241"/>
      <c r="H6" s="241"/>
      <c r="I6" s="241"/>
    </row>
    <row r="7" spans="1:9" ht="15">
      <c r="A7" s="241"/>
      <c r="B7" s="241"/>
      <c r="C7" s="241"/>
      <c r="D7" s="241"/>
      <c r="E7" s="241"/>
      <c r="F7" s="241"/>
      <c r="G7" s="241"/>
      <c r="H7" s="241"/>
      <c r="I7" s="241"/>
    </row>
    <row r="8" spans="1:9" ht="15">
      <c r="A8" s="240" t="s">
        <v>1</v>
      </c>
      <c r="B8" s="240"/>
      <c r="C8" s="240"/>
      <c r="D8" s="240"/>
      <c r="E8" s="240"/>
      <c r="F8" s="240"/>
      <c r="G8" s="240"/>
      <c r="H8" s="240"/>
      <c r="I8" s="240"/>
    </row>
    <row r="9" spans="1:9" ht="15">
      <c r="A9" s="240"/>
      <c r="B9" s="240"/>
      <c r="C9" s="240"/>
      <c r="D9" s="240"/>
      <c r="E9" s="240"/>
      <c r="F9" s="240"/>
      <c r="G9" s="240"/>
      <c r="H9" s="240"/>
      <c r="I9" s="240"/>
    </row>
    <row r="10" spans="1:9" ht="15">
      <c r="A10" s="240"/>
      <c r="B10" s="240"/>
      <c r="C10" s="240"/>
      <c r="D10" s="240"/>
      <c r="E10" s="240"/>
      <c r="F10" s="240"/>
      <c r="G10" s="240"/>
      <c r="H10" s="240"/>
      <c r="I10" s="240"/>
    </row>
    <row r="11" spans="1:9" ht="15">
      <c r="A11" s="240"/>
      <c r="B11" s="240"/>
      <c r="C11" s="240"/>
      <c r="D11" s="240"/>
      <c r="E11" s="240"/>
      <c r="F11" s="240"/>
      <c r="G11" s="240"/>
      <c r="H11" s="240"/>
      <c r="I11" s="240"/>
    </row>
    <row r="12" spans="1:9" ht="15">
      <c r="A12" s="240"/>
      <c r="B12" s="240"/>
      <c r="C12" s="240"/>
      <c r="D12" s="240"/>
      <c r="E12" s="240"/>
      <c r="F12" s="240"/>
      <c r="G12" s="240"/>
      <c r="H12" s="240"/>
      <c r="I12" s="240"/>
    </row>
    <row r="13" spans="1:9" ht="15">
      <c r="A13" s="240"/>
      <c r="B13" s="240"/>
      <c r="C13" s="240"/>
      <c r="D13" s="240"/>
      <c r="E13" s="240"/>
      <c r="F13" s="240"/>
      <c r="G13" s="240"/>
      <c r="H13" s="240"/>
      <c r="I13" s="240"/>
    </row>
    <row r="14" spans="1:9" ht="15">
      <c r="A14" s="240"/>
      <c r="B14" s="240"/>
      <c r="C14" s="240"/>
      <c r="D14" s="240"/>
      <c r="E14" s="240"/>
      <c r="F14" s="240"/>
      <c r="G14" s="240"/>
      <c r="H14" s="240"/>
      <c r="I14" s="240"/>
    </row>
    <row r="15" spans="1:9" ht="19.5" customHeight="1"/>
    <row r="16" spans="1:9" ht="19.5" customHeight="1">
      <c r="A16" s="245" t="s">
        <v>2</v>
      </c>
      <c r="B16" s="246"/>
      <c r="C16" s="246"/>
      <c r="D16" s="246"/>
      <c r="E16" s="246"/>
      <c r="F16" s="246"/>
      <c r="G16" s="246"/>
      <c r="H16" s="247"/>
    </row>
    <row r="17" spans="1:9">
      <c r="A17" s="248" t="s">
        <v>3</v>
      </c>
      <c r="B17" s="248"/>
      <c r="C17" s="248"/>
      <c r="D17" s="248"/>
      <c r="E17" s="248"/>
      <c r="F17" s="248"/>
      <c r="G17" s="248"/>
      <c r="H17" s="248"/>
    </row>
    <row r="18" spans="1:9" ht="26.25" customHeight="1">
      <c r="A18" s="31" t="s">
        <v>4</v>
      </c>
      <c r="B18" s="141" t="s">
        <v>5</v>
      </c>
      <c r="C18" s="61"/>
      <c r="D18" s="61"/>
      <c r="E18" s="61"/>
    </row>
    <row r="19" spans="1:9" ht="26.25" customHeight="1">
      <c r="A19" s="31" t="s">
        <v>6</v>
      </c>
      <c r="B19" s="142" t="s">
        <v>7</v>
      </c>
      <c r="C19" s="30">
        <v>28</v>
      </c>
    </row>
    <row r="20" spans="1:9" ht="26.25" customHeight="1">
      <c r="A20" s="31" t="s">
        <v>8</v>
      </c>
      <c r="B20" s="142" t="s">
        <v>71</v>
      </c>
    </row>
    <row r="21" spans="1:9" ht="26.25" customHeight="1">
      <c r="A21" s="31" t="s">
        <v>9</v>
      </c>
      <c r="B21" s="143" t="s">
        <v>10</v>
      </c>
      <c r="C21" s="32"/>
      <c r="D21" s="32"/>
      <c r="E21" s="32"/>
      <c r="F21" s="32"/>
      <c r="G21" s="32"/>
      <c r="H21" s="32"/>
      <c r="I21" s="28"/>
    </row>
    <row r="22" spans="1:9" ht="26.25" customHeight="1">
      <c r="A22" s="31" t="s">
        <v>11</v>
      </c>
      <c r="B22" s="144" t="s">
        <v>12</v>
      </c>
    </row>
    <row r="23" spans="1:9" ht="26.25" customHeight="1">
      <c r="A23" s="31" t="s">
        <v>13</v>
      </c>
      <c r="B23" s="144">
        <v>40613</v>
      </c>
    </row>
    <row r="24" spans="1:9">
      <c r="A24" s="31"/>
      <c r="B24" s="33"/>
    </row>
    <row r="25" spans="1:9">
      <c r="A25" s="34" t="s">
        <v>14</v>
      </c>
      <c r="B25" s="40" t="s">
        <v>51</v>
      </c>
    </row>
    <row r="26" spans="1:9">
      <c r="A26" s="34"/>
      <c r="B26" s="40"/>
    </row>
    <row r="27" spans="1:9" ht="26.25" customHeight="1">
      <c r="A27" s="138" t="s">
        <v>52</v>
      </c>
      <c r="B27" s="145" t="s">
        <v>69</v>
      </c>
      <c r="C27" s="88"/>
      <c r="D27" s="57"/>
      <c r="E27" s="57"/>
      <c r="F27" s="57"/>
    </row>
    <row r="28" spans="1:9" ht="26.25" customHeight="1">
      <c r="A28" s="68" t="s">
        <v>16</v>
      </c>
      <c r="B28" s="90" t="s">
        <v>70</v>
      </c>
      <c r="C28" s="88"/>
      <c r="D28" s="76"/>
      <c r="E28" s="69"/>
      <c r="F28" s="69"/>
      <c r="G28" s="69"/>
    </row>
    <row r="29" spans="1:9" ht="26.25" customHeight="1">
      <c r="A29" s="37" t="s">
        <v>17</v>
      </c>
      <c r="B29" s="88">
        <v>105.9888</v>
      </c>
      <c r="C29" s="89"/>
      <c r="D29" s="67"/>
      <c r="E29" s="67"/>
      <c r="F29" s="67"/>
      <c r="G29" s="67"/>
    </row>
    <row r="30" spans="1:9" ht="26.25" customHeight="1">
      <c r="A30" s="110" t="s">
        <v>18</v>
      </c>
      <c r="B30" s="111">
        <v>0.1</v>
      </c>
      <c r="C30" s="89"/>
      <c r="D30" s="67"/>
      <c r="E30" s="67"/>
      <c r="F30" s="67"/>
      <c r="G30" s="67"/>
    </row>
    <row r="31" spans="1:9">
      <c r="A31" s="110"/>
      <c r="E31" s="67"/>
      <c r="F31" s="67"/>
      <c r="G31" s="67"/>
    </row>
    <row r="32" spans="1:9" ht="26.25" customHeight="1">
      <c r="A32" s="82" t="s">
        <v>53</v>
      </c>
      <c r="B32" s="88">
        <v>2</v>
      </c>
      <c r="C32" s="78" t="s">
        <v>20</v>
      </c>
      <c r="D32" s="88">
        <v>1</v>
      </c>
      <c r="E32" s="60"/>
      <c r="F32" s="57"/>
    </row>
    <row r="33" spans="1:14" ht="19.5" customHeight="1">
      <c r="A33" s="35"/>
      <c r="B33" s="36"/>
      <c r="C33" s="57"/>
      <c r="D33" s="57"/>
      <c r="E33" s="57"/>
      <c r="F33" s="57"/>
    </row>
    <row r="34" spans="1:14" ht="19.5" customHeight="1">
      <c r="A34" s="43" t="s">
        <v>21</v>
      </c>
      <c r="B34" s="43" t="s">
        <v>22</v>
      </c>
      <c r="C34" s="86" t="s">
        <v>23</v>
      </c>
      <c r="D34" s="43" t="s">
        <v>24</v>
      </c>
      <c r="E34" s="91" t="s">
        <v>25</v>
      </c>
      <c r="F34" s="43" t="s">
        <v>26</v>
      </c>
      <c r="G34" s="152"/>
    </row>
    <row r="35" spans="1:14" ht="26.25" customHeight="1">
      <c r="A35" s="79" t="s">
        <v>28</v>
      </c>
      <c r="B35" s="97">
        <v>104.6</v>
      </c>
      <c r="C35" s="149">
        <f>IF(ISBLANK(B35), "-",B35/$B$29*($B$32/$D$32))</f>
        <v>1.9737934574219163</v>
      </c>
      <c r="D35" s="146">
        <v>19.8</v>
      </c>
      <c r="E35" s="112">
        <f>IF(ISBLANK(B35), "-",C35/D35)</f>
        <v>9.9686538253632134E-2</v>
      </c>
      <c r="F35" s="121">
        <f>IF(ISBLANK(B35), "-",(E35-$B$48)/$B$48)</f>
        <v>-3.1346174636787127E-3</v>
      </c>
      <c r="G35" s="153"/>
    </row>
    <row r="36" spans="1:14" ht="26.25" customHeight="1">
      <c r="A36" s="80" t="s">
        <v>29</v>
      </c>
      <c r="B36" s="98">
        <v>98.9</v>
      </c>
      <c r="C36" s="150">
        <f>IF(ISBLANK(B36), "-",B36/$B$29*($B$32/$D$32))</f>
        <v>1.8662349229352537</v>
      </c>
      <c r="D36" s="147">
        <v>18.7</v>
      </c>
      <c r="E36" s="113">
        <f>IF(ISBLANK(B36), "-",C36/D36)</f>
        <v>9.979865898049485E-2</v>
      </c>
      <c r="F36" s="122">
        <f>IF(ISBLANK(B36), "-",(E36-$B$48)/$B$48)</f>
        <v>-2.0134101950515515E-3</v>
      </c>
      <c r="G36" s="153"/>
    </row>
    <row r="37" spans="1:14" ht="26.25" customHeight="1">
      <c r="A37" s="80" t="s">
        <v>30</v>
      </c>
      <c r="B37" s="98">
        <v>101.3</v>
      </c>
      <c r="C37" s="150">
        <f>IF(ISBLANK(B37), "-",B37/$B$29*($B$32/$D$32))</f>
        <v>1.9115227269296378</v>
      </c>
      <c r="D37" s="147">
        <v>19.2</v>
      </c>
      <c r="E37" s="113">
        <f>IF(ISBLANK(B37), "-",C37/D37)</f>
        <v>9.9558475360918636E-2</v>
      </c>
      <c r="F37" s="122">
        <f>IF(ISBLANK(B37), "-",(E37-$B$48)/$B$48)</f>
        <v>-4.4152463908136985E-3</v>
      </c>
      <c r="G37" s="153"/>
    </row>
    <row r="38" spans="1:14" ht="27" customHeight="1">
      <c r="A38" s="81" t="s">
        <v>31</v>
      </c>
      <c r="B38" s="99"/>
      <c r="C38" s="151" t="str">
        <f>IF(ISBLANK(B38), "-",B38/$B$29*($B$32/$D$32))</f>
        <v>-</v>
      </c>
      <c r="D38" s="148"/>
      <c r="E38" s="114" t="str">
        <f>IF(ISBLANK(B38), "-",C38/D38)</f>
        <v>-</v>
      </c>
      <c r="F38" s="123" t="str">
        <f>IF(ISBLANK(B38), "-",(E38-$B$48)/$B$48)</f>
        <v>-</v>
      </c>
      <c r="G38" s="153"/>
    </row>
    <row r="39" spans="1:14" ht="19.5" customHeight="1">
      <c r="A39" s="24"/>
      <c r="B39" s="24"/>
      <c r="C39" s="24"/>
      <c r="D39" s="101" t="s">
        <v>32</v>
      </c>
      <c r="E39" s="75">
        <f>AVERAGE(E35:E38)</f>
        <v>9.9681224198348531E-2</v>
      </c>
      <c r="F39" s="155">
        <f>AVERAGE(F35:F38)</f>
        <v>-3.1877580165146544E-3</v>
      </c>
      <c r="G39" s="154"/>
    </row>
    <row r="40" spans="1:14">
      <c r="A40" s="24"/>
      <c r="B40" s="62"/>
      <c r="C40" s="64"/>
      <c r="D40" s="71" t="s">
        <v>33</v>
      </c>
      <c r="E40" s="72">
        <f>STDEV(E35:E38)/E39</f>
        <v>1.2056428719458157E-3</v>
      </c>
      <c r="F40" s="119"/>
      <c r="G40" s="24"/>
    </row>
    <row r="41" spans="1:14" ht="19.5" customHeight="1">
      <c r="A41" s="24"/>
      <c r="B41" s="62"/>
      <c r="C41" s="64"/>
      <c r="D41" s="73" t="s">
        <v>34</v>
      </c>
      <c r="E41" s="74">
        <f>COUNT(E35:E38)</f>
        <v>3</v>
      </c>
      <c r="F41" s="120"/>
      <c r="G41" s="24"/>
    </row>
    <row r="42" spans="1:14">
      <c r="A42" s="34"/>
      <c r="B42" s="40"/>
    </row>
    <row r="43" spans="1:14">
      <c r="A43" s="34"/>
      <c r="B43" s="40"/>
    </row>
    <row r="44" spans="1:14">
      <c r="A44" s="34"/>
      <c r="B44" s="40"/>
    </row>
    <row r="45" spans="1:14" s="3" customFormat="1" ht="26.25" customHeight="1">
      <c r="A45" s="138" t="s">
        <v>52</v>
      </c>
      <c r="B45" s="90" t="s">
        <v>54</v>
      </c>
      <c r="C45" s="88"/>
      <c r="D45" s="57"/>
      <c r="E45" s="57"/>
      <c r="F45" s="57"/>
      <c r="G45" s="30"/>
      <c r="H45" s="57"/>
      <c r="I45" s="58"/>
      <c r="J45" s="58"/>
      <c r="K45" s="58"/>
      <c r="L45" s="25"/>
      <c r="M45" s="25"/>
      <c r="N45" s="59"/>
    </row>
    <row r="46" spans="1:14" s="3" customFormat="1" ht="26.25" customHeight="1">
      <c r="A46" s="68" t="s">
        <v>16</v>
      </c>
      <c r="B46" s="90" t="str">
        <f>B27</f>
        <v>0.1 M HCl</v>
      </c>
      <c r="C46" s="88"/>
      <c r="D46" s="76"/>
      <c r="E46" s="69"/>
      <c r="F46" s="69"/>
      <c r="G46" s="69"/>
      <c r="H46" s="57"/>
      <c r="I46" s="58"/>
      <c r="J46" s="58"/>
      <c r="K46" s="58"/>
      <c r="L46" s="25"/>
      <c r="M46" s="25"/>
      <c r="N46" s="59"/>
    </row>
    <row r="47" spans="1:14" s="3" customFormat="1" ht="26.25" customHeight="1">
      <c r="A47" s="37" t="s">
        <v>17</v>
      </c>
      <c r="B47" s="88">
        <v>36.46</v>
      </c>
      <c r="C47" s="89"/>
      <c r="D47" s="67"/>
      <c r="E47" s="67"/>
      <c r="F47" s="67"/>
      <c r="G47" s="67"/>
      <c r="H47" s="65"/>
      <c r="I47" s="58"/>
      <c r="J47" s="58"/>
      <c r="K47" s="58"/>
      <c r="L47" s="25"/>
      <c r="M47" s="25"/>
      <c r="N47" s="59"/>
    </row>
    <row r="48" spans="1:14" s="3" customFormat="1" ht="26.25" customHeight="1">
      <c r="A48" s="110" t="s">
        <v>18</v>
      </c>
      <c r="B48" s="111">
        <v>0.1</v>
      </c>
      <c r="C48" s="89"/>
      <c r="D48" s="67"/>
      <c r="E48" s="67"/>
      <c r="F48" s="67"/>
      <c r="G48" s="67"/>
      <c r="H48" s="65"/>
      <c r="I48" s="58"/>
      <c r="J48" s="58"/>
      <c r="K48" s="58"/>
      <c r="L48" s="25"/>
      <c r="M48" s="25"/>
      <c r="N48" s="59"/>
    </row>
    <row r="49" spans="1:14" s="3" customFormat="1">
      <c r="A49" s="82" t="s">
        <v>53</v>
      </c>
      <c r="B49" s="77">
        <v>1</v>
      </c>
      <c r="C49" s="78" t="s">
        <v>20</v>
      </c>
      <c r="D49" s="77">
        <v>1</v>
      </c>
      <c r="F49" s="57"/>
      <c r="G49" s="30"/>
      <c r="H49" s="57"/>
      <c r="I49" s="58"/>
      <c r="J49" s="58"/>
      <c r="K49" s="58"/>
      <c r="L49" s="25"/>
      <c r="M49" s="25"/>
      <c r="N49" s="59"/>
    </row>
    <row r="50" spans="1:14" s="3" customFormat="1" ht="19.5" customHeight="1">
      <c r="A50" s="35"/>
      <c r="B50" s="36"/>
      <c r="C50" s="57"/>
      <c r="D50" s="57"/>
      <c r="E50" s="57"/>
      <c r="F50" s="57"/>
      <c r="G50" s="30"/>
      <c r="H50" s="57"/>
      <c r="I50" s="58"/>
      <c r="J50" s="58"/>
      <c r="K50" s="58"/>
      <c r="L50" s="25"/>
      <c r="M50" s="25"/>
      <c r="N50" s="59"/>
    </row>
    <row r="51" spans="1:14" s="3" customFormat="1" ht="19.5" customHeight="1">
      <c r="A51" s="43" t="s">
        <v>21</v>
      </c>
      <c r="B51" s="43" t="s">
        <v>55</v>
      </c>
      <c r="C51" s="86" t="s">
        <v>56</v>
      </c>
      <c r="D51" s="43" t="s">
        <v>57</v>
      </c>
      <c r="E51" s="87" t="s">
        <v>25</v>
      </c>
      <c r="F51" s="91" t="s">
        <v>26</v>
      </c>
      <c r="G51" s="43" t="s">
        <v>27</v>
      </c>
      <c r="J51" s="58"/>
      <c r="K51" s="58"/>
      <c r="L51" s="25"/>
      <c r="M51" s="25"/>
      <c r="N51" s="59"/>
    </row>
    <row r="52" spans="1:14" s="3" customFormat="1" ht="26.25" customHeight="1">
      <c r="A52" s="79" t="s">
        <v>28</v>
      </c>
      <c r="B52" s="97">
        <v>20</v>
      </c>
      <c r="C52" s="149">
        <f>IF(ISBLANK(B52), "-",B52*$E$39*($B$49/$D$49))</f>
        <v>1.9936244839669706</v>
      </c>
      <c r="D52" s="146">
        <v>19.600000000000001</v>
      </c>
      <c r="E52" s="112">
        <f>IF(ISBLANK(B52), "-",C52/D52)</f>
        <v>0.101715534896274</v>
      </c>
      <c r="F52" s="121">
        <f>IF(ISBLANK(B52), "-",(E52-$B$48)/$B$48)</f>
        <v>1.7155348962739903E-2</v>
      </c>
      <c r="G52" s="115">
        <f>IF(ISBLANK(B52),"-",E52/$B$48)</f>
        <v>1.0171553489627398</v>
      </c>
      <c r="J52" s="58"/>
      <c r="K52" s="58"/>
      <c r="L52" s="25"/>
      <c r="M52" s="25"/>
      <c r="N52" s="59"/>
    </row>
    <row r="53" spans="1:14" s="3" customFormat="1" ht="26.25" customHeight="1">
      <c r="A53" s="80" t="s">
        <v>29</v>
      </c>
      <c r="B53" s="98">
        <v>20</v>
      </c>
      <c r="C53" s="150">
        <f>IF(ISBLANK(B53), "-",B53*$E$39*($B$49/$D$49))</f>
        <v>1.9936244839669706</v>
      </c>
      <c r="D53" s="147">
        <v>19.600000000000001</v>
      </c>
      <c r="E53" s="113">
        <f>IF(ISBLANK(B53), "-",C53/D53)</f>
        <v>0.101715534896274</v>
      </c>
      <c r="F53" s="122">
        <f>IF(ISBLANK(B53), "-",(E53-$B$48)/$B$48)</f>
        <v>1.7155348962739903E-2</v>
      </c>
      <c r="G53" s="116">
        <f>IF(ISBLANK(B53),"-",E53/$B$48)</f>
        <v>1.0171553489627398</v>
      </c>
      <c r="J53" s="58"/>
      <c r="K53" s="58"/>
      <c r="L53" s="25"/>
      <c r="M53" s="25"/>
      <c r="N53" s="59"/>
    </row>
    <row r="54" spans="1:14" s="3" customFormat="1" ht="26.25" customHeight="1">
      <c r="A54" s="80" t="s">
        <v>30</v>
      </c>
      <c r="B54" s="98">
        <v>20</v>
      </c>
      <c r="C54" s="150">
        <f>IF(ISBLANK(B54), "-",B54*$E$39*($B$49/$D$49))</f>
        <v>1.9936244839669706</v>
      </c>
      <c r="D54" s="147">
        <v>19.600000000000001</v>
      </c>
      <c r="E54" s="113">
        <f>IF(ISBLANK(B54), "-",C54/D54)</f>
        <v>0.101715534896274</v>
      </c>
      <c r="F54" s="122">
        <f>IF(ISBLANK(B54), "-",(E54-$B$48)/$B$48)</f>
        <v>1.7155348962739903E-2</v>
      </c>
      <c r="G54" s="116">
        <f>IF(ISBLANK(B54),"-",E54/$B$48)</f>
        <v>1.0171553489627398</v>
      </c>
      <c r="J54" s="58"/>
      <c r="K54" s="58"/>
      <c r="L54" s="25"/>
      <c r="M54" s="25"/>
      <c r="N54" s="59"/>
    </row>
    <row r="55" spans="1:14" s="3" customFormat="1" ht="27" customHeight="1">
      <c r="A55" s="81" t="s">
        <v>31</v>
      </c>
      <c r="B55" s="99"/>
      <c r="C55" s="151" t="str">
        <f>IF(ISBLANK(B55), "-",B55*$E$39*($B$49/$D$49))</f>
        <v>-</v>
      </c>
      <c r="D55" s="148"/>
      <c r="E55" s="114" t="str">
        <f>IF(ISBLANK(B55), "-",C55/D55)</f>
        <v>-</v>
      </c>
      <c r="F55" s="123" t="str">
        <f>IF(ISBLANK(B55), "-",(E55-$B$48)/$B$48)</f>
        <v>-</v>
      </c>
      <c r="G55" s="117" t="str">
        <f>IF(ISBLANK(B55),"-",E55/$B$48)</f>
        <v>-</v>
      </c>
      <c r="J55" s="58"/>
      <c r="K55" s="58"/>
      <c r="L55" s="25"/>
      <c r="M55" s="25"/>
      <c r="N55" s="59"/>
    </row>
    <row r="56" spans="1:14" ht="19.5" customHeight="1">
      <c r="A56" s="24"/>
      <c r="B56" s="24"/>
      <c r="C56" s="24"/>
      <c r="D56" s="101" t="s">
        <v>32</v>
      </c>
      <c r="E56" s="75">
        <f>AVERAGE(E52:E55)</f>
        <v>0.101715534896274</v>
      </c>
      <c r="F56" s="137">
        <f>AVERAGE(F52:F55)</f>
        <v>1.7155348962739903E-2</v>
      </c>
      <c r="G56" s="136">
        <f>AVERAGE(G52:G55)</f>
        <v>1.0171553489627398</v>
      </c>
      <c r="H56" s="24"/>
      <c r="L56" s="25"/>
      <c r="M56" s="25"/>
      <c r="N56" s="26"/>
    </row>
    <row r="57" spans="1:14">
      <c r="A57" s="24"/>
      <c r="B57" s="62"/>
      <c r="C57" s="64"/>
      <c r="D57" s="71" t="s">
        <v>33</v>
      </c>
      <c r="E57" s="72">
        <f>STDEV(E52:E55)/E56</f>
        <v>0</v>
      </c>
      <c r="F57" s="119"/>
      <c r="G57" s="24"/>
      <c r="H57" s="24"/>
    </row>
    <row r="58" spans="1:14" ht="19.5" customHeight="1">
      <c r="A58" s="24"/>
      <c r="B58" s="62"/>
      <c r="C58" s="64"/>
      <c r="D58" s="73" t="s">
        <v>34</v>
      </c>
      <c r="E58" s="74">
        <f>COUNT(E52:E55)</f>
        <v>3</v>
      </c>
      <c r="F58" s="120"/>
      <c r="G58" s="24"/>
      <c r="H58" s="24"/>
    </row>
    <row r="59" spans="1:14">
      <c r="A59" s="66"/>
      <c r="B59" s="63"/>
      <c r="C59" s="62"/>
      <c r="D59" s="62"/>
      <c r="E59" s="62"/>
      <c r="F59" s="118"/>
      <c r="G59" s="24"/>
      <c r="H59" s="24"/>
    </row>
    <row r="61" spans="1:14">
      <c r="A61" s="39" t="s">
        <v>14</v>
      </c>
      <c r="B61" s="40" t="s">
        <v>35</v>
      </c>
    </row>
    <row r="62" spans="1:14">
      <c r="A62" s="30" t="s">
        <v>36</v>
      </c>
      <c r="B62" s="41" t="str">
        <f>B21</f>
        <v>As specified in the attched form</v>
      </c>
    </row>
    <row r="63" spans="1:14">
      <c r="A63" s="35"/>
      <c r="B63" s="216" t="s">
        <v>73</v>
      </c>
      <c r="C63" s="218">
        <f>'Relative Density'!C39</f>
        <v>0.9954577234324089</v>
      </c>
      <c r="E63" s="30"/>
      <c r="H63" s="42"/>
    </row>
    <row r="64" spans="1:14">
      <c r="A64" s="35"/>
      <c r="H64" s="42"/>
    </row>
    <row r="65" spans="1:10" ht="26.25" customHeight="1">
      <c r="A65" s="35" t="s">
        <v>58</v>
      </c>
      <c r="B65" s="140" t="s">
        <v>72</v>
      </c>
      <c r="C65" s="88">
        <v>56.11</v>
      </c>
      <c r="E65" s="24"/>
      <c r="H65" s="42"/>
    </row>
    <row r="66" spans="1:10" ht="19.5" customHeight="1">
      <c r="A66" s="24"/>
      <c r="B66" s="24"/>
      <c r="C66" s="24"/>
      <c r="D66" s="24"/>
      <c r="H66" s="42"/>
    </row>
    <row r="67" spans="1:10" ht="19.5" customHeight="1" thickBot="1">
      <c r="C67" s="24"/>
      <c r="D67" s="24"/>
      <c r="E67" s="24"/>
      <c r="F67" s="24"/>
      <c r="G67" s="249"/>
      <c r="H67" s="249"/>
      <c r="J67" s="125"/>
    </row>
    <row r="68" spans="1:10" ht="19.5" customHeight="1" thickBot="1">
      <c r="A68" s="92" t="s">
        <v>39</v>
      </c>
      <c r="B68" s="43" t="s">
        <v>40</v>
      </c>
      <c r="C68" s="104" t="s">
        <v>41</v>
      </c>
      <c r="D68" s="43" t="s">
        <v>42</v>
      </c>
      <c r="E68" s="43" t="s">
        <v>43</v>
      </c>
      <c r="F68" s="104" t="s">
        <v>44</v>
      </c>
      <c r="G68" s="222" t="s">
        <v>74</v>
      </c>
      <c r="H68" s="223" t="s">
        <v>75</v>
      </c>
      <c r="I68" s="219" t="s">
        <v>76</v>
      </c>
      <c r="J68" s="93"/>
    </row>
    <row r="69" spans="1:10" ht="26.25" customHeight="1" thickBot="1">
      <c r="A69" s="94" t="s">
        <v>28</v>
      </c>
      <c r="B69" s="97">
        <v>10</v>
      </c>
      <c r="C69" s="97">
        <v>0.4</v>
      </c>
      <c r="D69" s="83">
        <v>0</v>
      </c>
      <c r="E69" s="107">
        <f>IF(ISBLANK(B69),"-",C69-$D$73)</f>
        <v>0.4</v>
      </c>
      <c r="F69" s="211">
        <f>IF(ISBLANK(B69), "-",E69*$G$56)</f>
        <v>0.40686213958509598</v>
      </c>
      <c r="G69" s="220">
        <f>IF(ISBLANK(B69),"-",F69*$E$56*$C$65)</f>
        <v>2.3220674708059335</v>
      </c>
      <c r="H69" s="221">
        <f>IF(ISBLANK(B69),"-",$C$63*B69)</f>
        <v>9.9545772343240895</v>
      </c>
      <c r="I69" s="217">
        <f>IF(ISBLANK(B69),"-",G69/$H$69)</f>
        <v>0.23326630716162208</v>
      </c>
      <c r="J69" s="126"/>
    </row>
    <row r="70" spans="1:10" ht="26.25" customHeight="1" thickBot="1">
      <c r="A70" s="95" t="s">
        <v>29</v>
      </c>
      <c r="B70" s="98">
        <v>10</v>
      </c>
      <c r="C70" s="98">
        <v>0.4</v>
      </c>
      <c r="D70" s="84">
        <v>0</v>
      </c>
      <c r="E70" s="108">
        <f>IF(ISBLANK(B70),"-",C70-$D$73)</f>
        <v>0.4</v>
      </c>
      <c r="F70" s="212">
        <f>IF(ISBLANK(B70), "-",E70*$G$56)</f>
        <v>0.40686213958509598</v>
      </c>
      <c r="G70" s="214">
        <f t="shared" ref="G70:G72" si="0">IF(ISBLANK(B70),"-",F70*$E$56*$C$65)</f>
        <v>2.3220674708059335</v>
      </c>
      <c r="H70" s="106">
        <f t="shared" ref="H70:H72" si="1">IF(ISBLANK(B70),"-",$C$63*B70)</f>
        <v>9.9545772343240895</v>
      </c>
      <c r="I70" s="217">
        <f t="shared" ref="I70:I72" si="2">IF(ISBLANK(B70),"-",G70/$H$69)</f>
        <v>0.23326630716162208</v>
      </c>
      <c r="J70" s="126"/>
    </row>
    <row r="71" spans="1:10" ht="26.25" customHeight="1" thickBot="1">
      <c r="A71" s="95" t="s">
        <v>30</v>
      </c>
      <c r="B71" s="98">
        <v>10</v>
      </c>
      <c r="C71" s="98">
        <v>0.4</v>
      </c>
      <c r="D71" s="84">
        <v>0</v>
      </c>
      <c r="E71" s="108">
        <f>IF(ISBLANK(B71),"-",C71-$D$73)</f>
        <v>0.4</v>
      </c>
      <c r="F71" s="212">
        <f>IF(ISBLANK(B71), "-",E71*$G$56)</f>
        <v>0.40686213958509598</v>
      </c>
      <c r="G71" s="214">
        <f t="shared" si="0"/>
        <v>2.3220674708059335</v>
      </c>
      <c r="H71" s="106">
        <f t="shared" si="1"/>
        <v>9.9545772343240895</v>
      </c>
      <c r="I71" s="217">
        <f t="shared" si="2"/>
        <v>0.23326630716162208</v>
      </c>
      <c r="J71" s="126"/>
    </row>
    <row r="72" spans="1:10" ht="27" customHeight="1" thickBot="1">
      <c r="A72" s="96" t="s">
        <v>31</v>
      </c>
      <c r="B72" s="99"/>
      <c r="C72" s="99"/>
      <c r="D72" s="85"/>
      <c r="E72" s="109" t="str">
        <f>IF(ISBLANK(B72),"-",C72-$D$73)</f>
        <v>-</v>
      </c>
      <c r="F72" s="213" t="str">
        <f>IF(ISBLANK(B72), "-",E72*$G$56)</f>
        <v>-</v>
      </c>
      <c r="G72" s="215" t="str">
        <f t="shared" si="0"/>
        <v>-</v>
      </c>
      <c r="H72" s="106" t="str">
        <f t="shared" si="1"/>
        <v>-</v>
      </c>
      <c r="I72" s="217" t="str">
        <f t="shared" si="2"/>
        <v>-</v>
      </c>
      <c r="J72" s="127"/>
    </row>
    <row r="73" spans="1:10" ht="26.25" customHeight="1">
      <c r="C73" s="70" t="s">
        <v>32</v>
      </c>
      <c r="D73" s="100">
        <f>AVERAGE(D69:D72)</f>
        <v>0</v>
      </c>
      <c r="F73" s="70" t="s">
        <v>32</v>
      </c>
      <c r="G73" s="105">
        <f>AVERAGE(G69:G72)</f>
        <v>2.3220674708059335</v>
      </c>
      <c r="H73" s="105">
        <f>AVERAGE(H69:H72)</f>
        <v>9.9545772343240895</v>
      </c>
      <c r="I73" s="105">
        <f>AVERAGE(I69:I72)</f>
        <v>0.23326630716162208</v>
      </c>
      <c r="J73" s="128"/>
    </row>
    <row r="74" spans="1:10" ht="26.25" customHeight="1">
      <c r="C74" s="71" t="s">
        <v>33</v>
      </c>
      <c r="D74" s="72" t="str">
        <f>IF(D73=0,"-",STDEV(D69:D72)/D73)</f>
        <v>-</v>
      </c>
      <c r="F74" s="71" t="s">
        <v>33</v>
      </c>
      <c r="G74" s="124"/>
      <c r="H74" s="102">
        <f>STDEV(H69:H72)/H73</f>
        <v>0</v>
      </c>
      <c r="I74" s="102">
        <f>STDEV(I69:I72)/I73</f>
        <v>0</v>
      </c>
      <c r="J74" s="129"/>
    </row>
    <row r="75" spans="1:10" ht="27" customHeight="1">
      <c r="C75" s="73" t="s">
        <v>34</v>
      </c>
      <c r="D75" s="74">
        <f>COUNT(D69:D72)</f>
        <v>3</v>
      </c>
      <c r="F75" s="73" t="s">
        <v>34</v>
      </c>
      <c r="G75" s="103">
        <f>COUNT(G69:G72)</f>
        <v>3</v>
      </c>
      <c r="H75" s="103">
        <f>COUNT(H69:H72)</f>
        <v>3</v>
      </c>
      <c r="I75" s="103">
        <f>COUNT(I69:I72)</f>
        <v>3</v>
      </c>
      <c r="J75" s="130"/>
    </row>
    <row r="76" spans="1:10">
      <c r="H76" s="42"/>
      <c r="J76" s="26"/>
    </row>
    <row r="77" spans="1:10">
      <c r="H77" s="42"/>
    </row>
    <row r="78" spans="1:10" ht="19.5" customHeight="1">
      <c r="A78" s="29"/>
      <c r="B78" s="29"/>
      <c r="C78" s="47"/>
      <c r="D78" s="47"/>
      <c r="E78" s="47"/>
      <c r="F78" s="47"/>
      <c r="G78" s="47"/>
      <c r="H78" s="47"/>
      <c r="I78" s="47"/>
    </row>
    <row r="79" spans="1:10">
      <c r="B79" s="242" t="s">
        <v>46</v>
      </c>
      <c r="C79" s="242"/>
      <c r="E79" s="56" t="s">
        <v>47</v>
      </c>
      <c r="F79" s="48"/>
      <c r="G79" s="242" t="s">
        <v>48</v>
      </c>
      <c r="H79" s="242"/>
    </row>
    <row r="80" spans="1:10" ht="83.25" customHeight="1">
      <c r="A80" s="49" t="s">
        <v>49</v>
      </c>
      <c r="B80" s="50"/>
      <c r="C80" s="50"/>
      <c r="E80" s="51"/>
      <c r="F80" s="46"/>
      <c r="G80" s="52"/>
      <c r="H80" s="52"/>
    </row>
    <row r="81" spans="1:9" ht="84" customHeight="1">
      <c r="A81" s="49" t="s">
        <v>50</v>
      </c>
      <c r="B81" s="53"/>
      <c r="C81" s="53"/>
      <c r="E81" s="54"/>
      <c r="F81" s="46"/>
      <c r="G81" s="55"/>
      <c r="H81" s="55"/>
    </row>
    <row r="82" spans="1:9">
      <c r="A82" s="44"/>
      <c r="B82" s="44"/>
      <c r="C82" s="38"/>
      <c r="D82" s="38"/>
      <c r="E82" s="38"/>
      <c r="F82" s="45"/>
      <c r="G82" s="38"/>
      <c r="H82" s="38"/>
      <c r="I82" s="27"/>
    </row>
    <row r="83" spans="1:9">
      <c r="A83" s="44"/>
      <c r="B83" s="44"/>
      <c r="C83" s="38"/>
      <c r="D83" s="38"/>
      <c r="E83" s="38"/>
      <c r="F83" s="45"/>
      <c r="G83" s="38"/>
      <c r="H83" s="38"/>
      <c r="I83" s="27"/>
    </row>
    <row r="84" spans="1:9">
      <c r="A84" s="44"/>
      <c r="B84" s="44"/>
      <c r="C84" s="38"/>
      <c r="D84" s="38"/>
      <c r="E84" s="38"/>
      <c r="F84" s="45"/>
      <c r="G84" s="38"/>
      <c r="H84" s="38"/>
      <c r="I84" s="27"/>
    </row>
    <row r="85" spans="1:9">
      <c r="A85" s="44"/>
      <c r="B85" s="44"/>
      <c r="C85" s="38"/>
      <c r="D85" s="38"/>
      <c r="E85" s="38"/>
      <c r="F85" s="45"/>
      <c r="G85" s="38"/>
      <c r="H85" s="38"/>
      <c r="I85" s="27"/>
    </row>
    <row r="86" spans="1:9">
      <c r="A86" s="44"/>
      <c r="B86" s="44"/>
      <c r="C86" s="38"/>
      <c r="D86" s="38"/>
      <c r="E86" s="38"/>
      <c r="F86" s="45"/>
      <c r="G86" s="38"/>
      <c r="H86" s="38"/>
      <c r="I86" s="27"/>
    </row>
    <row r="87" spans="1:9">
      <c r="A87" s="44"/>
      <c r="B87" s="44"/>
      <c r="C87" s="38"/>
      <c r="D87" s="38"/>
      <c r="E87" s="38"/>
      <c r="F87" s="45"/>
      <c r="G87" s="38"/>
      <c r="H87" s="38"/>
      <c r="I87" s="27"/>
    </row>
    <row r="88" spans="1:9">
      <c r="A88" s="44"/>
      <c r="B88" s="44"/>
      <c r="C88" s="38"/>
      <c r="D88" s="38"/>
      <c r="E88" s="38"/>
      <c r="F88" s="45"/>
      <c r="G88" s="38"/>
      <c r="H88" s="38"/>
      <c r="I88" s="27"/>
    </row>
    <row r="89" spans="1:9">
      <c r="A89" s="44"/>
      <c r="B89" s="44"/>
      <c r="C89" s="38"/>
      <c r="D89" s="38"/>
      <c r="E89" s="38"/>
      <c r="F89" s="45"/>
      <c r="G89" s="38"/>
      <c r="H89" s="38"/>
      <c r="I89" s="27"/>
    </row>
    <row r="90" spans="1:9">
      <c r="A90" s="44"/>
      <c r="B90" s="44"/>
      <c r="C90" s="38"/>
      <c r="D90" s="38"/>
      <c r="E90" s="38"/>
      <c r="F90" s="45"/>
      <c r="G90" s="38"/>
      <c r="H90" s="38"/>
      <c r="I90" s="27"/>
    </row>
    <row r="250" spans="1:1">
      <c r="A250" s="2">
        <v>0</v>
      </c>
    </row>
  </sheetData>
  <sheetProtection password="AD9C" sheet="1" objects="1" scenarios="1" formatCells="0" formatColumns="0" formatRows="0" insertColumns="0" insertRows="0" insertHyperlinks="0" deleteColumns="0" deleteRows="0" sort="0" autoFilter="0" pivotTables="0"/>
  <mergeCells count="7">
    <mergeCell ref="A1:I7"/>
    <mergeCell ref="A8:I14"/>
    <mergeCell ref="B79:C79"/>
    <mergeCell ref="G79:H79"/>
    <mergeCell ref="G67:H67"/>
    <mergeCell ref="A16:H16"/>
    <mergeCell ref="A17:H17"/>
  </mergeCells>
  <conditionalFormatting sqref="E57">
    <cfRule type="cellIs" dxfId="9" priority="1" operator="greaterThan">
      <formula>0.002</formula>
    </cfRule>
  </conditionalFormatting>
  <conditionalFormatting sqref="F57">
    <cfRule type="cellIs" dxfId="8" priority="2" operator="greaterThan">
      <formula>0.002</formula>
    </cfRule>
  </conditionalFormatting>
  <conditionalFormatting sqref="G74">
    <cfRule type="cellIs" dxfId="7" priority="3" operator="greaterThan">
      <formula>0.02</formula>
    </cfRule>
  </conditionalFormatting>
  <conditionalFormatting sqref="H74">
    <cfRule type="cellIs" dxfId="6" priority="4" operator="greaterThan">
      <formula>0.02</formula>
    </cfRule>
  </conditionalFormatting>
  <conditionalFormatting sqref="I74">
    <cfRule type="cellIs" dxfId="5" priority="5" operator="greaterThan">
      <formula>0.02</formula>
    </cfRule>
  </conditionalFormatting>
  <conditionalFormatting sqref="J74">
    <cfRule type="cellIs" dxfId="4" priority="6" operator="greaterThan">
      <formula>0.02</formula>
    </cfRule>
  </conditionalFormatting>
  <conditionalFormatting sqref="F56">
    <cfRule type="cellIs" dxfId="3" priority="7" operator="greaterThan">
      <formula>0.1</formula>
    </cfRule>
  </conditionalFormatting>
  <conditionalFormatting sqref="F39">
    <cfRule type="cellIs" dxfId="2" priority="8" operator="greaterThan">
      <formula>0.1</formula>
    </cfRule>
  </conditionalFormatting>
  <conditionalFormatting sqref="E40">
    <cfRule type="cellIs" dxfId="1" priority="9" operator="greaterThan">
      <formula>0.002</formula>
    </cfRule>
  </conditionalFormatting>
  <conditionalFormatting sqref="F40">
    <cfRule type="cellIs" dxfId="0" priority="10" operator="greaterThan">
      <formula>0.002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 1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57"/>
  <sheetViews>
    <sheetView view="pageBreakPreview" zoomScale="60" zoomScaleNormal="100" workbookViewId="0">
      <selection activeCell="J41" sqref="J41"/>
    </sheetView>
  </sheetViews>
  <sheetFormatPr defaultRowHeight="12.75"/>
  <cols>
    <col min="1" max="1" width="28.7109375" style="156" bestFit="1" customWidth="1"/>
    <col min="2" max="2" width="23.42578125" style="156" bestFit="1" customWidth="1"/>
    <col min="3" max="3" width="26.28515625" style="156" bestFit="1" customWidth="1"/>
    <col min="4" max="4" width="28" style="156" bestFit="1" customWidth="1"/>
    <col min="5" max="5" width="7.7109375" style="156" customWidth="1"/>
    <col min="6" max="6" width="21.5703125" style="156" bestFit="1" customWidth="1"/>
    <col min="7" max="7" width="23" style="156" bestFit="1" customWidth="1"/>
    <col min="8" max="8" width="9.140625" style="156"/>
    <col min="9" max="9" width="30.140625" style="156" customWidth="1"/>
    <col min="10" max="10" width="21.5703125" style="156" bestFit="1" customWidth="1"/>
    <col min="11" max="11" width="23" style="156" bestFit="1" customWidth="1"/>
    <col min="12" max="256" width="9.140625" style="156"/>
    <col min="257" max="257" width="24" style="156" bestFit="1" customWidth="1"/>
    <col min="258" max="258" width="21.5703125" style="156" bestFit="1" customWidth="1"/>
    <col min="259" max="259" width="23" style="156" bestFit="1" customWidth="1"/>
    <col min="260" max="512" width="9.140625" style="156"/>
    <col min="513" max="513" width="24" style="156" bestFit="1" customWidth="1"/>
    <col min="514" max="514" width="21.5703125" style="156" bestFit="1" customWidth="1"/>
    <col min="515" max="515" width="23" style="156" bestFit="1" customWidth="1"/>
    <col min="516" max="768" width="9.140625" style="156"/>
    <col min="769" max="769" width="24" style="156" bestFit="1" customWidth="1"/>
    <col min="770" max="770" width="21.5703125" style="156" bestFit="1" customWidth="1"/>
    <col min="771" max="771" width="23" style="156" bestFit="1" customWidth="1"/>
    <col min="772" max="1024" width="9.140625" style="156"/>
    <col min="1025" max="1025" width="24" style="156" bestFit="1" customWidth="1"/>
    <col min="1026" max="1026" width="21.5703125" style="156" bestFit="1" customWidth="1"/>
    <col min="1027" max="1027" width="23" style="156" bestFit="1" customWidth="1"/>
    <col min="1028" max="1280" width="9.140625" style="156"/>
    <col min="1281" max="1281" width="24" style="156" bestFit="1" customWidth="1"/>
    <col min="1282" max="1282" width="21.5703125" style="156" bestFit="1" customWidth="1"/>
    <col min="1283" max="1283" width="23" style="156" bestFit="1" customWidth="1"/>
    <col min="1284" max="1536" width="9.140625" style="156"/>
    <col min="1537" max="1537" width="24" style="156" bestFit="1" customWidth="1"/>
    <col min="1538" max="1538" width="21.5703125" style="156" bestFit="1" customWidth="1"/>
    <col min="1539" max="1539" width="23" style="156" bestFit="1" customWidth="1"/>
    <col min="1540" max="1792" width="9.140625" style="156"/>
    <col min="1793" max="1793" width="24" style="156" bestFit="1" customWidth="1"/>
    <col min="1794" max="1794" width="21.5703125" style="156" bestFit="1" customWidth="1"/>
    <col min="1795" max="1795" width="23" style="156" bestFit="1" customWidth="1"/>
    <col min="1796" max="2048" width="9.140625" style="156"/>
    <col min="2049" max="2049" width="24" style="156" bestFit="1" customWidth="1"/>
    <col min="2050" max="2050" width="21.5703125" style="156" bestFit="1" customWidth="1"/>
    <col min="2051" max="2051" width="23" style="156" bestFit="1" customWidth="1"/>
    <col min="2052" max="2304" width="9.140625" style="156"/>
    <col min="2305" max="2305" width="24" style="156" bestFit="1" customWidth="1"/>
    <col min="2306" max="2306" width="21.5703125" style="156" bestFit="1" customWidth="1"/>
    <col min="2307" max="2307" width="23" style="156" bestFit="1" customWidth="1"/>
    <col min="2308" max="2560" width="9.140625" style="156"/>
    <col min="2561" max="2561" width="24" style="156" bestFit="1" customWidth="1"/>
    <col min="2562" max="2562" width="21.5703125" style="156" bestFit="1" customWidth="1"/>
    <col min="2563" max="2563" width="23" style="156" bestFit="1" customWidth="1"/>
    <col min="2564" max="2816" width="9.140625" style="156"/>
    <col min="2817" max="2817" width="24" style="156" bestFit="1" customWidth="1"/>
    <col min="2818" max="2818" width="21.5703125" style="156" bestFit="1" customWidth="1"/>
    <col min="2819" max="2819" width="23" style="156" bestFit="1" customWidth="1"/>
    <col min="2820" max="3072" width="9.140625" style="156"/>
    <col min="3073" max="3073" width="24" style="156" bestFit="1" customWidth="1"/>
    <col min="3074" max="3074" width="21.5703125" style="156" bestFit="1" customWidth="1"/>
    <col min="3075" max="3075" width="23" style="156" bestFit="1" customWidth="1"/>
    <col min="3076" max="3328" width="9.140625" style="156"/>
    <col min="3329" max="3329" width="24" style="156" bestFit="1" customWidth="1"/>
    <col min="3330" max="3330" width="21.5703125" style="156" bestFit="1" customWidth="1"/>
    <col min="3331" max="3331" width="23" style="156" bestFit="1" customWidth="1"/>
    <col min="3332" max="3584" width="9.140625" style="156"/>
    <col min="3585" max="3585" width="24" style="156" bestFit="1" customWidth="1"/>
    <col min="3586" max="3586" width="21.5703125" style="156" bestFit="1" customWidth="1"/>
    <col min="3587" max="3587" width="23" style="156" bestFit="1" customWidth="1"/>
    <col min="3588" max="3840" width="9.140625" style="156"/>
    <col min="3841" max="3841" width="24" style="156" bestFit="1" customWidth="1"/>
    <col min="3842" max="3842" width="21.5703125" style="156" bestFit="1" customWidth="1"/>
    <col min="3843" max="3843" width="23" style="156" bestFit="1" customWidth="1"/>
    <col min="3844" max="4096" width="9.140625" style="156"/>
    <col min="4097" max="4097" width="24" style="156" bestFit="1" customWidth="1"/>
    <col min="4098" max="4098" width="21.5703125" style="156" bestFit="1" customWidth="1"/>
    <col min="4099" max="4099" width="23" style="156" bestFit="1" customWidth="1"/>
    <col min="4100" max="4352" width="9.140625" style="156"/>
    <col min="4353" max="4353" width="24" style="156" bestFit="1" customWidth="1"/>
    <col min="4354" max="4354" width="21.5703125" style="156" bestFit="1" customWidth="1"/>
    <col min="4355" max="4355" width="23" style="156" bestFit="1" customWidth="1"/>
    <col min="4356" max="4608" width="9.140625" style="156"/>
    <col min="4609" max="4609" width="24" style="156" bestFit="1" customWidth="1"/>
    <col min="4610" max="4610" width="21.5703125" style="156" bestFit="1" customWidth="1"/>
    <col min="4611" max="4611" width="23" style="156" bestFit="1" customWidth="1"/>
    <col min="4612" max="4864" width="9.140625" style="156"/>
    <col min="4865" max="4865" width="24" style="156" bestFit="1" customWidth="1"/>
    <col min="4866" max="4866" width="21.5703125" style="156" bestFit="1" customWidth="1"/>
    <col min="4867" max="4867" width="23" style="156" bestFit="1" customWidth="1"/>
    <col min="4868" max="5120" width="9.140625" style="156"/>
    <col min="5121" max="5121" width="24" style="156" bestFit="1" customWidth="1"/>
    <col min="5122" max="5122" width="21.5703125" style="156" bestFit="1" customWidth="1"/>
    <col min="5123" max="5123" width="23" style="156" bestFit="1" customWidth="1"/>
    <col min="5124" max="5376" width="9.140625" style="156"/>
    <col min="5377" max="5377" width="24" style="156" bestFit="1" customWidth="1"/>
    <col min="5378" max="5378" width="21.5703125" style="156" bestFit="1" customWidth="1"/>
    <col min="5379" max="5379" width="23" style="156" bestFit="1" customWidth="1"/>
    <col min="5380" max="5632" width="9.140625" style="156"/>
    <col min="5633" max="5633" width="24" style="156" bestFit="1" customWidth="1"/>
    <col min="5634" max="5634" width="21.5703125" style="156" bestFit="1" customWidth="1"/>
    <col min="5635" max="5635" width="23" style="156" bestFit="1" customWidth="1"/>
    <col min="5636" max="5888" width="9.140625" style="156"/>
    <col min="5889" max="5889" width="24" style="156" bestFit="1" customWidth="1"/>
    <col min="5890" max="5890" width="21.5703125" style="156" bestFit="1" customWidth="1"/>
    <col min="5891" max="5891" width="23" style="156" bestFit="1" customWidth="1"/>
    <col min="5892" max="6144" width="9.140625" style="156"/>
    <col min="6145" max="6145" width="24" style="156" bestFit="1" customWidth="1"/>
    <col min="6146" max="6146" width="21.5703125" style="156" bestFit="1" customWidth="1"/>
    <col min="6147" max="6147" width="23" style="156" bestFit="1" customWidth="1"/>
    <col min="6148" max="6400" width="9.140625" style="156"/>
    <col min="6401" max="6401" width="24" style="156" bestFit="1" customWidth="1"/>
    <col min="6402" max="6402" width="21.5703125" style="156" bestFit="1" customWidth="1"/>
    <col min="6403" max="6403" width="23" style="156" bestFit="1" customWidth="1"/>
    <col min="6404" max="6656" width="9.140625" style="156"/>
    <col min="6657" max="6657" width="24" style="156" bestFit="1" customWidth="1"/>
    <col min="6658" max="6658" width="21.5703125" style="156" bestFit="1" customWidth="1"/>
    <col min="6659" max="6659" width="23" style="156" bestFit="1" customWidth="1"/>
    <col min="6660" max="6912" width="9.140625" style="156"/>
    <col min="6913" max="6913" width="24" style="156" bestFit="1" customWidth="1"/>
    <col min="6914" max="6914" width="21.5703125" style="156" bestFit="1" customWidth="1"/>
    <col min="6915" max="6915" width="23" style="156" bestFit="1" customWidth="1"/>
    <col min="6916" max="7168" width="9.140625" style="156"/>
    <col min="7169" max="7169" width="24" style="156" bestFit="1" customWidth="1"/>
    <col min="7170" max="7170" width="21.5703125" style="156" bestFit="1" customWidth="1"/>
    <col min="7171" max="7171" width="23" style="156" bestFit="1" customWidth="1"/>
    <col min="7172" max="7424" width="9.140625" style="156"/>
    <col min="7425" max="7425" width="24" style="156" bestFit="1" customWidth="1"/>
    <col min="7426" max="7426" width="21.5703125" style="156" bestFit="1" customWidth="1"/>
    <col min="7427" max="7427" width="23" style="156" bestFit="1" customWidth="1"/>
    <col min="7428" max="7680" width="9.140625" style="156"/>
    <col min="7681" max="7681" width="24" style="156" bestFit="1" customWidth="1"/>
    <col min="7682" max="7682" width="21.5703125" style="156" bestFit="1" customWidth="1"/>
    <col min="7683" max="7683" width="23" style="156" bestFit="1" customWidth="1"/>
    <col min="7684" max="7936" width="9.140625" style="156"/>
    <col min="7937" max="7937" width="24" style="156" bestFit="1" customWidth="1"/>
    <col min="7938" max="7938" width="21.5703125" style="156" bestFit="1" customWidth="1"/>
    <col min="7939" max="7939" width="23" style="156" bestFit="1" customWidth="1"/>
    <col min="7940" max="8192" width="9.140625" style="156"/>
    <col min="8193" max="8193" width="24" style="156" bestFit="1" customWidth="1"/>
    <col min="8194" max="8194" width="21.5703125" style="156" bestFit="1" customWidth="1"/>
    <col min="8195" max="8195" width="23" style="156" bestFit="1" customWidth="1"/>
    <col min="8196" max="8448" width="9.140625" style="156"/>
    <col min="8449" max="8449" width="24" style="156" bestFit="1" customWidth="1"/>
    <col min="8450" max="8450" width="21.5703125" style="156" bestFit="1" customWidth="1"/>
    <col min="8451" max="8451" width="23" style="156" bestFit="1" customWidth="1"/>
    <col min="8452" max="8704" width="9.140625" style="156"/>
    <col min="8705" max="8705" width="24" style="156" bestFit="1" customWidth="1"/>
    <col min="8706" max="8706" width="21.5703125" style="156" bestFit="1" customWidth="1"/>
    <col min="8707" max="8707" width="23" style="156" bestFit="1" customWidth="1"/>
    <col min="8708" max="8960" width="9.140625" style="156"/>
    <col min="8961" max="8961" width="24" style="156" bestFit="1" customWidth="1"/>
    <col min="8962" max="8962" width="21.5703125" style="156" bestFit="1" customWidth="1"/>
    <col min="8963" max="8963" width="23" style="156" bestFit="1" customWidth="1"/>
    <col min="8964" max="9216" width="9.140625" style="156"/>
    <col min="9217" max="9217" width="24" style="156" bestFit="1" customWidth="1"/>
    <col min="9218" max="9218" width="21.5703125" style="156" bestFit="1" customWidth="1"/>
    <col min="9219" max="9219" width="23" style="156" bestFit="1" customWidth="1"/>
    <col min="9220" max="9472" width="9.140625" style="156"/>
    <col min="9473" max="9473" width="24" style="156" bestFit="1" customWidth="1"/>
    <col min="9474" max="9474" width="21.5703125" style="156" bestFit="1" customWidth="1"/>
    <col min="9475" max="9475" width="23" style="156" bestFit="1" customWidth="1"/>
    <col min="9476" max="9728" width="9.140625" style="156"/>
    <col min="9729" max="9729" width="24" style="156" bestFit="1" customWidth="1"/>
    <col min="9730" max="9730" width="21.5703125" style="156" bestFit="1" customWidth="1"/>
    <col min="9731" max="9731" width="23" style="156" bestFit="1" customWidth="1"/>
    <col min="9732" max="9984" width="9.140625" style="156"/>
    <col min="9985" max="9985" width="24" style="156" bestFit="1" customWidth="1"/>
    <col min="9986" max="9986" width="21.5703125" style="156" bestFit="1" customWidth="1"/>
    <col min="9987" max="9987" width="23" style="156" bestFit="1" customWidth="1"/>
    <col min="9988" max="10240" width="9.140625" style="156"/>
    <col min="10241" max="10241" width="24" style="156" bestFit="1" customWidth="1"/>
    <col min="10242" max="10242" width="21.5703125" style="156" bestFit="1" customWidth="1"/>
    <col min="10243" max="10243" width="23" style="156" bestFit="1" customWidth="1"/>
    <col min="10244" max="10496" width="9.140625" style="156"/>
    <col min="10497" max="10497" width="24" style="156" bestFit="1" customWidth="1"/>
    <col min="10498" max="10498" width="21.5703125" style="156" bestFit="1" customWidth="1"/>
    <col min="10499" max="10499" width="23" style="156" bestFit="1" customWidth="1"/>
    <col min="10500" max="10752" width="9.140625" style="156"/>
    <col min="10753" max="10753" width="24" style="156" bestFit="1" customWidth="1"/>
    <col min="10754" max="10754" width="21.5703125" style="156" bestFit="1" customWidth="1"/>
    <col min="10755" max="10755" width="23" style="156" bestFit="1" customWidth="1"/>
    <col min="10756" max="11008" width="9.140625" style="156"/>
    <col min="11009" max="11009" width="24" style="156" bestFit="1" customWidth="1"/>
    <col min="11010" max="11010" width="21.5703125" style="156" bestFit="1" customWidth="1"/>
    <col min="11011" max="11011" width="23" style="156" bestFit="1" customWidth="1"/>
    <col min="11012" max="11264" width="9.140625" style="156"/>
    <col min="11265" max="11265" width="24" style="156" bestFit="1" customWidth="1"/>
    <col min="11266" max="11266" width="21.5703125" style="156" bestFit="1" customWidth="1"/>
    <col min="11267" max="11267" width="23" style="156" bestFit="1" customWidth="1"/>
    <col min="11268" max="11520" width="9.140625" style="156"/>
    <col min="11521" max="11521" width="24" style="156" bestFit="1" customWidth="1"/>
    <col min="11522" max="11522" width="21.5703125" style="156" bestFit="1" customWidth="1"/>
    <col min="11523" max="11523" width="23" style="156" bestFit="1" customWidth="1"/>
    <col min="11524" max="11776" width="9.140625" style="156"/>
    <col min="11777" max="11777" width="24" style="156" bestFit="1" customWidth="1"/>
    <col min="11778" max="11778" width="21.5703125" style="156" bestFit="1" customWidth="1"/>
    <col min="11779" max="11779" width="23" style="156" bestFit="1" customWidth="1"/>
    <col min="11780" max="12032" width="9.140625" style="156"/>
    <col min="12033" max="12033" width="24" style="156" bestFit="1" customWidth="1"/>
    <col min="12034" max="12034" width="21.5703125" style="156" bestFit="1" customWidth="1"/>
    <col min="12035" max="12035" width="23" style="156" bestFit="1" customWidth="1"/>
    <col min="12036" max="12288" width="9.140625" style="156"/>
    <col min="12289" max="12289" width="24" style="156" bestFit="1" customWidth="1"/>
    <col min="12290" max="12290" width="21.5703125" style="156" bestFit="1" customWidth="1"/>
    <col min="12291" max="12291" width="23" style="156" bestFit="1" customWidth="1"/>
    <col min="12292" max="12544" width="9.140625" style="156"/>
    <col min="12545" max="12545" width="24" style="156" bestFit="1" customWidth="1"/>
    <col min="12546" max="12546" width="21.5703125" style="156" bestFit="1" customWidth="1"/>
    <col min="12547" max="12547" width="23" style="156" bestFit="1" customWidth="1"/>
    <col min="12548" max="12800" width="9.140625" style="156"/>
    <col min="12801" max="12801" width="24" style="156" bestFit="1" customWidth="1"/>
    <col min="12802" max="12802" width="21.5703125" style="156" bestFit="1" customWidth="1"/>
    <col min="12803" max="12803" width="23" style="156" bestFit="1" customWidth="1"/>
    <col min="12804" max="13056" width="9.140625" style="156"/>
    <col min="13057" max="13057" width="24" style="156" bestFit="1" customWidth="1"/>
    <col min="13058" max="13058" width="21.5703125" style="156" bestFit="1" customWidth="1"/>
    <col min="13059" max="13059" width="23" style="156" bestFit="1" customWidth="1"/>
    <col min="13060" max="13312" width="9.140625" style="156"/>
    <col min="13313" max="13313" width="24" style="156" bestFit="1" customWidth="1"/>
    <col min="13314" max="13314" width="21.5703125" style="156" bestFit="1" customWidth="1"/>
    <col min="13315" max="13315" width="23" style="156" bestFit="1" customWidth="1"/>
    <col min="13316" max="13568" width="9.140625" style="156"/>
    <col min="13569" max="13569" width="24" style="156" bestFit="1" customWidth="1"/>
    <col min="13570" max="13570" width="21.5703125" style="156" bestFit="1" customWidth="1"/>
    <col min="13571" max="13571" width="23" style="156" bestFit="1" customWidth="1"/>
    <col min="13572" max="13824" width="9.140625" style="156"/>
    <col min="13825" max="13825" width="24" style="156" bestFit="1" customWidth="1"/>
    <col min="13826" max="13826" width="21.5703125" style="156" bestFit="1" customWidth="1"/>
    <col min="13827" max="13827" width="23" style="156" bestFit="1" customWidth="1"/>
    <col min="13828" max="14080" width="9.140625" style="156"/>
    <col min="14081" max="14081" width="24" style="156" bestFit="1" customWidth="1"/>
    <col min="14082" max="14082" width="21.5703125" style="156" bestFit="1" customWidth="1"/>
    <col min="14083" max="14083" width="23" style="156" bestFit="1" customWidth="1"/>
    <col min="14084" max="14336" width="9.140625" style="156"/>
    <col min="14337" max="14337" width="24" style="156" bestFit="1" customWidth="1"/>
    <col min="14338" max="14338" width="21.5703125" style="156" bestFit="1" customWidth="1"/>
    <col min="14339" max="14339" width="23" style="156" bestFit="1" customWidth="1"/>
    <col min="14340" max="14592" width="9.140625" style="156"/>
    <col min="14593" max="14593" width="24" style="156" bestFit="1" customWidth="1"/>
    <col min="14594" max="14594" width="21.5703125" style="156" bestFit="1" customWidth="1"/>
    <col min="14595" max="14595" width="23" style="156" bestFit="1" customWidth="1"/>
    <col min="14596" max="14848" width="9.140625" style="156"/>
    <col min="14849" max="14849" width="24" style="156" bestFit="1" customWidth="1"/>
    <col min="14850" max="14850" width="21.5703125" style="156" bestFit="1" customWidth="1"/>
    <col min="14851" max="14851" width="23" style="156" bestFit="1" customWidth="1"/>
    <col min="14852" max="15104" width="9.140625" style="156"/>
    <col min="15105" max="15105" width="24" style="156" bestFit="1" customWidth="1"/>
    <col min="15106" max="15106" width="21.5703125" style="156" bestFit="1" customWidth="1"/>
    <col min="15107" max="15107" width="23" style="156" bestFit="1" customWidth="1"/>
    <col min="15108" max="15360" width="9.140625" style="156"/>
    <col min="15361" max="15361" width="24" style="156" bestFit="1" customWidth="1"/>
    <col min="15362" max="15362" width="21.5703125" style="156" bestFit="1" customWidth="1"/>
    <col min="15363" max="15363" width="23" style="156" bestFit="1" customWidth="1"/>
    <col min="15364" max="15616" width="9.140625" style="156"/>
    <col min="15617" max="15617" width="24" style="156" bestFit="1" customWidth="1"/>
    <col min="15618" max="15618" width="21.5703125" style="156" bestFit="1" customWidth="1"/>
    <col min="15619" max="15619" width="23" style="156" bestFit="1" customWidth="1"/>
    <col min="15620" max="15872" width="9.140625" style="156"/>
    <col min="15873" max="15873" width="24" style="156" bestFit="1" customWidth="1"/>
    <col min="15874" max="15874" width="21.5703125" style="156" bestFit="1" customWidth="1"/>
    <col min="15875" max="15875" width="23" style="156" bestFit="1" customWidth="1"/>
    <col min="15876" max="16128" width="9.140625" style="156"/>
    <col min="16129" max="16129" width="24" style="156" bestFit="1" customWidth="1"/>
    <col min="16130" max="16130" width="21.5703125" style="156" bestFit="1" customWidth="1"/>
    <col min="16131" max="16131" width="23" style="156" bestFit="1" customWidth="1"/>
    <col min="16132" max="16384" width="9.140625" style="156"/>
  </cols>
  <sheetData>
    <row r="8" spans="1:6" ht="15" customHeight="1"/>
    <row r="15" spans="1:6" ht="13.5" thickBot="1"/>
    <row r="16" spans="1:6" ht="19.5" thickBot="1">
      <c r="A16" s="237" t="s">
        <v>2</v>
      </c>
      <c r="B16" s="238"/>
      <c r="C16" s="238"/>
      <c r="D16" s="238"/>
      <c r="E16" s="238"/>
      <c r="F16" s="239"/>
    </row>
    <row r="17" spans="1:13" ht="18.75">
      <c r="A17" s="250" t="s">
        <v>62</v>
      </c>
      <c r="B17" s="250"/>
      <c r="C17" s="250"/>
      <c r="D17" s="250"/>
      <c r="E17" s="250"/>
      <c r="F17" s="250"/>
    </row>
    <row r="20" spans="1:13" ht="16.5">
      <c r="A20" s="157" t="s">
        <v>4</v>
      </c>
      <c r="B20" s="158">
        <f>'[1]Component 1'!B18:C18</f>
        <v>0</v>
      </c>
    </row>
    <row r="21" spans="1:13" ht="16.5">
      <c r="A21" s="157" t="s">
        <v>6</v>
      </c>
      <c r="B21" s="158">
        <f>'[1]Component 1'!B19:C19</f>
        <v>0</v>
      </c>
    </row>
    <row r="22" spans="1:13" ht="16.5">
      <c r="A22" s="157" t="s">
        <v>8</v>
      </c>
      <c r="B22" s="158">
        <f>'[1]Component 1'!B20:C20</f>
        <v>0</v>
      </c>
    </row>
    <row r="23" spans="1:13" ht="16.5">
      <c r="A23" s="157" t="s">
        <v>9</v>
      </c>
      <c r="B23" s="158">
        <f>'[1]Component 1'!B21:C21</f>
        <v>0</v>
      </c>
    </row>
    <row r="24" spans="1:13" ht="16.5">
      <c r="A24" s="157" t="s">
        <v>11</v>
      </c>
      <c r="B24" s="159">
        <f>'[1]Component 1'!B22:C22</f>
        <v>0</v>
      </c>
    </row>
    <row r="25" spans="1:13" ht="16.5">
      <c r="A25" s="157" t="s">
        <v>13</v>
      </c>
      <c r="B25" s="159">
        <f>'[1]Component 1'!B23:C23</f>
        <v>0</v>
      </c>
    </row>
    <row r="27" spans="1:13" ht="13.5" thickBot="1"/>
    <row r="28" spans="1:13" ht="17.25" thickBot="1">
      <c r="B28" s="160" t="s">
        <v>63</v>
      </c>
      <c r="C28" s="161" t="s">
        <v>64</v>
      </c>
      <c r="D28" s="161" t="s">
        <v>65</v>
      </c>
      <c r="E28" s="162"/>
      <c r="F28" s="162"/>
      <c r="G28" s="162"/>
      <c r="H28" s="163"/>
      <c r="I28" s="162"/>
      <c r="J28" s="162"/>
      <c r="K28" s="162"/>
      <c r="L28" s="164"/>
      <c r="M28" s="164"/>
    </row>
    <row r="29" spans="1:13" ht="16.5" thickBot="1">
      <c r="B29" s="165">
        <v>20.134609999999999</v>
      </c>
      <c r="C29" s="166">
        <v>44.779780000000002</v>
      </c>
      <c r="D29" s="166">
        <v>44.666919999999998</v>
      </c>
      <c r="E29" s="167"/>
      <c r="F29" s="167"/>
      <c r="G29" s="167"/>
      <c r="H29" s="163"/>
      <c r="I29" s="167"/>
      <c r="J29" s="167"/>
      <c r="K29" s="167"/>
      <c r="L29" s="164"/>
      <c r="M29" s="164"/>
    </row>
    <row r="30" spans="1:13" ht="15.75">
      <c r="B30" s="168"/>
      <c r="C30" s="166">
        <v>44.778269999999999</v>
      </c>
      <c r="D30" s="166">
        <v>44.66677</v>
      </c>
      <c r="E30" s="167"/>
      <c r="F30" s="167"/>
      <c r="G30" s="167"/>
      <c r="H30" s="163"/>
      <c r="I30" s="167"/>
      <c r="J30" s="167"/>
      <c r="K30" s="167"/>
      <c r="L30" s="164"/>
      <c r="M30" s="164"/>
    </row>
    <row r="31" spans="1:13" ht="16.5" thickBot="1">
      <c r="B31" s="168"/>
      <c r="C31" s="169">
        <v>44.77787</v>
      </c>
      <c r="D31" s="169">
        <v>44.666409999999999</v>
      </c>
      <c r="E31" s="167"/>
      <c r="F31" s="167"/>
      <c r="G31" s="167"/>
      <c r="H31" s="163"/>
      <c r="I31" s="167"/>
      <c r="J31" s="167"/>
      <c r="K31" s="167"/>
      <c r="L31" s="164"/>
      <c r="M31" s="164"/>
    </row>
    <row r="32" spans="1:13" ht="16.5" thickBot="1">
      <c r="B32" s="168"/>
      <c r="C32" s="170"/>
      <c r="D32" s="171"/>
      <c r="E32" s="167"/>
      <c r="F32" s="167"/>
      <c r="G32" s="167"/>
      <c r="H32" s="163"/>
      <c r="I32" s="167"/>
      <c r="J32" s="167"/>
      <c r="K32" s="167"/>
      <c r="L32" s="164"/>
      <c r="M32" s="164"/>
    </row>
    <row r="33" spans="1:13" ht="17.25" thickBot="1">
      <c r="B33" s="172">
        <f>AVERAGE(B29:B32)</f>
        <v>20.134609999999999</v>
      </c>
      <c r="C33" s="172">
        <f>AVERAGE(C29:C32)</f>
        <v>44.778640000000003</v>
      </c>
      <c r="D33" s="172">
        <f>AVERAGE(D29:D32)</f>
        <v>44.666699999999992</v>
      </c>
      <c r="E33" s="173"/>
      <c r="F33" s="173"/>
      <c r="G33" s="173"/>
      <c r="H33" s="163"/>
      <c r="I33" s="173"/>
      <c r="J33" s="173"/>
      <c r="K33" s="173"/>
      <c r="L33" s="164"/>
      <c r="M33" s="164"/>
    </row>
    <row r="34" spans="1:13" ht="16.5" thickBot="1">
      <c r="B34" s="174"/>
      <c r="C34" s="174"/>
      <c r="D34" s="174"/>
      <c r="E34" s="163"/>
      <c r="F34" s="163"/>
      <c r="G34" s="163"/>
      <c r="H34" s="163"/>
      <c r="I34" s="163"/>
      <c r="J34" s="163"/>
      <c r="K34" s="163"/>
      <c r="L34" s="164"/>
      <c r="M34" s="164"/>
    </row>
    <row r="35" spans="1:13" ht="16.5" thickBot="1">
      <c r="B35" s="175" t="s">
        <v>66</v>
      </c>
      <c r="C35" s="176">
        <f>C33-B33</f>
        <v>24.644030000000004</v>
      </c>
      <c r="D35" s="174"/>
      <c r="E35" s="163"/>
      <c r="F35" s="177"/>
      <c r="G35" s="163"/>
      <c r="H35" s="163"/>
      <c r="I35" s="163"/>
      <c r="J35" s="177"/>
      <c r="K35" s="163"/>
      <c r="L35" s="164"/>
      <c r="M35" s="164"/>
    </row>
    <row r="36" spans="1:13" ht="16.5" thickBot="1">
      <c r="B36" s="174"/>
      <c r="C36" s="178"/>
      <c r="D36" s="174"/>
      <c r="E36" s="163"/>
      <c r="F36" s="177"/>
      <c r="G36" s="163"/>
      <c r="H36" s="163"/>
      <c r="I36" s="163"/>
      <c r="J36" s="177"/>
      <c r="K36" s="163"/>
      <c r="L36" s="164"/>
      <c r="M36" s="164"/>
    </row>
    <row r="37" spans="1:13" ht="16.5" thickBot="1">
      <c r="B37" s="175" t="s">
        <v>67</v>
      </c>
      <c r="C37" s="176">
        <f>D33-B33</f>
        <v>24.532089999999993</v>
      </c>
      <c r="D37" s="174"/>
      <c r="E37" s="163"/>
      <c r="F37" s="177"/>
      <c r="G37" s="163"/>
      <c r="H37" s="163"/>
      <c r="I37" s="163"/>
      <c r="J37" s="177"/>
      <c r="K37" s="163"/>
      <c r="L37" s="164"/>
      <c r="M37" s="164"/>
    </row>
    <row r="38" spans="1:13" ht="16.5" thickBot="1">
      <c r="B38" s="174"/>
      <c r="C38" s="178"/>
      <c r="D38" s="174"/>
      <c r="E38" s="163"/>
      <c r="F38" s="179"/>
      <c r="G38" s="180"/>
      <c r="H38" s="180"/>
      <c r="I38" s="180"/>
      <c r="J38" s="179"/>
      <c r="K38" s="163"/>
      <c r="L38" s="164"/>
      <c r="M38" s="164"/>
    </row>
    <row r="39" spans="1:13" ht="32.25" thickBot="1">
      <c r="B39" s="181" t="s">
        <v>68</v>
      </c>
      <c r="C39" s="182">
        <f>C37/C35</f>
        <v>0.9954577234324089</v>
      </c>
      <c r="D39" s="174"/>
      <c r="E39" s="183"/>
      <c r="F39" s="184"/>
      <c r="G39" s="180"/>
      <c r="H39" s="180"/>
      <c r="I39" s="185"/>
      <c r="J39" s="184"/>
      <c r="K39" s="163"/>
      <c r="L39" s="164"/>
      <c r="M39" s="164"/>
    </row>
    <row r="40" spans="1:13" ht="14.25" thickBot="1">
      <c r="A40" s="186"/>
      <c r="B40" s="187"/>
      <c r="C40" s="188"/>
      <c r="D40" s="189"/>
      <c r="E40" s="188"/>
      <c r="G40" s="190"/>
      <c r="H40" s="190"/>
      <c r="I40" s="191"/>
      <c r="J40" s="192"/>
    </row>
    <row r="41" spans="1:13" ht="16.5">
      <c r="A41" s="158"/>
      <c r="B41" s="193" t="s">
        <v>46</v>
      </c>
      <c r="C41" s="193"/>
      <c r="D41" s="194" t="s">
        <v>47</v>
      </c>
      <c r="E41" s="195"/>
      <c r="F41" s="194" t="s">
        <v>48</v>
      </c>
      <c r="G41" s="190"/>
      <c r="H41" s="190"/>
      <c r="I41" s="191"/>
      <c r="J41" s="192"/>
    </row>
    <row r="42" spans="1:13" ht="34.5" customHeight="1">
      <c r="A42" s="196" t="s">
        <v>49</v>
      </c>
      <c r="B42" s="197"/>
      <c r="C42" s="198"/>
      <c r="D42" s="197"/>
      <c r="E42" s="199"/>
      <c r="F42" s="200"/>
      <c r="G42" s="190"/>
      <c r="H42" s="190"/>
      <c r="I42" s="191"/>
      <c r="J42" s="192"/>
    </row>
    <row r="43" spans="1:13" ht="34.5" customHeight="1">
      <c r="A43" s="196" t="s">
        <v>50</v>
      </c>
      <c r="B43" s="201"/>
      <c r="C43" s="202"/>
      <c r="D43" s="201"/>
      <c r="E43" s="199"/>
      <c r="F43" s="203"/>
      <c r="G43" s="204"/>
      <c r="H43" s="204"/>
      <c r="I43" s="205"/>
    </row>
    <row r="44" spans="1:13" ht="13.5">
      <c r="A44" s="204"/>
      <c r="B44" s="204"/>
      <c r="C44" s="204"/>
      <c r="D44" s="205"/>
      <c r="F44" s="204"/>
      <c r="G44" s="204"/>
      <c r="H44" s="204"/>
      <c r="I44" s="205"/>
    </row>
    <row r="45" spans="1:13" ht="13.5">
      <c r="A45" s="204"/>
      <c r="B45" s="204"/>
      <c r="C45" s="204"/>
      <c r="D45" s="205"/>
      <c r="F45" s="204"/>
      <c r="G45" s="204"/>
      <c r="H45" s="204"/>
      <c r="I45" s="205"/>
    </row>
    <row r="47" spans="1:13" ht="13.5">
      <c r="A47" s="206"/>
      <c r="B47" s="206"/>
      <c r="C47" s="206"/>
      <c r="F47" s="206"/>
      <c r="G47" s="206"/>
      <c r="H47" s="206"/>
    </row>
    <row r="48" spans="1:13" ht="13.5">
      <c r="A48" s="207"/>
      <c r="B48" s="207"/>
      <c r="C48" s="207"/>
      <c r="F48" s="207"/>
      <c r="G48" s="207"/>
      <c r="H48" s="207"/>
    </row>
    <row r="49" spans="1:8">
      <c r="B49" s="208"/>
      <c r="C49" s="208"/>
      <c r="G49" s="208"/>
      <c r="H49" s="208"/>
    </row>
    <row r="50" spans="1:8">
      <c r="A50" s="209"/>
      <c r="F50" s="209"/>
    </row>
    <row r="51" spans="1:8">
      <c r="C51" s="210"/>
    </row>
    <row r="52" spans="1:8">
      <c r="C52" s="210"/>
    </row>
    <row r="57" spans="1:8" ht="13.5">
      <c r="C57" s="204"/>
    </row>
  </sheetData>
  <sheetProtection password="AD9C" sheet="1" objects="1" scenarios="1" formatCells="0" formatColumns="0" formatRows="0"/>
  <mergeCells count="2">
    <mergeCell ref="A16:F16"/>
    <mergeCell ref="A17:F17"/>
  </mergeCells>
  <pageMargins left="0.75" right="0.75" top="1" bottom="1" header="0.5" footer="0.5"/>
  <pageSetup scale="6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chlorides (Rpt 2)</vt:lpstr>
      <vt:lpstr>Amino Acid Infuson</vt:lpstr>
      <vt:lpstr>Relative Density</vt:lpstr>
      <vt:lpstr>'Amino Acid Infuson'!Print_Area</vt:lpstr>
      <vt:lpstr>'chlorides (Rpt 2)'!Print_Area</vt:lpstr>
      <vt:lpstr>'Relative Density'!Print_Area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2016-02-09T09:16:00Z</cp:lastPrinted>
  <dcterms:created xsi:type="dcterms:W3CDTF">2005-07-05T10:19:27Z</dcterms:created>
  <dcterms:modified xsi:type="dcterms:W3CDTF">2016-02-09T09:35:25Z</dcterms:modified>
</cp:coreProperties>
</file>