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75" windowHeight="11445" activeTab="2"/>
  </bookViews>
  <sheets>
    <sheet name="SST" sheetId="1" r:id="rId1"/>
    <sheet name="Uniformity" sheetId="2" r:id="rId2"/>
    <sheet name="sildenafil" sheetId="3" r:id="rId3"/>
  </sheets>
  <externalReferences>
    <externalReference r:id="rId4"/>
  </externalReference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G120" i="3" l="1"/>
  <c r="E109" i="3"/>
  <c r="E108" i="3"/>
  <c r="F96" i="3"/>
  <c r="F97" i="3" s="1"/>
  <c r="D96" i="3"/>
  <c r="B87" i="3"/>
  <c r="B83" i="3"/>
  <c r="G76" i="3"/>
  <c r="G61" i="3"/>
  <c r="B68" i="3"/>
  <c r="D47" i="3"/>
  <c r="F43" i="3"/>
  <c r="F44" i="3" s="1"/>
  <c r="D43" i="3"/>
  <c r="B29" i="3"/>
  <c r="B28" i="3"/>
  <c r="B27" i="3"/>
  <c r="B80" i="3" s="1"/>
  <c r="C120" i="3"/>
  <c r="B116" i="3"/>
  <c r="D100" i="3" s="1"/>
  <c r="B98" i="3"/>
  <c r="F95" i="3"/>
  <c r="D95" i="3"/>
  <c r="B81" i="3"/>
  <c r="B79" i="3"/>
  <c r="C76" i="3"/>
  <c r="B57" i="3"/>
  <c r="C56" i="3"/>
  <c r="B55" i="3"/>
  <c r="B45" i="3"/>
  <c r="F42" i="3"/>
  <c r="D42" i="3"/>
  <c r="B34" i="3"/>
  <c r="D44" i="3" s="1"/>
  <c r="B30" i="3"/>
  <c r="D49" i="2"/>
  <c r="C49" i="2"/>
  <c r="C46" i="2"/>
  <c r="D50" i="2" s="1"/>
  <c r="C45" i="2"/>
  <c r="D43" i="2"/>
  <c r="D41" i="2"/>
  <c r="D40" i="2"/>
  <c r="D39" i="2"/>
  <c r="D37" i="2"/>
  <c r="D36" i="2"/>
  <c r="D35" i="2"/>
  <c r="D33" i="2"/>
  <c r="D32" i="2"/>
  <c r="D31" i="2"/>
  <c r="D30" i="2"/>
  <c r="D29" i="2"/>
  <c r="D28" i="2"/>
  <c r="D27" i="2"/>
  <c r="D26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101" i="3" l="1"/>
  <c r="E91" i="3" s="1"/>
  <c r="I92" i="3"/>
  <c r="D48" i="3"/>
  <c r="D49" i="3" s="1"/>
  <c r="B69" i="3"/>
  <c r="I39" i="3"/>
  <c r="F45" i="3"/>
  <c r="F46" i="3" s="1"/>
  <c r="D45" i="3"/>
  <c r="D46" i="3" s="1"/>
  <c r="F98" i="3"/>
  <c r="F99" i="3" s="1"/>
  <c r="C50" i="2"/>
  <c r="D34" i="2"/>
  <c r="D38" i="2"/>
  <c r="D42" i="2"/>
  <c r="B49" i="2"/>
  <c r="D97" i="3"/>
  <c r="D98" i="3" s="1"/>
  <c r="D99" i="3" s="1"/>
  <c r="D102" i="3" l="1"/>
  <c r="G92" i="3"/>
  <c r="E93" i="3"/>
  <c r="G39" i="3"/>
  <c r="E40" i="3"/>
  <c r="G41" i="3"/>
  <c r="G40" i="3"/>
  <c r="G93" i="3"/>
  <c r="G94" i="3"/>
  <c r="E39" i="3"/>
  <c r="G91" i="3"/>
  <c r="E38" i="3"/>
  <c r="G38" i="3"/>
  <c r="E41" i="3"/>
  <c r="E92" i="3"/>
  <c r="E94" i="3"/>
  <c r="E95" i="3" l="1"/>
  <c r="E42" i="3"/>
  <c r="G42" i="3"/>
  <c r="D50" i="3"/>
  <c r="G67" i="3" s="1"/>
  <c r="H67" i="3" s="1"/>
  <c r="D103" i="3"/>
  <c r="F108" i="3" s="1"/>
  <c r="D52" i="3"/>
  <c r="D105" i="3"/>
  <c r="G95" i="3"/>
  <c r="E112" i="3"/>
  <c r="F112" i="3" s="1"/>
  <c r="F109" i="3" l="1"/>
  <c r="E113" i="3"/>
  <c r="F113" i="3" s="1"/>
  <c r="E110" i="3"/>
  <c r="F110" i="3" s="1"/>
  <c r="E111" i="3"/>
  <c r="F111" i="3" s="1"/>
  <c r="D51" i="3"/>
  <c r="G69" i="3"/>
  <c r="H69" i="3" s="1"/>
  <c r="H61" i="3"/>
  <c r="G66" i="3"/>
  <c r="H66" i="3" s="1"/>
  <c r="G70" i="3"/>
  <c r="H70" i="3" s="1"/>
  <c r="G60" i="3"/>
  <c r="H60" i="3" s="1"/>
  <c r="G63" i="3"/>
  <c r="H63" i="3" s="1"/>
  <c r="G62" i="3"/>
  <c r="H62" i="3" s="1"/>
  <c r="G71" i="3"/>
  <c r="H71" i="3" s="1"/>
  <c r="G65" i="3"/>
  <c r="H65" i="3" s="1"/>
  <c r="G64" i="3"/>
  <c r="H64" i="3" s="1"/>
  <c r="G68" i="3"/>
  <c r="H68" i="3" s="1"/>
  <c r="D104" i="3"/>
  <c r="F117" i="3" l="1"/>
  <c r="F115" i="3"/>
  <c r="F116" i="3" s="1"/>
  <c r="H72" i="3"/>
  <c r="H74" i="3"/>
  <c r="H73" i="3" l="1"/>
</calcChain>
</file>

<file path=xl/sharedStrings.xml><?xml version="1.0" encoding="utf-8"?>
<sst xmlns="http://schemas.openxmlformats.org/spreadsheetml/2006/main" count="234" uniqueCount="126">
  <si>
    <t>HPLC System Suitability Report</t>
  </si>
  <si>
    <t>Analysis Data</t>
  </si>
  <si>
    <t>Assay</t>
  </si>
  <si>
    <t>Sample(s)</t>
  </si>
  <si>
    <t>Reference Substance:</t>
  </si>
  <si>
    <t>ASTAGRA - 50</t>
  </si>
  <si>
    <t>% age Purity:</t>
  </si>
  <si>
    <t>NDQD201507006</t>
  </si>
  <si>
    <t>Weight (mg):</t>
  </si>
  <si>
    <t>Sildenafil citrate</t>
  </si>
  <si>
    <t>Standard Conc (mg/mL):</t>
  </si>
  <si>
    <t>Each Film Coated Tablet Contains: Sildenafil Citrate Eq. to Sildenafil 50mg</t>
  </si>
  <si>
    <t>2015-07-06 11:41:49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</si>
  <si>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</si>
  <si>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</si>
  <si>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</si>
  <si>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</si>
  <si>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</si>
  <si>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</si>
  <si>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</si>
  <si>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</si>
  <si>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</si>
  <si>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</si>
  <si>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</si>
  <si>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</si>
  <si>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</si>
  <si>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</si>
  <si>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</si>
  <si>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</si>
  <si>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</si>
  <si>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</si>
  <si>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</si>
  <si>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</si>
  <si>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</si>
  <si>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</si>
  <si>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</si>
  <si>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</si>
  <si>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</si>
  <si>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</si>
  <si>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</si>
  <si>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</si>
  <si>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</si>
  <si>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</si>
  <si>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</si>
  <si>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</si>
  <si>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</si>
  <si>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</si>
  <si>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</si>
  <si>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</si>
  <si>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</si>
  <si>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</si>
  <si>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</si>
  <si>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</si>
  <si>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</si>
  <si>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</si>
  <si>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</si>
  <si>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</si>
  <si>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</si>
  <si>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</si>
  <si>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</si>
  <si>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</si>
  <si>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</si>
  <si>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</si>
  <si>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</si>
  <si>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</si>
  <si>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</si>
  <si>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</si>
  <si>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</si>
  <si>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</si>
  <si>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</si>
  <si>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</si>
  <si>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</si>
  <si>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</si>
  <si>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</si>
  <si>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</si>
  <si>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</si>
  <si>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</si>
  <si>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</si>
  <si>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</si>
  <si>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</si>
  <si>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</si>
  <si>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</si>
  <si>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</si>
  <si>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</si>
  <si>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</si>
  <si>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</si>
  <si>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</si>
  <si>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</si>
  <si>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</si>
  <si>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</si>
  <si>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</si>
  <si>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</si>
  <si>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</si>
  <si>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</si>
  <si>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</si>
  <si>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</si>
  <si>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</si>
  <si>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</si>
  <si>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</si>
  <si>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</si>
  <si>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</si>
  <si>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</si>
  <si>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</si>
  <si>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</si>
  <si>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</si>
  <si>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</si>
  <si>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</si>
  <si>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</si>
  <si>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</si>
  <si>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</si>
  <si>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</si>
  <si>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</si>
  <si>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</si>
  <si>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</si>
  <si>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</si>
  <si>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</si>
  <si>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</si>
  <si>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</si>
  <si>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</si>
  <si>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</si>
  <si>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</si>
  <si>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</si>
  <si>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</si>
  <si>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</si>
  <si>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</si>
  <si>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SILDENAFIL CITRATE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</si>
</sst>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0.0000\ &quot;mg&quot;"/>
    <numFmt numFmtId="170" formatCode="0.000"/>
    <numFmt numFmtId="171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2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3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5" xfId="0" applyFont="1" applyFill="1" applyBorder="1" applyAlignment="1">
      <alignment horizontal="center"/>
    </xf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170" fontId="13" fillId="3" borderId="21" xfId="0" applyNumberFormat="1" applyFont="1" applyFill="1" applyBorder="1" applyAlignment="1" applyProtection="1">
      <alignment horizontal="center"/>
      <protection locked="0"/>
    </xf>
    <xf numFmtId="170" fontId="13" fillId="3" borderId="23" xfId="0" applyNumberFormat="1" applyFont="1" applyFill="1" applyBorder="1" applyAlignment="1" applyProtection="1">
      <alignment horizontal="center"/>
      <protection locked="0"/>
    </xf>
    <xf numFmtId="170" fontId="13" fillId="3" borderId="43" xfId="0" applyNumberFormat="1" applyFont="1" applyFill="1" applyBorder="1" applyAlignment="1" applyProtection="1">
      <alignment horizontal="center"/>
      <protection locked="0"/>
    </xf>
    <xf numFmtId="170" fontId="13" fillId="3" borderId="31" xfId="0" applyNumberFormat="1" applyFont="1" applyFill="1" applyBorder="1" applyAlignment="1" applyProtection="1">
      <alignment horizontal="center"/>
      <protection locked="0"/>
    </xf>
    <xf numFmtId="170" fontId="13" fillId="3" borderId="35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LC-M/Downloads/Video/Copy%20of%20NDQD2015070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Uniformity"/>
      <sheetName val="sildenafil"/>
    </sheetNames>
    <sheetDataSet>
      <sheetData sheetId="0"/>
      <sheetData sheetId="1"/>
      <sheetData sheetId="2">
        <row r="27">
          <cell r="B27" t="str">
            <v>WS/043</v>
          </cell>
        </row>
        <row r="28">
          <cell r="B28">
            <v>98.96</v>
          </cell>
        </row>
        <row r="29">
          <cell r="B29">
            <v>0.76</v>
          </cell>
        </row>
        <row r="43">
          <cell r="D43">
            <v>25.2</v>
          </cell>
          <cell r="F43">
            <v>24.9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B39" sqref="B3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75" t="s">
        <v>0</v>
      </c>
      <c r="B15" s="275"/>
      <c r="C15" s="275"/>
      <c r="D15" s="275"/>
      <c r="E15" s="27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/>
      <c r="C24" s="18"/>
      <c r="D24" s="19"/>
      <c r="E24" s="20"/>
    </row>
    <row r="25" spans="1:6" ht="16.5" customHeight="1" x14ac:dyDescent="0.3">
      <c r="A25" s="17">
        <v>2</v>
      </c>
      <c r="B25" s="18"/>
      <c r="C25" s="18"/>
      <c r="D25" s="19"/>
      <c r="E25" s="19"/>
    </row>
    <row r="26" spans="1:6" ht="16.5" customHeight="1" x14ac:dyDescent="0.3">
      <c r="A26" s="17">
        <v>3</v>
      </c>
      <c r="B26" s="18"/>
      <c r="C26" s="18"/>
      <c r="D26" s="19"/>
      <c r="E26" s="19"/>
    </row>
    <row r="27" spans="1:6" ht="16.5" customHeight="1" x14ac:dyDescent="0.3">
      <c r="A27" s="17">
        <v>4</v>
      </c>
      <c r="B27" s="18"/>
      <c r="C27" s="18"/>
      <c r="D27" s="19"/>
      <c r="E27" s="19"/>
    </row>
    <row r="28" spans="1:6" ht="16.5" customHeight="1" x14ac:dyDescent="0.3">
      <c r="A28" s="17">
        <v>5</v>
      </c>
      <c r="B28" s="18"/>
      <c r="C28" s="18"/>
      <c r="D28" s="19"/>
      <c r="E28" s="19"/>
    </row>
    <row r="29" spans="1:6" ht="16.5" customHeight="1" x14ac:dyDescent="0.3">
      <c r="A29" s="17">
        <v>6</v>
      </c>
      <c r="B29" s="21"/>
      <c r="C29" s="21"/>
      <c r="D29" s="22"/>
      <c r="E29" s="22"/>
    </row>
    <row r="30" spans="1:6" ht="16.5" customHeight="1" x14ac:dyDescent="0.3">
      <c r="A30" s="23" t="s">
        <v>18</v>
      </c>
      <c r="B30" s="24" t="e">
        <f>AVERAGE(B24:B29)</f>
        <v>#DIV/0!</v>
      </c>
      <c r="C30" s="25" t="e">
        <f>AVERAGE(C24:C29)</f>
        <v>#DIV/0!</v>
      </c>
      <c r="D30" s="26" t="e">
        <f>AVERAGE(D24:D29)</f>
        <v>#DIV/0!</v>
      </c>
      <c r="E30" s="26" t="e">
        <f>AVERAGE(E24:E29)</f>
        <v>#DIV/0!</v>
      </c>
    </row>
    <row r="31" spans="1:6" ht="16.5" customHeight="1" x14ac:dyDescent="0.3">
      <c r="A31" s="27" t="s">
        <v>19</v>
      </c>
      <c r="B31" s="28" t="e">
        <f>(STDEV(B24:B29)/B30)</f>
        <v>#DIV/0!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0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76" t="s">
        <v>26</v>
      </c>
      <c r="C59" s="276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0" t="s">
        <v>31</v>
      </c>
      <c r="B11" s="281"/>
      <c r="C11" s="281"/>
      <c r="D11" s="281"/>
      <c r="E11" s="281"/>
      <c r="F11" s="282"/>
      <c r="G11" s="91"/>
    </row>
    <row r="12" spans="1:7" ht="16.5" customHeight="1" x14ac:dyDescent="0.3">
      <c r="A12" s="279" t="s">
        <v>32</v>
      </c>
      <c r="B12" s="279"/>
      <c r="C12" s="279"/>
      <c r="D12" s="279"/>
      <c r="E12" s="279"/>
      <c r="F12" s="279"/>
      <c r="G12" s="90"/>
    </row>
    <row r="14" spans="1:7" ht="16.5" customHeight="1" x14ac:dyDescent="0.3">
      <c r="A14" s="284" t="s">
        <v>33</v>
      </c>
      <c r="B14" s="284"/>
      <c r="C14" s="60" t="s">
        <v>5</v>
      </c>
    </row>
    <row r="15" spans="1:7" ht="16.5" customHeight="1" x14ac:dyDescent="0.3">
      <c r="A15" s="284" t="s">
        <v>34</v>
      </c>
      <c r="B15" s="284"/>
      <c r="C15" s="60" t="s">
        <v>7</v>
      </c>
    </row>
    <row r="16" spans="1:7" ht="16.5" customHeight="1" x14ac:dyDescent="0.3">
      <c r="A16" s="284" t="s">
        <v>35</v>
      </c>
      <c r="B16" s="284"/>
      <c r="C16" s="60" t="s">
        <v>9</v>
      </c>
    </row>
    <row r="17" spans="1:5" ht="16.5" customHeight="1" x14ac:dyDescent="0.3">
      <c r="A17" s="284" t="s">
        <v>36</v>
      </c>
      <c r="B17" s="284"/>
      <c r="C17" s="60" t="s">
        <v>11</v>
      </c>
    </row>
    <row r="18" spans="1:5" ht="16.5" customHeight="1" x14ac:dyDescent="0.3">
      <c r="A18" s="284" t="s">
        <v>37</v>
      </c>
      <c r="B18" s="284"/>
      <c r="C18" s="97" t="s">
        <v>12</v>
      </c>
    </row>
    <row r="19" spans="1:5" ht="16.5" customHeight="1" x14ac:dyDescent="0.3">
      <c r="A19" s="284" t="s">
        <v>38</v>
      </c>
      <c r="B19" s="284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79" t="s">
        <v>1</v>
      </c>
      <c r="B21" s="279"/>
      <c r="C21" s="59" t="s">
        <v>39</v>
      </c>
      <c r="D21" s="66"/>
    </row>
    <row r="22" spans="1:5" ht="15.75" customHeight="1" x14ac:dyDescent="0.3">
      <c r="A22" s="283"/>
      <c r="B22" s="283"/>
      <c r="C22" s="57"/>
      <c r="D22" s="283"/>
      <c r="E22" s="283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486.46</v>
      </c>
      <c r="D24" s="87">
        <f t="shared" ref="D24:D43" si="0">(C24-$C$46)/$C$46</f>
        <v>-1.1661926046322652E-2</v>
      </c>
      <c r="E24" s="53"/>
    </row>
    <row r="25" spans="1:5" ht="15.75" customHeight="1" x14ac:dyDescent="0.3">
      <c r="C25" s="95">
        <v>486.43</v>
      </c>
      <c r="D25" s="88">
        <f t="shared" si="0"/>
        <v>-1.1722876879317314E-2</v>
      </c>
      <c r="E25" s="53"/>
    </row>
    <row r="26" spans="1:5" ht="15.75" customHeight="1" x14ac:dyDescent="0.3">
      <c r="C26" s="95">
        <v>496.77</v>
      </c>
      <c r="D26" s="88">
        <f t="shared" si="0"/>
        <v>9.2848435595286327E-3</v>
      </c>
      <c r="E26" s="53"/>
    </row>
    <row r="27" spans="1:5" ht="15.75" customHeight="1" x14ac:dyDescent="0.3">
      <c r="C27" s="95">
        <v>495.76</v>
      </c>
      <c r="D27" s="88">
        <f t="shared" si="0"/>
        <v>7.2328321820398257E-3</v>
      </c>
      <c r="E27" s="53"/>
    </row>
    <row r="28" spans="1:5" ht="15.75" customHeight="1" x14ac:dyDescent="0.3">
      <c r="C28" s="95">
        <v>499.57</v>
      </c>
      <c r="D28" s="88">
        <f t="shared" si="0"/>
        <v>1.4973587972368965E-2</v>
      </c>
      <c r="E28" s="53"/>
    </row>
    <row r="29" spans="1:5" ht="15.75" customHeight="1" x14ac:dyDescent="0.3">
      <c r="C29" s="95">
        <v>498.19</v>
      </c>
      <c r="D29" s="88">
        <f t="shared" si="0"/>
        <v>1.2169849654611965E-2</v>
      </c>
      <c r="E29" s="53"/>
    </row>
    <row r="30" spans="1:5" ht="15.75" customHeight="1" x14ac:dyDescent="0.3">
      <c r="C30" s="95">
        <v>478.49</v>
      </c>
      <c r="D30" s="88">
        <f t="shared" si="0"/>
        <v>-2.7854530678585898E-2</v>
      </c>
      <c r="E30" s="53"/>
    </row>
    <row r="31" spans="1:5" ht="15.75" customHeight="1" x14ac:dyDescent="0.3">
      <c r="C31" s="95">
        <v>498.05</v>
      </c>
      <c r="D31" s="88">
        <f t="shared" si="0"/>
        <v>1.1885412433969978E-2</v>
      </c>
      <c r="E31" s="53"/>
    </row>
    <row r="32" spans="1:5" ht="15.75" customHeight="1" x14ac:dyDescent="0.3">
      <c r="C32" s="95">
        <v>492.06</v>
      </c>
      <c r="D32" s="88">
        <f t="shared" si="0"/>
        <v>-2.8443722064198771E-4</v>
      </c>
      <c r="E32" s="53"/>
    </row>
    <row r="33" spans="1:7" ht="15.75" customHeight="1" x14ac:dyDescent="0.3">
      <c r="C33" s="95">
        <v>484.78</v>
      </c>
      <c r="D33" s="88">
        <f t="shared" si="0"/>
        <v>-1.5075172694026851E-2</v>
      </c>
      <c r="E33" s="53"/>
    </row>
    <row r="34" spans="1:7" ht="15.75" customHeight="1" x14ac:dyDescent="0.3">
      <c r="C34" s="95">
        <v>485.09</v>
      </c>
      <c r="D34" s="88">
        <f t="shared" si="0"/>
        <v>-1.4445347419748098E-2</v>
      </c>
      <c r="E34" s="53"/>
    </row>
    <row r="35" spans="1:7" ht="15.75" customHeight="1" x14ac:dyDescent="0.3">
      <c r="C35" s="95">
        <v>491.39</v>
      </c>
      <c r="D35" s="88">
        <f t="shared" si="0"/>
        <v>-1.6456724908573796E-3</v>
      </c>
      <c r="E35" s="53"/>
    </row>
    <row r="36" spans="1:7" ht="15.75" customHeight="1" x14ac:dyDescent="0.3">
      <c r="C36" s="95">
        <v>495.18</v>
      </c>
      <c r="D36" s="88">
        <f t="shared" si="0"/>
        <v>6.0544494108086518E-3</v>
      </c>
      <c r="E36" s="53"/>
    </row>
    <row r="37" spans="1:7" ht="15.75" customHeight="1" x14ac:dyDescent="0.3">
      <c r="C37" s="95">
        <v>491.14</v>
      </c>
      <c r="D37" s="88">
        <f t="shared" si="0"/>
        <v>-2.1535960991466928E-3</v>
      </c>
      <c r="E37" s="53"/>
    </row>
    <row r="38" spans="1:7" ht="15.75" customHeight="1" x14ac:dyDescent="0.3">
      <c r="C38" s="95">
        <v>500.64</v>
      </c>
      <c r="D38" s="88">
        <f t="shared" si="0"/>
        <v>1.7147501015847211E-2</v>
      </c>
      <c r="E38" s="53"/>
    </row>
    <row r="39" spans="1:7" ht="15.75" customHeight="1" x14ac:dyDescent="0.3">
      <c r="C39" s="95">
        <v>497.43</v>
      </c>
      <c r="D39" s="88">
        <f t="shared" si="0"/>
        <v>1.0625761885412472E-2</v>
      </c>
      <c r="E39" s="53"/>
    </row>
    <row r="40" spans="1:7" ht="15.75" customHeight="1" x14ac:dyDescent="0.3">
      <c r="C40" s="95">
        <v>499.91</v>
      </c>
      <c r="D40" s="88">
        <f t="shared" si="0"/>
        <v>1.5664364079642498E-2</v>
      </c>
      <c r="E40" s="53"/>
    </row>
    <row r="41" spans="1:7" ht="15.75" customHeight="1" x14ac:dyDescent="0.3">
      <c r="C41" s="95">
        <v>490.13</v>
      </c>
      <c r="D41" s="88">
        <f t="shared" si="0"/>
        <v>-4.2056074766355003E-3</v>
      </c>
      <c r="E41" s="53"/>
    </row>
    <row r="42" spans="1:7" ht="15.75" customHeight="1" x14ac:dyDescent="0.3">
      <c r="C42" s="95">
        <v>488.32</v>
      </c>
      <c r="D42" s="88">
        <f t="shared" si="0"/>
        <v>-7.8829744006501338E-3</v>
      </c>
      <c r="E42" s="53"/>
    </row>
    <row r="43" spans="1:7" ht="16.5" customHeight="1" x14ac:dyDescent="0.3">
      <c r="C43" s="96">
        <v>488.21</v>
      </c>
      <c r="D43" s="89">
        <f t="shared" si="0"/>
        <v>-8.1064607882974579E-3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9844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492.2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77">
        <f>C46</f>
        <v>492.2</v>
      </c>
      <c r="C49" s="93">
        <f>-IF(C46&lt;=80,10%,IF(C46&lt;250,7.5%,5%))</f>
        <v>-0.05</v>
      </c>
      <c r="D49" s="81">
        <f>IF(C46&lt;=80,C46*0.9,IF(C46&lt;250,C46*0.925,C46*0.95))</f>
        <v>467.59</v>
      </c>
    </row>
    <row r="50" spans="1:6" ht="17.25" customHeight="1" x14ac:dyDescent="0.3">
      <c r="B50" s="278"/>
      <c r="C50" s="94">
        <f>IF(C46&lt;=80, 10%, IF(C46&lt;250, 7.5%, 5%))</f>
        <v>0.05</v>
      </c>
      <c r="D50" s="81">
        <f>IF(C46&lt;=80, C46*1.1, IF(C46&lt;250, C46*1.075, C46*1.05))</f>
        <v>516.81000000000006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88" zoomScale="57" zoomScaleNormal="40" zoomScalePageLayoutView="57" workbookViewId="0">
      <selection activeCell="G121" sqref="G12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13" t="s">
        <v>45</v>
      </c>
      <c r="B1" s="313"/>
      <c r="C1" s="313"/>
      <c r="D1" s="313"/>
      <c r="E1" s="313"/>
      <c r="F1" s="313"/>
      <c r="G1" s="313"/>
      <c r="H1" s="313"/>
      <c r="I1" s="313"/>
    </row>
    <row r="2" spans="1:9" ht="18.75" customHeight="1" x14ac:dyDescent="0.25">
      <c r="A2" s="313"/>
      <c r="B2" s="313"/>
      <c r="C2" s="313"/>
      <c r="D2" s="313"/>
      <c r="E2" s="313"/>
      <c r="F2" s="313"/>
      <c r="G2" s="313"/>
      <c r="H2" s="313"/>
      <c r="I2" s="313"/>
    </row>
    <row r="3" spans="1:9" ht="18.75" customHeight="1" x14ac:dyDescent="0.25">
      <c r="A3" s="313"/>
      <c r="B3" s="313"/>
      <c r="C3" s="313"/>
      <c r="D3" s="313"/>
      <c r="E3" s="313"/>
      <c r="F3" s="313"/>
      <c r="G3" s="313"/>
      <c r="H3" s="313"/>
      <c r="I3" s="313"/>
    </row>
    <row r="4" spans="1:9" ht="18.75" customHeight="1" x14ac:dyDescent="0.25">
      <c r="A4" s="313"/>
      <c r="B4" s="313"/>
      <c r="C4" s="313"/>
      <c r="D4" s="313"/>
      <c r="E4" s="313"/>
      <c r="F4" s="313"/>
      <c r="G4" s="313"/>
      <c r="H4" s="313"/>
      <c r="I4" s="313"/>
    </row>
    <row r="5" spans="1:9" ht="18.75" customHeight="1" x14ac:dyDescent="0.25">
      <c r="A5" s="313"/>
      <c r="B5" s="313"/>
      <c r="C5" s="313"/>
      <c r="D5" s="313"/>
      <c r="E5" s="313"/>
      <c r="F5" s="313"/>
      <c r="G5" s="313"/>
      <c r="H5" s="313"/>
      <c r="I5" s="313"/>
    </row>
    <row r="6" spans="1:9" ht="18.75" customHeight="1" x14ac:dyDescent="0.25">
      <c r="A6" s="313"/>
      <c r="B6" s="313"/>
      <c r="C6" s="313"/>
      <c r="D6" s="313"/>
      <c r="E6" s="313"/>
      <c r="F6" s="313"/>
      <c r="G6" s="313"/>
      <c r="H6" s="313"/>
      <c r="I6" s="313"/>
    </row>
    <row r="7" spans="1:9" ht="18.75" customHeight="1" x14ac:dyDescent="0.25">
      <c r="A7" s="313"/>
      <c r="B7" s="313"/>
      <c r="C7" s="313"/>
      <c r="D7" s="313"/>
      <c r="E7" s="313"/>
      <c r="F7" s="313"/>
      <c r="G7" s="313"/>
      <c r="H7" s="313"/>
      <c r="I7" s="313"/>
    </row>
    <row r="8" spans="1:9" x14ac:dyDescent="0.25">
      <c r="A8" s="314" t="s">
        <v>46</v>
      </c>
      <c r="B8" s="314"/>
      <c r="C8" s="314"/>
      <c r="D8" s="314"/>
      <c r="E8" s="314"/>
      <c r="F8" s="314"/>
      <c r="G8" s="314"/>
      <c r="H8" s="314"/>
      <c r="I8" s="314"/>
    </row>
    <row r="9" spans="1:9" x14ac:dyDescent="0.25">
      <c r="A9" s="314"/>
      <c r="B9" s="314"/>
      <c r="C9" s="314"/>
      <c r="D9" s="314"/>
      <c r="E9" s="314"/>
      <c r="F9" s="314"/>
      <c r="G9" s="314"/>
      <c r="H9" s="314"/>
      <c r="I9" s="314"/>
    </row>
    <row r="10" spans="1:9" x14ac:dyDescent="0.25">
      <c r="A10" s="314"/>
      <c r="B10" s="314"/>
      <c r="C10" s="314"/>
      <c r="D10" s="314"/>
      <c r="E10" s="314"/>
      <c r="F10" s="314"/>
      <c r="G10" s="314"/>
      <c r="H10" s="314"/>
      <c r="I10" s="314"/>
    </row>
    <row r="11" spans="1:9" x14ac:dyDescent="0.25">
      <c r="A11" s="314"/>
      <c r="B11" s="314"/>
      <c r="C11" s="314"/>
      <c r="D11" s="314"/>
      <c r="E11" s="314"/>
      <c r="F11" s="314"/>
      <c r="G11" s="314"/>
      <c r="H11" s="314"/>
      <c r="I11" s="314"/>
    </row>
    <row r="12" spans="1:9" x14ac:dyDescent="0.25">
      <c r="A12" s="314"/>
      <c r="B12" s="314"/>
      <c r="C12" s="314"/>
      <c r="D12" s="314"/>
      <c r="E12" s="314"/>
      <c r="F12" s="314"/>
      <c r="G12" s="314"/>
      <c r="H12" s="314"/>
      <c r="I12" s="314"/>
    </row>
    <row r="13" spans="1:9" x14ac:dyDescent="0.25">
      <c r="A13" s="314"/>
      <c r="B13" s="314"/>
      <c r="C13" s="314"/>
      <c r="D13" s="314"/>
      <c r="E13" s="314"/>
      <c r="F13" s="314"/>
      <c r="G13" s="314"/>
      <c r="H13" s="314"/>
      <c r="I13" s="314"/>
    </row>
    <row r="14" spans="1:9" x14ac:dyDescent="0.25">
      <c r="A14" s="314"/>
      <c r="B14" s="314"/>
      <c r="C14" s="314"/>
      <c r="D14" s="314"/>
      <c r="E14" s="314"/>
      <c r="F14" s="314"/>
      <c r="G14" s="314"/>
      <c r="H14" s="314"/>
      <c r="I14" s="314"/>
    </row>
    <row r="15" spans="1:9" ht="19.5" customHeight="1" x14ac:dyDescent="0.3">
      <c r="A15" s="98"/>
    </row>
    <row r="16" spans="1:9" ht="19.5" customHeight="1" x14ac:dyDescent="0.3">
      <c r="A16" s="286" t="s">
        <v>31</v>
      </c>
      <c r="B16" s="287"/>
      <c r="C16" s="287"/>
      <c r="D16" s="287"/>
      <c r="E16" s="287"/>
      <c r="F16" s="287"/>
      <c r="G16" s="287"/>
      <c r="H16" s="288"/>
    </row>
    <row r="17" spans="1:14" ht="20.25" customHeight="1" x14ac:dyDescent="0.25">
      <c r="A17" s="289" t="s">
        <v>47</v>
      </c>
      <c r="B17" s="289"/>
      <c r="C17" s="289"/>
      <c r="D17" s="289"/>
      <c r="E17" s="289"/>
      <c r="F17" s="289"/>
      <c r="G17" s="289"/>
      <c r="H17" s="289"/>
    </row>
    <row r="18" spans="1:14" ht="26.25" customHeight="1" x14ac:dyDescent="0.4">
      <c r="A18" s="100" t="s">
        <v>33</v>
      </c>
      <c r="B18" s="285" t="s">
        <v>5</v>
      </c>
      <c r="C18" s="285"/>
      <c r="D18" s="263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6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290" t="s">
        <v>9</v>
      </c>
      <c r="C20" s="290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290" t="s">
        <v>11</v>
      </c>
      <c r="C21" s="290"/>
      <c r="D21" s="290"/>
      <c r="E21" s="290"/>
      <c r="F21" s="290"/>
      <c r="G21" s="290"/>
      <c r="H21" s="290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85" t="s">
        <v>125</v>
      </c>
      <c r="C26" s="285"/>
    </row>
    <row r="27" spans="1:14" ht="26.25" customHeight="1" x14ac:dyDescent="0.4">
      <c r="A27" s="109" t="s">
        <v>48</v>
      </c>
      <c r="B27" s="291" t="str">
        <f>[1]sildenafil!$B$27:$C$27</f>
        <v>WS/043</v>
      </c>
      <c r="C27" s="291"/>
    </row>
    <row r="28" spans="1:14" ht="27" customHeight="1" x14ac:dyDescent="0.4">
      <c r="A28" s="109" t="s">
        <v>6</v>
      </c>
      <c r="B28" s="110">
        <f>[1]sildenafil!$B$28</f>
        <v>98.96</v>
      </c>
    </row>
    <row r="29" spans="1:14" s="14" customFormat="1" ht="27" customHeight="1" x14ac:dyDescent="0.4">
      <c r="A29" s="109" t="s">
        <v>49</v>
      </c>
      <c r="B29" s="111">
        <f>[1]sildenafil!$B$29</f>
        <v>0.76</v>
      </c>
      <c r="C29" s="292" t="s">
        <v>50</v>
      </c>
      <c r="D29" s="293"/>
      <c r="E29" s="293"/>
      <c r="F29" s="293"/>
      <c r="G29" s="294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98.199999999999989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474.58</v>
      </c>
      <c r="C31" s="295" t="s">
        <v>53</v>
      </c>
      <c r="D31" s="296"/>
      <c r="E31" s="296"/>
      <c r="F31" s="296"/>
      <c r="G31" s="296"/>
      <c r="H31" s="297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666.69</v>
      </c>
      <c r="C32" s="295" t="s">
        <v>55</v>
      </c>
      <c r="D32" s="296"/>
      <c r="E32" s="296"/>
      <c r="F32" s="296"/>
      <c r="G32" s="296"/>
      <c r="H32" s="297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0.71184508542201019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298" t="s">
        <v>59</v>
      </c>
      <c r="E36" s="299"/>
      <c r="F36" s="298" t="s">
        <v>60</v>
      </c>
      <c r="G36" s="300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2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100</v>
      </c>
      <c r="C38" s="131">
        <v>1</v>
      </c>
      <c r="D38" s="132">
        <v>0.46800000000000003</v>
      </c>
      <c r="E38" s="133">
        <f>IF(ISBLANK(D38),"-",$D$48/$D$45*D38)</f>
        <v>0.66418389723168003</v>
      </c>
      <c r="F38" s="132">
        <v>0.46500000000000002</v>
      </c>
      <c r="G38" s="134">
        <f>IF(ISBLANK(F38),"-",$D$48/$F$45*F38)</f>
        <v>0.66787722752212508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0.47099999999999997</v>
      </c>
      <c r="E39" s="138">
        <f>IF(ISBLANK(D39),"-",$D$48/$D$45*D39)</f>
        <v>0.66844148631649836</v>
      </c>
      <c r="F39" s="137">
        <v>0.46100000000000002</v>
      </c>
      <c r="G39" s="139">
        <f>IF(ISBLANK(F39),"-",$D$48/$F$45*F39)</f>
        <v>0.66213204707032192</v>
      </c>
      <c r="I39" s="302">
        <f>ABS((F43/D43*D42)-F42)/D42</f>
        <v>6.7718656299231746E-3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0.46700000000000003</v>
      </c>
      <c r="E40" s="138">
        <f>IF(ISBLANK(D40),"-",$D$48/$D$45*D40)</f>
        <v>0.66276470087007389</v>
      </c>
      <c r="F40" s="137">
        <v>0.45800000000000002</v>
      </c>
      <c r="G40" s="139">
        <f>IF(ISBLANK(F40),"-",$D$48/$F$45*F40)</f>
        <v>0.65782316173146949</v>
      </c>
      <c r="I40" s="302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>
        <v>0.46800000000000003</v>
      </c>
      <c r="E41" s="143">
        <f>IF(ISBLANK(D41),"-",$D$48/$D$45*D41)</f>
        <v>0.66418389723168003</v>
      </c>
      <c r="F41" s="142">
        <v>0.45500000000000002</v>
      </c>
      <c r="G41" s="144">
        <f>IF(ISBLANK(F41),"-",$D$48/$F$45*F41)</f>
        <v>0.65351427639261706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0.46850000000000003</v>
      </c>
      <c r="E42" s="148">
        <f>AVERAGE(E38:E41)</f>
        <v>0.66489349541248299</v>
      </c>
      <c r="F42" s="147">
        <f>AVERAGE(F38:F41)</f>
        <v>0.45975000000000005</v>
      </c>
      <c r="G42" s="149">
        <f>AVERAGE(G38:G41)</f>
        <v>0.66033667817913344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f>[1]sildenafil!$D$43</f>
        <v>25.2</v>
      </c>
      <c r="E43" s="140"/>
      <c r="F43" s="152">
        <f>[1]sildenafil!$F$43</f>
        <v>24.9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17.938496152634656</v>
      </c>
      <c r="E44" s="155"/>
      <c r="F44" s="154">
        <f>F43*$B$34</f>
        <v>17.724942627008051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2500</v>
      </c>
      <c r="C45" s="153" t="s">
        <v>77</v>
      </c>
      <c r="D45" s="157">
        <f>D44*$B$30/100</f>
        <v>17.61560322188723</v>
      </c>
      <c r="E45" s="158"/>
      <c r="F45" s="157">
        <f>F44*$B$30/100</f>
        <v>17.405893659721904</v>
      </c>
      <c r="H45" s="150"/>
    </row>
    <row r="46" spans="1:14" ht="19.5" customHeight="1" x14ac:dyDescent="0.3">
      <c r="A46" s="303" t="s">
        <v>78</v>
      </c>
      <c r="B46" s="304"/>
      <c r="C46" s="153" t="s">
        <v>79</v>
      </c>
      <c r="D46" s="159">
        <f>D45/$B$45</f>
        <v>7.0462412887548924E-3</v>
      </c>
      <c r="E46" s="160"/>
      <c r="F46" s="161">
        <f>F45/$B$45</f>
        <v>6.9623574638887622E-3</v>
      </c>
      <c r="H46" s="150"/>
    </row>
    <row r="47" spans="1:14" ht="27" customHeight="1" x14ac:dyDescent="0.4">
      <c r="A47" s="305"/>
      <c r="B47" s="306"/>
      <c r="C47" s="162" t="s">
        <v>80</v>
      </c>
      <c r="D47" s="163">
        <f>25/50*2/100</f>
        <v>0.01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35.120000842850523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0.66261508679580816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7.4939893325124988E-3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8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Film Coated Tablet Contains: Sildenafil Citrate Eq. to Sildenafil 50mg</v>
      </c>
    </row>
    <row r="56" spans="1:12" ht="26.25" customHeight="1" x14ac:dyDescent="0.4">
      <c r="A56" s="177" t="s">
        <v>87</v>
      </c>
      <c r="B56" s="178">
        <v>50</v>
      </c>
      <c r="C56" s="99" t="str">
        <f>B20</f>
        <v>Sildenafil citrate</v>
      </c>
      <c r="H56" s="179"/>
    </row>
    <row r="57" spans="1:12" ht="18.75" x14ac:dyDescent="0.3">
      <c r="A57" s="176" t="s">
        <v>88</v>
      </c>
      <c r="B57" s="264">
        <f>Uniformity!C46</f>
        <v>492.2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50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5</v>
      </c>
      <c r="C60" s="307" t="s">
        <v>94</v>
      </c>
      <c r="D60" s="310">
        <v>485.98</v>
      </c>
      <c r="E60" s="182">
        <v>1</v>
      </c>
      <c r="F60" s="324">
        <v>0.68</v>
      </c>
      <c r="G60" s="266">
        <f>IF(ISBLANK(F60),"-",(F60/$D$50*$D$47*$B$68)*($B$57/$D$60))</f>
        <v>51.968575160788902</v>
      </c>
      <c r="H60" s="183">
        <f>IF(ISBLANK(F60),"-",G60/$B$56)</f>
        <v>1.039371503215778</v>
      </c>
      <c r="L60" s="112"/>
    </row>
    <row r="61" spans="1:12" s="14" customFormat="1" ht="26.25" customHeight="1" x14ac:dyDescent="0.4">
      <c r="A61" s="124" t="s">
        <v>95</v>
      </c>
      <c r="B61" s="125">
        <v>50</v>
      </c>
      <c r="C61" s="308"/>
      <c r="D61" s="311"/>
      <c r="E61" s="184">
        <v>2</v>
      </c>
      <c r="F61" s="325"/>
      <c r="G61" s="267" t="str">
        <f>IF(ISBLANK(F61),"-",(F61/$D$50*$D$47*$B$68)*($B$57/$D$60))</f>
        <v>-</v>
      </c>
      <c r="H61" s="185" t="str">
        <f t="shared" ref="H60:H71" si="0">IF(ISBLANK(F61),"-",G61/$B$56)</f>
        <v>-</v>
      </c>
      <c r="L61" s="112"/>
    </row>
    <row r="62" spans="1:12" s="14" customFormat="1" ht="26.25" customHeight="1" x14ac:dyDescent="0.4">
      <c r="A62" s="124" t="s">
        <v>96</v>
      </c>
      <c r="B62" s="125">
        <v>5</v>
      </c>
      <c r="C62" s="308"/>
      <c r="D62" s="311"/>
      <c r="E62" s="184">
        <v>3</v>
      </c>
      <c r="F62" s="325">
        <v>0.68500000000000005</v>
      </c>
      <c r="G62" s="267">
        <f>IF(ISBLANK(F62),"-",(F62/$D$50*$D$47*$B$68)*($B$57/$D$60))</f>
        <v>52.350697036971169</v>
      </c>
      <c r="H62" s="185">
        <f t="shared" si="0"/>
        <v>1.0470139407394234</v>
      </c>
      <c r="L62" s="112"/>
    </row>
    <row r="63" spans="1:12" ht="27" customHeight="1" x14ac:dyDescent="0.4">
      <c r="A63" s="124" t="s">
        <v>97</v>
      </c>
      <c r="B63" s="125">
        <v>50</v>
      </c>
      <c r="C63" s="309"/>
      <c r="D63" s="312"/>
      <c r="E63" s="186">
        <v>4</v>
      </c>
      <c r="F63" s="326"/>
      <c r="G63" s="267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07" t="s">
        <v>99</v>
      </c>
      <c r="D64" s="310">
        <v>493.2</v>
      </c>
      <c r="E64" s="182">
        <v>1</v>
      </c>
      <c r="F64" s="324">
        <v>0.70199999999999996</v>
      </c>
      <c r="G64" s="268">
        <f>IF(ISBLANK(F64),"-",(F64/$D$50*$D$47*$B$68)*($B$57/$D$64))</f>
        <v>52.864525445951429</v>
      </c>
      <c r="H64" s="187">
        <f>IF(ISBLANK(F64),"-",G64/$B$56)</f>
        <v>1.0572905089190285</v>
      </c>
    </row>
    <row r="65" spans="1:8" ht="26.25" customHeight="1" x14ac:dyDescent="0.4">
      <c r="A65" s="124" t="s">
        <v>100</v>
      </c>
      <c r="B65" s="125">
        <v>1</v>
      </c>
      <c r="C65" s="308"/>
      <c r="D65" s="311"/>
      <c r="E65" s="184">
        <v>2</v>
      </c>
      <c r="F65" s="325">
        <v>0.69699999999999995</v>
      </c>
      <c r="G65" s="269">
        <f>IF(ISBLANK(F65),"-",(F65/$D$50*$D$47*$B$68)*($B$57/$D$64))</f>
        <v>52.487997486934681</v>
      </c>
      <c r="H65" s="188">
        <f t="shared" si="0"/>
        <v>1.0497599497386936</v>
      </c>
    </row>
    <row r="66" spans="1:8" ht="26.25" customHeight="1" x14ac:dyDescent="0.4">
      <c r="A66" s="124" t="s">
        <v>101</v>
      </c>
      <c r="B66" s="125">
        <v>1</v>
      </c>
      <c r="C66" s="308"/>
      <c r="D66" s="311"/>
      <c r="E66" s="184">
        <v>3</v>
      </c>
      <c r="F66" s="325">
        <v>0.7</v>
      </c>
      <c r="G66" s="269">
        <f>IF(ISBLANK(F66),"-",(F66/$D$50*$D$47*$B$68)*($B$57/$D$64))</f>
        <v>52.71391426234473</v>
      </c>
      <c r="H66" s="188">
        <f t="shared" si="0"/>
        <v>1.0542782852468946</v>
      </c>
    </row>
    <row r="67" spans="1:8" ht="27" customHeight="1" x14ac:dyDescent="0.4">
      <c r="A67" s="124" t="s">
        <v>102</v>
      </c>
      <c r="B67" s="125">
        <v>1</v>
      </c>
      <c r="C67" s="309"/>
      <c r="D67" s="312"/>
      <c r="E67" s="186">
        <v>4</v>
      </c>
      <c r="F67" s="326"/>
      <c r="G67" s="270" t="str">
        <f>IF(ISBLANK(F67),"-",(F67/$D$50*$D$47*$B$68)*($B$57/$D$64))</f>
        <v>-</v>
      </c>
      <c r="H67" s="189" t="str">
        <f t="shared" si="0"/>
        <v>-</v>
      </c>
    </row>
    <row r="68" spans="1:8" ht="26.25" customHeight="1" x14ac:dyDescent="0.4">
      <c r="A68" s="124" t="s">
        <v>103</v>
      </c>
      <c r="B68" s="190">
        <f>(B67/B66)*(B65/B64)*(B63/B62)*(B61/B60)*B59</f>
        <v>5000</v>
      </c>
      <c r="C68" s="307" t="s">
        <v>104</v>
      </c>
      <c r="D68" s="310">
        <v>506.37</v>
      </c>
      <c r="E68" s="182">
        <v>1</v>
      </c>
      <c r="F68" s="324">
        <v>0.71199999999999997</v>
      </c>
      <c r="G68" s="268">
        <f>IF(ISBLANK(F68),"-",(F68/$D$50*$D$47*$B$68)*($B$57/$D$68))</f>
        <v>52.223060467084089</v>
      </c>
      <c r="H68" s="185">
        <f>IF(ISBLANK(F68),"-",G68/$B$56)</f>
        <v>1.0444612093416819</v>
      </c>
    </row>
    <row r="69" spans="1:8" ht="27" customHeight="1" x14ac:dyDescent="0.4">
      <c r="A69" s="172" t="s">
        <v>105</v>
      </c>
      <c r="B69" s="191">
        <f>(D47*B68)/B56*B57</f>
        <v>492.2</v>
      </c>
      <c r="C69" s="308"/>
      <c r="D69" s="311"/>
      <c r="E69" s="184">
        <v>2</v>
      </c>
      <c r="F69" s="325">
        <v>0.71499999999999997</v>
      </c>
      <c r="G69" s="269">
        <f>IF(ISBLANK(F69),"-",(F69/$D$50*$D$47*$B$68)*($B$57/$D$68))</f>
        <v>52.443101452198199</v>
      </c>
      <c r="H69" s="185">
        <f t="shared" si="0"/>
        <v>1.0488620290439641</v>
      </c>
    </row>
    <row r="70" spans="1:8" ht="26.25" customHeight="1" x14ac:dyDescent="0.4">
      <c r="A70" s="320" t="s">
        <v>78</v>
      </c>
      <c r="B70" s="321"/>
      <c r="C70" s="308"/>
      <c r="D70" s="311"/>
      <c r="E70" s="184">
        <v>3</v>
      </c>
      <c r="F70" s="325">
        <v>0.71899999999999997</v>
      </c>
      <c r="G70" s="269">
        <f>IF(ISBLANK(F70),"-",(F70/$D$50*$D$47*$B$68)*($B$57/$D$68))</f>
        <v>52.736489432350361</v>
      </c>
      <c r="H70" s="185">
        <f t="shared" si="0"/>
        <v>1.0547297886470073</v>
      </c>
    </row>
    <row r="71" spans="1:8" ht="27" customHeight="1" x14ac:dyDescent="0.4">
      <c r="A71" s="322"/>
      <c r="B71" s="323"/>
      <c r="C71" s="319"/>
      <c r="D71" s="312"/>
      <c r="E71" s="186">
        <v>4</v>
      </c>
      <c r="F71" s="326"/>
      <c r="G71" s="270" t="str">
        <f>IF(ISBLANK(F71),"-",(F71/$D$50*$D$47*$B$68)*($B$57/$D$68))</f>
        <v>-</v>
      </c>
      <c r="H71" s="192" t="str">
        <f t="shared" si="0"/>
        <v>-</v>
      </c>
    </row>
    <row r="72" spans="1:8" ht="26.25" customHeight="1" x14ac:dyDescent="0.4">
      <c r="A72" s="193"/>
      <c r="B72" s="193"/>
      <c r="C72" s="193"/>
      <c r="D72" s="193"/>
      <c r="E72" s="193"/>
      <c r="F72" s="194"/>
      <c r="G72" s="195" t="s">
        <v>71</v>
      </c>
      <c r="H72" s="196">
        <f>AVERAGE(H60:H71)</f>
        <v>1.0494709018615591</v>
      </c>
    </row>
    <row r="73" spans="1:8" ht="26.25" customHeight="1" x14ac:dyDescent="0.4">
      <c r="C73" s="193"/>
      <c r="D73" s="193"/>
      <c r="E73" s="193"/>
      <c r="F73" s="194"/>
      <c r="G73" s="197" t="s">
        <v>84</v>
      </c>
      <c r="H73" s="271">
        <f>STDEV(H60:H71)/H72</f>
        <v>5.642938798310064E-3</v>
      </c>
    </row>
    <row r="74" spans="1:8" ht="27" customHeight="1" x14ac:dyDescent="0.4">
      <c r="A74" s="193"/>
      <c r="B74" s="193"/>
      <c r="C74" s="194"/>
      <c r="D74" s="194"/>
      <c r="E74" s="198"/>
      <c r="F74" s="194"/>
      <c r="G74" s="199" t="s">
        <v>20</v>
      </c>
      <c r="H74" s="200">
        <f>COUNT(H60:H71)</f>
        <v>8</v>
      </c>
    </row>
    <row r="76" spans="1:8" ht="26.25" customHeight="1" x14ac:dyDescent="0.4">
      <c r="A76" s="108" t="s">
        <v>106</v>
      </c>
      <c r="B76" s="201" t="s">
        <v>107</v>
      </c>
      <c r="C76" s="315" t="str">
        <f>B20</f>
        <v>Sildenafil citrate</v>
      </c>
      <c r="D76" s="315"/>
      <c r="E76" s="202" t="s">
        <v>108</v>
      </c>
      <c r="F76" s="202"/>
      <c r="G76" s="203">
        <f>H72</f>
        <v>1.0494709018615591</v>
      </c>
      <c r="H76" s="204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01" t="str">
        <f>B26</f>
        <v>SILDENAFIL CITRATE</v>
      </c>
      <c r="C79" s="301"/>
    </row>
    <row r="80" spans="1:8" ht="26.25" customHeight="1" x14ac:dyDescent="0.4">
      <c r="A80" s="109" t="s">
        <v>48</v>
      </c>
      <c r="B80" s="301" t="str">
        <f>B27</f>
        <v>WS/043</v>
      </c>
      <c r="C80" s="301"/>
    </row>
    <row r="81" spans="1:12" ht="27" customHeight="1" x14ac:dyDescent="0.4">
      <c r="A81" s="109" t="s">
        <v>6</v>
      </c>
      <c r="B81" s="205">
        <f>B28</f>
        <v>98.96</v>
      </c>
    </row>
    <row r="82" spans="1:12" s="14" customFormat="1" ht="27" customHeight="1" x14ac:dyDescent="0.4">
      <c r="A82" s="109" t="s">
        <v>49</v>
      </c>
      <c r="B82" s="111">
        <v>0.76</v>
      </c>
      <c r="C82" s="292" t="s">
        <v>50</v>
      </c>
      <c r="D82" s="293"/>
      <c r="E82" s="293"/>
      <c r="F82" s="293"/>
      <c r="G82" s="294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98.199999999999989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474.58</v>
      </c>
      <c r="C84" s="295" t="s">
        <v>111</v>
      </c>
      <c r="D84" s="296"/>
      <c r="E84" s="296"/>
      <c r="F84" s="296"/>
      <c r="G84" s="296"/>
      <c r="H84" s="297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666.69</v>
      </c>
      <c r="C85" s="295" t="s">
        <v>112</v>
      </c>
      <c r="D85" s="296"/>
      <c r="E85" s="296"/>
      <c r="F85" s="296"/>
      <c r="G85" s="296"/>
      <c r="H85" s="297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0.71184508542201019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50</v>
      </c>
      <c r="D89" s="206" t="s">
        <v>59</v>
      </c>
      <c r="E89" s="207"/>
      <c r="F89" s="298" t="s">
        <v>60</v>
      </c>
      <c r="G89" s="300"/>
    </row>
    <row r="90" spans="1:12" ht="27" customHeight="1" x14ac:dyDescent="0.4">
      <c r="A90" s="124" t="s">
        <v>61</v>
      </c>
      <c r="B90" s="125">
        <v>2</v>
      </c>
      <c r="C90" s="208" t="s">
        <v>62</v>
      </c>
      <c r="D90" s="127" t="s">
        <v>63</v>
      </c>
      <c r="E90" s="128" t="s">
        <v>64</v>
      </c>
      <c r="F90" s="127" t="s">
        <v>63</v>
      </c>
      <c r="G90" s="209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100</v>
      </c>
      <c r="C91" s="210">
        <v>1</v>
      </c>
      <c r="D91" s="132">
        <v>0.46800000000000003</v>
      </c>
      <c r="E91" s="133">
        <f>IF(ISBLANK(D91),"-",$D$101/$D$98*D91)</f>
        <v>0.73798210803520004</v>
      </c>
      <c r="F91" s="132">
        <v>0.46500000000000002</v>
      </c>
      <c r="G91" s="134">
        <f>IF(ISBLANK(F91),"-",$D$101/$F$98*F91)</f>
        <v>0.74208580835791671</v>
      </c>
      <c r="I91" s="135"/>
    </row>
    <row r="92" spans="1:12" ht="26.25" customHeight="1" x14ac:dyDescent="0.4">
      <c r="A92" s="124" t="s">
        <v>67</v>
      </c>
      <c r="B92" s="125">
        <v>1</v>
      </c>
      <c r="C92" s="194">
        <v>2</v>
      </c>
      <c r="D92" s="137">
        <v>0.47099999999999997</v>
      </c>
      <c r="E92" s="138">
        <f>IF(ISBLANK(D92),"-",$D$101/$D$98*D92)</f>
        <v>0.74271276257388719</v>
      </c>
      <c r="F92" s="137">
        <v>0.46100000000000002</v>
      </c>
      <c r="G92" s="139">
        <f>IF(ISBLANK(F92),"-",$D$101/$F$98*F92)</f>
        <v>0.73570227452257986</v>
      </c>
      <c r="I92" s="302">
        <f>ABS((F96/D96*D95)-F95)/D95</f>
        <v>6.7718656299231746E-3</v>
      </c>
    </row>
    <row r="93" spans="1:12" ht="26.25" customHeight="1" x14ac:dyDescent="0.4">
      <c r="A93" s="124" t="s">
        <v>68</v>
      </c>
      <c r="B93" s="125">
        <v>1</v>
      </c>
      <c r="C93" s="194">
        <v>3</v>
      </c>
      <c r="D93" s="137">
        <v>0.46700000000000003</v>
      </c>
      <c r="E93" s="138">
        <f>IF(ISBLANK(D93),"-",$D$101/$D$98*D93)</f>
        <v>0.73640522318897106</v>
      </c>
      <c r="F93" s="137">
        <v>0.45800000000000002</v>
      </c>
      <c r="G93" s="139">
        <f>IF(ISBLANK(F93),"-",$D$101/$F$98*F93)</f>
        <v>0.73091462414607711</v>
      </c>
      <c r="I93" s="302"/>
    </row>
    <row r="94" spans="1:12" ht="27" customHeight="1" x14ac:dyDescent="0.4">
      <c r="A94" s="124" t="s">
        <v>69</v>
      </c>
      <c r="B94" s="125">
        <v>1</v>
      </c>
      <c r="C94" s="211">
        <v>4</v>
      </c>
      <c r="D94" s="142">
        <v>0.46800000000000003</v>
      </c>
      <c r="E94" s="143">
        <f>IF(ISBLANK(D94),"-",$D$101/$D$98*D94)</f>
        <v>0.73798210803520004</v>
      </c>
      <c r="F94" s="142">
        <v>0.45500000000000002</v>
      </c>
      <c r="G94" s="144">
        <f>IF(ISBLANK(F94),"-",$D$101/$F$98*F94)</f>
        <v>0.72612697376957447</v>
      </c>
      <c r="I94" s="145"/>
    </row>
    <row r="95" spans="1:12" ht="27" customHeight="1" x14ac:dyDescent="0.4">
      <c r="A95" s="124" t="s">
        <v>70</v>
      </c>
      <c r="B95" s="125">
        <v>1</v>
      </c>
      <c r="C95" s="212" t="s">
        <v>71</v>
      </c>
      <c r="D95" s="213">
        <f>AVERAGE(D91:D94)</f>
        <v>0.46850000000000003</v>
      </c>
      <c r="E95" s="148">
        <f>AVERAGE(E91:E94)</f>
        <v>0.73877055045831463</v>
      </c>
      <c r="F95" s="214">
        <f>AVERAGE(F91:F94)</f>
        <v>0.45975000000000005</v>
      </c>
      <c r="G95" s="215">
        <f>AVERAGE(G91:G94)</f>
        <v>0.73370742019903712</v>
      </c>
    </row>
    <row r="96" spans="1:12" ht="26.25" customHeight="1" x14ac:dyDescent="0.4">
      <c r="A96" s="124" t="s">
        <v>72</v>
      </c>
      <c r="B96" s="110">
        <v>1</v>
      </c>
      <c r="C96" s="216" t="s">
        <v>113</v>
      </c>
      <c r="D96" s="152">
        <f>[1]sildenafil!$D$43</f>
        <v>25.2</v>
      </c>
      <c r="E96" s="140"/>
      <c r="F96" s="152">
        <f>[1]sildenafil!$F$43</f>
        <v>24.9</v>
      </c>
    </row>
    <row r="97" spans="1:10" ht="26.25" customHeight="1" x14ac:dyDescent="0.4">
      <c r="A97" s="124" t="s">
        <v>74</v>
      </c>
      <c r="B97" s="110">
        <v>1</v>
      </c>
      <c r="C97" s="217" t="s">
        <v>114</v>
      </c>
      <c r="D97" s="218">
        <f>D96*$B$87</f>
        <v>17.938496152634656</v>
      </c>
      <c r="E97" s="155"/>
      <c r="F97" s="154">
        <f>F96*$B$87</f>
        <v>17.724942627008051</v>
      </c>
    </row>
    <row r="98" spans="1:10" ht="19.5" customHeight="1" x14ac:dyDescent="0.3">
      <c r="A98" s="124" t="s">
        <v>76</v>
      </c>
      <c r="B98" s="219">
        <f>(B97/B96)*(B95/B94)*(B93/B92)*(B91/B90)*B89</f>
        <v>2500</v>
      </c>
      <c r="C98" s="217" t="s">
        <v>115</v>
      </c>
      <c r="D98" s="220">
        <f>D97*$B$83/100</f>
        <v>17.61560322188723</v>
      </c>
      <c r="E98" s="158"/>
      <c r="F98" s="157">
        <f>F97*$B$83/100</f>
        <v>17.405893659721904</v>
      </c>
    </row>
    <row r="99" spans="1:10" ht="19.5" customHeight="1" x14ac:dyDescent="0.3">
      <c r="A99" s="303" t="s">
        <v>78</v>
      </c>
      <c r="B99" s="317"/>
      <c r="C99" s="217" t="s">
        <v>116</v>
      </c>
      <c r="D99" s="221">
        <f>D98/$B$98</f>
        <v>7.0462412887548924E-3</v>
      </c>
      <c r="E99" s="158"/>
      <c r="F99" s="161">
        <f>F98/$B$98</f>
        <v>6.9623574638887622E-3</v>
      </c>
      <c r="G99" s="222"/>
      <c r="H99" s="150"/>
    </row>
    <row r="100" spans="1:10" ht="19.5" customHeight="1" x14ac:dyDescent="0.3">
      <c r="A100" s="305"/>
      <c r="B100" s="318"/>
      <c r="C100" s="217" t="s">
        <v>80</v>
      </c>
      <c r="D100" s="223">
        <f>$B$56/$B$116</f>
        <v>1.1111111111111112E-2</v>
      </c>
      <c r="F100" s="166"/>
      <c r="G100" s="224"/>
      <c r="H100" s="150"/>
    </row>
    <row r="101" spans="1:10" ht="18.75" x14ac:dyDescent="0.3">
      <c r="C101" s="217" t="s">
        <v>81</v>
      </c>
      <c r="D101" s="218">
        <f>D100*$B$98</f>
        <v>27.777777777777779</v>
      </c>
      <c r="F101" s="166"/>
      <c r="G101" s="222"/>
      <c r="H101" s="150"/>
    </row>
    <row r="102" spans="1:10" ht="19.5" customHeight="1" x14ac:dyDescent="0.3">
      <c r="C102" s="225" t="s">
        <v>82</v>
      </c>
      <c r="D102" s="226">
        <f>D101/B34</f>
        <v>39.022223158722802</v>
      </c>
      <c r="F102" s="170"/>
      <c r="G102" s="222"/>
      <c r="H102" s="150"/>
      <c r="J102" s="227"/>
    </row>
    <row r="103" spans="1:10" ht="18.75" x14ac:dyDescent="0.3">
      <c r="C103" s="228" t="s">
        <v>117</v>
      </c>
      <c r="D103" s="229">
        <f>AVERAGE(E91:E94,G91:G94)</f>
        <v>0.73623898532867582</v>
      </c>
      <c r="F103" s="170"/>
      <c r="G103" s="230"/>
      <c r="H103" s="150"/>
      <c r="J103" s="231"/>
    </row>
    <row r="104" spans="1:10" ht="18.75" x14ac:dyDescent="0.3">
      <c r="C104" s="197" t="s">
        <v>84</v>
      </c>
      <c r="D104" s="232">
        <f>STDEV(E91:E94,G91:G94)/D103</f>
        <v>7.49398933251255E-3</v>
      </c>
      <c r="F104" s="170"/>
      <c r="G104" s="222"/>
      <c r="H104" s="150"/>
      <c r="J104" s="231"/>
    </row>
    <row r="105" spans="1:10" ht="19.5" customHeight="1" x14ac:dyDescent="0.3">
      <c r="C105" s="199" t="s">
        <v>20</v>
      </c>
      <c r="D105" s="233">
        <f>COUNT(E91:E94,G91:G94)</f>
        <v>8</v>
      </c>
      <c r="F105" s="170"/>
      <c r="G105" s="222"/>
      <c r="H105" s="150"/>
      <c r="J105" s="231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34" t="s">
        <v>119</v>
      </c>
      <c r="D107" s="235" t="s">
        <v>63</v>
      </c>
      <c r="E107" s="236" t="s">
        <v>120</v>
      </c>
      <c r="F107" s="237" t="s">
        <v>121</v>
      </c>
    </row>
    <row r="108" spans="1:10" ht="26.25" customHeight="1" x14ac:dyDescent="0.4">
      <c r="A108" s="124" t="s">
        <v>122</v>
      </c>
      <c r="B108" s="125">
        <v>5</v>
      </c>
      <c r="C108" s="238">
        <v>1</v>
      </c>
      <c r="D108" s="327">
        <v>0.76</v>
      </c>
      <c r="E108" s="272">
        <f>IF(ISBLANK(D108),"-",D108/$D$103*$D$100*$B$116)</f>
        <v>51.613675392421435</v>
      </c>
      <c r="F108" s="239">
        <f t="shared" ref="F108:F113" si="1">IF(ISBLANK(D108), "-", E108/$B$56)</f>
        <v>1.0322735078484286</v>
      </c>
    </row>
    <row r="109" spans="1:10" ht="26.25" customHeight="1" x14ac:dyDescent="0.4">
      <c r="A109" s="124" t="s">
        <v>95</v>
      </c>
      <c r="B109" s="125">
        <v>25</v>
      </c>
      <c r="C109" s="238">
        <v>2</v>
      </c>
      <c r="D109" s="327">
        <v>0.755</v>
      </c>
      <c r="E109" s="273">
        <f>IF(ISBLANK(D109),"-",D109/$D$103*$D$100*$B$116)</f>
        <v>51.274111738523921</v>
      </c>
      <c r="F109" s="240">
        <f t="shared" si="1"/>
        <v>1.0254822347704784</v>
      </c>
    </row>
    <row r="110" spans="1:10" ht="26.25" customHeight="1" x14ac:dyDescent="0.4">
      <c r="A110" s="124" t="s">
        <v>96</v>
      </c>
      <c r="B110" s="125">
        <v>1</v>
      </c>
      <c r="C110" s="238">
        <v>3</v>
      </c>
      <c r="D110" s="327">
        <v>0.78800000000000003</v>
      </c>
      <c r="E110" s="273">
        <f t="shared" ref="E108:E113" si="2">IF(ISBLANK(D110),"-",D110/$D$103*$D$100*$B$116)</f>
        <v>53.515231854247496</v>
      </c>
      <c r="F110" s="240">
        <f>IF(ISBLANK(D110), "-", E110/$B$56)</f>
        <v>1.0703046370849498</v>
      </c>
    </row>
    <row r="111" spans="1:10" ht="26.25" customHeight="1" x14ac:dyDescent="0.4">
      <c r="A111" s="124" t="s">
        <v>97</v>
      </c>
      <c r="B111" s="125">
        <v>1</v>
      </c>
      <c r="C111" s="238">
        <v>4</v>
      </c>
      <c r="D111" s="327">
        <v>0.78400000000000003</v>
      </c>
      <c r="E111" s="273">
        <f t="shared" si="2"/>
        <v>53.243580931129493</v>
      </c>
      <c r="F111" s="240">
        <f t="shared" si="1"/>
        <v>1.0648716186225899</v>
      </c>
    </row>
    <row r="112" spans="1:10" ht="26.25" customHeight="1" x14ac:dyDescent="0.4">
      <c r="A112" s="124" t="s">
        <v>98</v>
      </c>
      <c r="B112" s="125">
        <v>1</v>
      </c>
      <c r="C112" s="238">
        <v>5</v>
      </c>
      <c r="D112" s="327">
        <v>0.75800000000000001</v>
      </c>
      <c r="E112" s="273">
        <f t="shared" si="2"/>
        <v>51.477849930862426</v>
      </c>
      <c r="F112" s="240">
        <f>IF(ISBLANK(D112), "-", E112/$B$56)</f>
        <v>1.0295569986172486</v>
      </c>
    </row>
    <row r="113" spans="1:10" ht="26.25" customHeight="1" x14ac:dyDescent="0.4">
      <c r="A113" s="124" t="s">
        <v>100</v>
      </c>
      <c r="B113" s="125">
        <v>1</v>
      </c>
      <c r="C113" s="241">
        <v>6</v>
      </c>
      <c r="D113" s="328">
        <v>0.747</v>
      </c>
      <c r="E113" s="274">
        <f t="shared" si="2"/>
        <v>50.730809892287915</v>
      </c>
      <c r="F113" s="242">
        <f t="shared" si="1"/>
        <v>1.0146161978457584</v>
      </c>
    </row>
    <row r="114" spans="1:10" ht="26.25" customHeight="1" x14ac:dyDescent="0.4">
      <c r="A114" s="124" t="s">
        <v>101</v>
      </c>
      <c r="B114" s="125">
        <v>1</v>
      </c>
      <c r="C114" s="238"/>
      <c r="D114" s="194"/>
      <c r="E114" s="98"/>
      <c r="F114" s="243"/>
    </row>
    <row r="115" spans="1:10" ht="26.25" customHeight="1" x14ac:dyDescent="0.4">
      <c r="A115" s="124" t="s">
        <v>102</v>
      </c>
      <c r="B115" s="125">
        <v>1</v>
      </c>
      <c r="C115" s="238"/>
      <c r="D115" s="244"/>
      <c r="E115" s="245" t="s">
        <v>71</v>
      </c>
      <c r="F115" s="246">
        <f>AVERAGE(F108:F113)</f>
        <v>1.0395175324649091</v>
      </c>
    </row>
    <row r="116" spans="1:10" ht="27" customHeight="1" x14ac:dyDescent="0.4">
      <c r="A116" s="124" t="s">
        <v>103</v>
      </c>
      <c r="B116" s="156">
        <f>(B115/B114)*(B113/B112)*(B111/B110)*(B109/B108)*B107</f>
        <v>4500</v>
      </c>
      <c r="C116" s="247"/>
      <c r="D116" s="248"/>
      <c r="E116" s="212" t="s">
        <v>84</v>
      </c>
      <c r="F116" s="249">
        <f>STDEV(F108:F113)/F115</f>
        <v>2.1764804945821722E-2</v>
      </c>
      <c r="I116" s="98"/>
    </row>
    <row r="117" spans="1:10" ht="27" customHeight="1" x14ac:dyDescent="0.4">
      <c r="A117" s="303" t="s">
        <v>78</v>
      </c>
      <c r="B117" s="304"/>
      <c r="C117" s="250"/>
      <c r="D117" s="251"/>
      <c r="E117" s="252" t="s">
        <v>20</v>
      </c>
      <c r="F117" s="253">
        <f>COUNT(F108:F113)</f>
        <v>6</v>
      </c>
      <c r="I117" s="98"/>
      <c r="J117" s="231"/>
    </row>
    <row r="118" spans="1:10" ht="19.5" customHeight="1" x14ac:dyDescent="0.3">
      <c r="A118" s="305"/>
      <c r="B118" s="306"/>
      <c r="C118" s="98"/>
      <c r="D118" s="98"/>
      <c r="E118" s="98"/>
      <c r="F118" s="194"/>
      <c r="G118" s="98"/>
      <c r="H118" s="98"/>
      <c r="I118" s="98"/>
    </row>
    <row r="119" spans="1:10" ht="18.75" x14ac:dyDescent="0.3">
      <c r="A119" s="262"/>
      <c r="B119" s="120"/>
      <c r="C119" s="98"/>
      <c r="D119" s="98"/>
      <c r="E119" s="98"/>
      <c r="F119" s="194"/>
      <c r="G119" s="98"/>
      <c r="H119" s="98"/>
      <c r="I119" s="98"/>
    </row>
    <row r="120" spans="1:10" ht="26.25" customHeight="1" x14ac:dyDescent="0.4">
      <c r="A120" s="108" t="s">
        <v>106</v>
      </c>
      <c r="B120" s="201" t="s">
        <v>123</v>
      </c>
      <c r="C120" s="315" t="str">
        <f>B20</f>
        <v>Sildenafil citrate</v>
      </c>
      <c r="D120" s="315"/>
      <c r="E120" s="202" t="s">
        <v>124</v>
      </c>
      <c r="F120" s="202"/>
      <c r="G120" s="203">
        <f>F115</f>
        <v>1.0395175324649091</v>
      </c>
      <c r="H120" s="98"/>
      <c r="I120" s="98"/>
    </row>
    <row r="121" spans="1:10" ht="19.5" customHeight="1" x14ac:dyDescent="0.3">
      <c r="A121" s="254"/>
      <c r="B121" s="254"/>
      <c r="C121" s="255"/>
      <c r="D121" s="255"/>
      <c r="E121" s="255"/>
      <c r="F121" s="255"/>
      <c r="G121" s="255"/>
      <c r="H121" s="255"/>
    </row>
    <row r="122" spans="1:10" ht="18.75" x14ac:dyDescent="0.3">
      <c r="B122" s="316" t="s">
        <v>26</v>
      </c>
      <c r="C122" s="316"/>
      <c r="E122" s="208" t="s">
        <v>27</v>
      </c>
      <c r="F122" s="256"/>
      <c r="G122" s="316" t="s">
        <v>28</v>
      </c>
      <c r="H122" s="316"/>
    </row>
    <row r="123" spans="1:10" ht="69.95" customHeight="1" x14ac:dyDescent="0.3">
      <c r="A123" s="257" t="s">
        <v>29</v>
      </c>
      <c r="B123" s="258"/>
      <c r="C123" s="258"/>
      <c r="E123" s="258"/>
      <c r="F123" s="98"/>
      <c r="G123" s="259"/>
      <c r="H123" s="259"/>
    </row>
    <row r="124" spans="1:10" ht="69.95" customHeight="1" x14ac:dyDescent="0.3">
      <c r="A124" s="257" t="s">
        <v>30</v>
      </c>
      <c r="B124" s="260"/>
      <c r="C124" s="260"/>
      <c r="E124" s="260"/>
      <c r="F124" s="98"/>
      <c r="G124" s="261"/>
      <c r="H124" s="261"/>
    </row>
    <row r="125" spans="1:10" ht="18.75" x14ac:dyDescent="0.3">
      <c r="A125" s="193"/>
      <c r="B125" s="193"/>
      <c r="C125" s="194"/>
      <c r="D125" s="194"/>
      <c r="E125" s="194"/>
      <c r="F125" s="198"/>
      <c r="G125" s="194"/>
      <c r="H125" s="194"/>
      <c r="I125" s="98"/>
    </row>
    <row r="126" spans="1:10" ht="18.75" x14ac:dyDescent="0.3">
      <c r="A126" s="193"/>
      <c r="B126" s="193"/>
      <c r="C126" s="194"/>
      <c r="D126" s="194"/>
      <c r="E126" s="194"/>
      <c r="F126" s="198"/>
      <c r="G126" s="194"/>
      <c r="H126" s="194"/>
      <c r="I126" s="98"/>
    </row>
    <row r="127" spans="1:10" ht="18.75" x14ac:dyDescent="0.3">
      <c r="A127" s="193"/>
      <c r="B127" s="193"/>
      <c r="C127" s="194"/>
      <c r="D127" s="194"/>
      <c r="E127" s="194"/>
      <c r="F127" s="198"/>
      <c r="G127" s="194"/>
      <c r="H127" s="194"/>
      <c r="I127" s="98"/>
    </row>
    <row r="128" spans="1:10" ht="18.75" x14ac:dyDescent="0.3">
      <c r="A128" s="193"/>
      <c r="B128" s="193"/>
      <c r="C128" s="194"/>
      <c r="D128" s="194"/>
      <c r="E128" s="194"/>
      <c r="F128" s="198"/>
      <c r="G128" s="194"/>
      <c r="H128" s="194"/>
      <c r="I128" s="98"/>
    </row>
    <row r="129" spans="1:9" ht="18.75" x14ac:dyDescent="0.3">
      <c r="A129" s="193"/>
      <c r="B129" s="193"/>
      <c r="C129" s="194"/>
      <c r="D129" s="194"/>
      <c r="E129" s="194"/>
      <c r="F129" s="198"/>
      <c r="G129" s="194"/>
      <c r="H129" s="194"/>
      <c r="I129" s="98"/>
    </row>
    <row r="130" spans="1:9" ht="18.75" x14ac:dyDescent="0.3">
      <c r="A130" s="193"/>
      <c r="B130" s="193"/>
      <c r="C130" s="194"/>
      <c r="D130" s="194"/>
      <c r="E130" s="194"/>
      <c r="F130" s="198"/>
      <c r="G130" s="194"/>
      <c r="H130" s="194"/>
      <c r="I130" s="98"/>
    </row>
    <row r="131" spans="1:9" ht="18.75" x14ac:dyDescent="0.3">
      <c r="A131" s="193"/>
      <c r="B131" s="193"/>
      <c r="C131" s="194"/>
      <c r="D131" s="194"/>
      <c r="E131" s="194"/>
      <c r="F131" s="198"/>
      <c r="G131" s="194"/>
      <c r="H131" s="194"/>
      <c r="I131" s="98"/>
    </row>
    <row r="132" spans="1:9" ht="18.75" x14ac:dyDescent="0.3">
      <c r="A132" s="193"/>
      <c r="B132" s="193"/>
      <c r="C132" s="194"/>
      <c r="D132" s="194"/>
      <c r="E132" s="194"/>
      <c r="F132" s="198"/>
      <c r="G132" s="194"/>
      <c r="H132" s="194"/>
      <c r="I132" s="98"/>
    </row>
    <row r="133" spans="1:9" ht="18.75" x14ac:dyDescent="0.3">
      <c r="A133" s="193"/>
      <c r="B133" s="193"/>
      <c r="C133" s="194"/>
      <c r="D133" s="194"/>
      <c r="E133" s="194"/>
      <c r="F133" s="198"/>
      <c r="G133" s="194"/>
      <c r="H133" s="194"/>
      <c r="I133" s="98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sildenafil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HPLC-M</cp:lastModifiedBy>
  <dcterms:created xsi:type="dcterms:W3CDTF">2005-07-05T10:19:27Z</dcterms:created>
  <dcterms:modified xsi:type="dcterms:W3CDTF">2015-08-14T08:09:36Z</dcterms:modified>
</cp:coreProperties>
</file>