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2135" windowHeight="11190" activeTab="5"/>
  </bookViews>
  <sheets>
    <sheet name="SST" sheetId="1" r:id="rId1"/>
    <sheet name="component" sheetId="2" r:id="rId2"/>
    <sheet name="component 1" sheetId="3" r:id="rId3"/>
    <sheet name="Worksheet" sheetId="4" r:id="rId4"/>
    <sheet name="Uniformity" sheetId="5" r:id="rId5"/>
    <sheet name="Naproxen Sodium" sheetId="6" r:id="rId6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G30" i="4" l="1"/>
  <c r="G29" i="4"/>
  <c r="B30" i="6"/>
  <c r="C120" i="6"/>
  <c r="B116" i="6"/>
  <c r="D100" i="6"/>
  <c r="B98" i="6"/>
  <c r="D97" i="6"/>
  <c r="F95" i="6"/>
  <c r="D95" i="6"/>
  <c r="B87" i="6"/>
  <c r="F97" i="6" s="1"/>
  <c r="B81" i="6"/>
  <c r="B83" i="6" s="1"/>
  <c r="B80" i="6"/>
  <c r="B79" i="6"/>
  <c r="C76" i="6"/>
  <c r="B68" i="6"/>
  <c r="C56" i="6"/>
  <c r="B55" i="6"/>
  <c r="B45" i="6"/>
  <c r="D48" i="6" s="1"/>
  <c r="D44" i="6"/>
  <c r="F42" i="6"/>
  <c r="D42" i="6"/>
  <c r="B34" i="6"/>
  <c r="F44" i="6" s="1"/>
  <c r="F45" i="6" s="1"/>
  <c r="C46" i="5"/>
  <c r="B57" i="6" s="1"/>
  <c r="C45" i="5"/>
  <c r="D38" i="5"/>
  <c r="D37" i="5"/>
  <c r="D30" i="5"/>
  <c r="D29" i="5"/>
  <c r="C19" i="5"/>
  <c r="C120" i="3"/>
  <c r="B116" i="3"/>
  <c r="D100" i="3" s="1"/>
  <c r="D101" i="3" s="1"/>
  <c r="B98" i="3"/>
  <c r="F95" i="3"/>
  <c r="I92" i="3" s="1"/>
  <c r="D95" i="3"/>
  <c r="B87" i="3"/>
  <c r="D97" i="3" s="1"/>
  <c r="D98" i="3" s="1"/>
  <c r="D99" i="3" s="1"/>
  <c r="B83" i="3"/>
  <c r="B81" i="3"/>
  <c r="B80" i="3"/>
  <c r="B79" i="3"/>
  <c r="C76" i="3"/>
  <c r="B69" i="3"/>
  <c r="B68" i="3"/>
  <c r="C56" i="3"/>
  <c r="B55" i="3"/>
  <c r="F45" i="3"/>
  <c r="F46" i="3" s="1"/>
  <c r="B45" i="3"/>
  <c r="D48" i="3" s="1"/>
  <c r="F44" i="3"/>
  <c r="D44" i="3"/>
  <c r="D45" i="3" s="1"/>
  <c r="D46" i="3" s="1"/>
  <c r="F42" i="3"/>
  <c r="D42" i="3"/>
  <c r="I39" i="3" s="1"/>
  <c r="B34" i="3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25" i="5" l="1"/>
  <c r="D33" i="5"/>
  <c r="D41" i="5"/>
  <c r="B49" i="5"/>
  <c r="D26" i="5"/>
  <c r="D34" i="5"/>
  <c r="D42" i="5"/>
  <c r="D50" i="5"/>
  <c r="I92" i="6"/>
  <c r="D101" i="6"/>
  <c r="D102" i="6" s="1"/>
  <c r="F98" i="6"/>
  <c r="I39" i="6"/>
  <c r="D49" i="6"/>
  <c r="D45" i="6"/>
  <c r="D46" i="6" s="1"/>
  <c r="F46" i="6"/>
  <c r="G38" i="6"/>
  <c r="B69" i="6"/>
  <c r="D98" i="6"/>
  <c r="E92" i="6" s="1"/>
  <c r="E93" i="3"/>
  <c r="G91" i="3"/>
  <c r="G95" i="3" s="1"/>
  <c r="E91" i="3"/>
  <c r="E94" i="3"/>
  <c r="G92" i="3"/>
  <c r="D102" i="3"/>
  <c r="G93" i="3"/>
  <c r="E92" i="3"/>
  <c r="G41" i="3"/>
  <c r="E38" i="3"/>
  <c r="E41" i="3"/>
  <c r="E39" i="3"/>
  <c r="G38" i="3"/>
  <c r="G42" i="3" s="1"/>
  <c r="G39" i="3"/>
  <c r="G40" i="3"/>
  <c r="D49" i="3"/>
  <c r="E40" i="3"/>
  <c r="F97" i="3"/>
  <c r="F98" i="3" s="1"/>
  <c r="F99" i="3" s="1"/>
  <c r="C50" i="5"/>
  <c r="D27" i="5"/>
  <c r="D31" i="5"/>
  <c r="D35" i="5"/>
  <c r="D39" i="5"/>
  <c r="D43" i="5"/>
  <c r="C49" i="5"/>
  <c r="G40" i="6"/>
  <c r="D24" i="5"/>
  <c r="D28" i="5"/>
  <c r="D32" i="5"/>
  <c r="D36" i="5"/>
  <c r="D40" i="5"/>
  <c r="D49" i="5"/>
  <c r="G39" i="6"/>
  <c r="G91" i="6" l="1"/>
  <c r="G92" i="6"/>
  <c r="F99" i="6"/>
  <c r="G93" i="6"/>
  <c r="E38" i="6"/>
  <c r="E40" i="6"/>
  <c r="E39" i="6"/>
  <c r="G42" i="6"/>
  <c r="D103" i="3"/>
  <c r="E95" i="3"/>
  <c r="D52" i="3"/>
  <c r="D50" i="3"/>
  <c r="E42" i="3"/>
  <c r="G94" i="3"/>
  <c r="D105" i="3" s="1"/>
  <c r="D99" i="6"/>
  <c r="E93" i="6"/>
  <c r="E91" i="6"/>
  <c r="G95" i="6" l="1"/>
  <c r="D52" i="6"/>
  <c r="D50" i="6"/>
  <c r="H67" i="6" s="1"/>
  <c r="E42" i="6"/>
  <c r="D103" i="6"/>
  <c r="E95" i="6"/>
  <c r="D105" i="6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D51" i="6"/>
  <c r="G68" i="3"/>
  <c r="H68" i="3" s="1"/>
  <c r="G60" i="3"/>
  <c r="H60" i="3" s="1"/>
  <c r="G71" i="3"/>
  <c r="H71" i="3" s="1"/>
  <c r="G69" i="3"/>
  <c r="H69" i="3" s="1"/>
  <c r="G66" i="3"/>
  <c r="H66" i="3" s="1"/>
  <c r="G64" i="3"/>
  <c r="H64" i="3" s="1"/>
  <c r="G62" i="3"/>
  <c r="H62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70" i="6" l="1"/>
  <c r="H70" i="6" s="1"/>
  <c r="G66" i="6"/>
  <c r="H66" i="6" s="1"/>
  <c r="G69" i="6"/>
  <c r="H69" i="6" s="1"/>
  <c r="G61" i="6"/>
  <c r="H61" i="6" s="1"/>
  <c r="G60" i="6"/>
  <c r="H60" i="6" s="1"/>
  <c r="H63" i="6"/>
  <c r="G65" i="6"/>
  <c r="H65" i="6" s="1"/>
  <c r="G62" i="6"/>
  <c r="H62" i="6" s="1"/>
  <c r="H71" i="6"/>
  <c r="G64" i="6"/>
  <c r="H64" i="6" s="1"/>
  <c r="G68" i="6"/>
  <c r="H68" i="6" s="1"/>
  <c r="F117" i="3"/>
  <c r="F115" i="3"/>
  <c r="H74" i="3"/>
  <c r="H72" i="3"/>
  <c r="E112" i="6"/>
  <c r="F112" i="6" s="1"/>
  <c r="E110" i="6"/>
  <c r="F110" i="6" s="1"/>
  <c r="E108" i="6"/>
  <c r="F108" i="6" s="1"/>
  <c r="E113" i="6"/>
  <c r="F113" i="6" s="1"/>
  <c r="E111" i="6"/>
  <c r="F111" i="6" s="1"/>
  <c r="E109" i="6"/>
  <c r="F109" i="6" s="1"/>
  <c r="D104" i="6"/>
  <c r="H74" i="6" l="1"/>
  <c r="H72" i="6"/>
  <c r="G76" i="6" s="1"/>
  <c r="F115" i="6"/>
  <c r="F117" i="6"/>
  <c r="F116" i="3"/>
  <c r="G120" i="3"/>
  <c r="H73" i="3"/>
  <c r="G76" i="3"/>
  <c r="H73" i="6" l="1"/>
  <c r="G120" i="6"/>
  <c r="F116" i="6"/>
</calcChain>
</file>

<file path=xl/sharedStrings.xml><?xml version="1.0" encoding="utf-8"?>
<sst xmlns="http://schemas.openxmlformats.org/spreadsheetml/2006/main" count="400" uniqueCount="132">
  <si>
    <t>HPLC System Suitability Report</t>
  </si>
  <si>
    <t>Analysis Data</t>
  </si>
  <si>
    <t>Assay</t>
  </si>
  <si>
    <t>Sample(s)</t>
  </si>
  <si>
    <t>Reference Substance:</t>
  </si>
  <si>
    <t>Aleve</t>
  </si>
  <si>
    <t>% age Purity:</t>
  </si>
  <si>
    <t>NDQD201507021</t>
  </si>
  <si>
    <t>Weight (mg):</t>
  </si>
  <si>
    <t>Naproxen sodium</t>
  </si>
  <si>
    <t>Standard Conc (mg/mL):</t>
  </si>
  <si>
    <t>Each tablet of ALEVE contains 20mg of sodium</t>
  </si>
  <si>
    <t>2015-07-14 14:18:00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</si>
  <si>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</si>
  <si>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</si>
  <si>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</si>
  <si>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</si>
  <si>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</si>
  <si>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</si>
  <si>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</si>
  <si>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</si>
  <si>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</si>
  <si>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</si>
  <si>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</si>
  <si>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</si>
  <si>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</si>
  <si>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</si>
  <si>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</si>
  <si>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</si>
  <si>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</si>
  <si>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</si>
  <si>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</si>
  <si>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</si>
  <si>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</si>
  <si>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</si>
  <si>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</si>
  <si>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</si>
  <si>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</si>
  <si>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</si>
  <si>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</si>
  <si>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</si>
  <si>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</si>
  <si>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</si>
  <si>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</si>
  <si>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</si>
  <si>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</si>
  <si>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</si>
  <si>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</si>
  <si>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</si>
  <si>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</si>
  <si>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</si>
  <si>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</si>
  <si>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</si>
  <si>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</si>
  <si>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</si>
  <si>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</si>
  <si>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</si>
  <si>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</si>
  <si>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</si>
  <si>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</si>
  <si>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</si>
  <si>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</si>
  <si>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</si>
  <si>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</si>
  <si>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</si>
  <si>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</si>
  <si>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</si>
  <si>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</si>
  <si>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</si>
  <si>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</si>
  <si>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</si>
  <si>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</si>
  <si>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</si>
  <si>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</si>
  <si>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</si>
  <si>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</si>
  <si>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</si>
  <si>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</si>
  <si>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</si>
  <si>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</si>
  <si>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</si>
  <si>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</si>
  <si>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</si>
  <si>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</si>
  <si>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</si>
  <si>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</si>
  <si>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</si>
  <si>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</si>
  <si>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</si>
  <si>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</si>
  <si>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</si>
  <si>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</si>
  <si>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</si>
  <si>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</si>
  <si>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</si>
  <si>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</si>
  <si>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</si>
  <si>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</si>
  <si>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</si>
  <si>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</si>
  <si>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</si>
  <si>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</si>
  <si>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</si>
  <si>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</si>
  <si>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</si>
  <si>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</si>
  <si>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</si>
  <si>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</si>
  <si>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</si>
  <si>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</si>
  <si>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</si>
  <si>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</si>
  <si>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</si>
  <si>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</si>
  <si>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</si>
  <si>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</si>
  <si>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</si>
  <si>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</si>
  <si>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</si>
  <si>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</si>
  <si>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</si>
  <si>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</si>
  <si>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</si>
  <si>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</si>
  <si>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</si>
  <si>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Each Tablet contains</t>
  </si>
  <si>
    <t>Average Tablet Content Weight (mg):</t>
  </si>
  <si>
    <t>Dr. Sarah Mwangi</t>
  </si>
  <si>
    <t>10th September 2015</t>
  </si>
  <si>
    <t>Each tablet of ALEVE contains 220mg of Naproxen Sodium</t>
  </si>
  <si>
    <t>Naproxen Natrium (Sodium)</t>
  </si>
  <si>
    <t>N14-1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</si>
</sst>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000"/>
    <numFmt numFmtId="170" formatCode="0.0\ &quot;mg&quot;"/>
    <numFmt numFmtId="171" formatCode="[$-409]d/mmm/yy;@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9" fontId="8" fillId="6" borderId="36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9" fontId="10" fillId="3" borderId="36" xfId="0" applyNumberFormat="1" applyFont="1" applyFill="1" applyBorder="1" applyAlignment="1" applyProtection="1">
      <alignment horizontal="center"/>
      <protection locked="0"/>
    </xf>
    <xf numFmtId="169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8" fontId="9" fillId="7" borderId="2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69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69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9" fontId="8" fillId="2" borderId="12" xfId="0" applyNumberFormat="1" applyFont="1" applyFill="1" applyBorder="1" applyAlignment="1">
      <alignment horizontal="center"/>
    </xf>
    <xf numFmtId="169" fontId="8" fillId="2" borderId="14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169" fontId="8" fillId="2" borderId="40" xfId="0" applyNumberFormat="1" applyFont="1" applyFill="1" applyBorder="1" applyAlignment="1">
      <alignment horizontal="center"/>
    </xf>
    <xf numFmtId="169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1" fontId="6" fillId="2" borderId="0" xfId="0" applyNumberFormat="1" applyFont="1" applyFill="1"/>
    <xf numFmtId="169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69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1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4" xfId="0" applyNumberFormat="1" applyFont="1" applyFill="1" applyBorder="1" applyAlignment="1">
      <alignment horizontal="center"/>
    </xf>
    <xf numFmtId="168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8" fontId="8" fillId="2" borderId="28" xfId="0" applyNumberFormat="1" applyFont="1" applyFill="1" applyBorder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8" fontId="9" fillId="6" borderId="32" xfId="0" applyNumberFormat="1" applyFont="1" applyFill="1" applyBorder="1" applyAlignment="1">
      <alignment horizontal="center"/>
    </xf>
    <xf numFmtId="168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9" fontId="8" fillId="6" borderId="36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9" fontId="10" fillId="3" borderId="36" xfId="0" applyNumberFormat="1" applyFont="1" applyFill="1" applyBorder="1" applyAlignment="1" applyProtection="1">
      <alignment horizontal="center"/>
      <protection locked="0"/>
    </xf>
    <xf numFmtId="169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8" fontId="9" fillId="7" borderId="2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69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69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8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9" fontId="8" fillId="2" borderId="12" xfId="0" applyNumberFormat="1" applyFont="1" applyFill="1" applyBorder="1" applyAlignment="1">
      <alignment horizontal="center"/>
    </xf>
    <xf numFmtId="169" fontId="8" fillId="2" borderId="14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169" fontId="8" fillId="2" borderId="40" xfId="0" applyNumberFormat="1" applyFont="1" applyFill="1" applyBorder="1" applyAlignment="1">
      <alignment horizontal="center"/>
    </xf>
    <xf numFmtId="169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169" fontId="8" fillId="2" borderId="24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8" fontId="10" fillId="3" borderId="24" xfId="0" applyNumberFormat="1" applyFont="1" applyFill="1" applyBorder="1" applyAlignment="1" applyProtection="1">
      <alignment horizontal="center"/>
      <protection locked="0"/>
    </xf>
    <xf numFmtId="168" fontId="10" fillId="3" borderId="28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169" fontId="5" fillId="2" borderId="23" xfId="0" applyNumberFormat="1" applyFont="1" applyFill="1" applyBorder="1" applyAlignment="1">
      <alignment horizontal="center" vertical="center"/>
    </xf>
    <xf numFmtId="169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0" fontId="22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60" sqref="E60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466" t="s">
        <v>0</v>
      </c>
      <c r="B15" s="466"/>
      <c r="C15" s="466"/>
      <c r="D15" s="466"/>
      <c r="E15" s="466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/>
      <c r="D17" s="9"/>
      <c r="E17" s="10"/>
    </row>
    <row r="18" spans="1:6" ht="16.5" customHeight="1">
      <c r="A18" s="11" t="s">
        <v>4</v>
      </c>
      <c r="B18" s="8" t="s">
        <v>5</v>
      </c>
      <c r="C18" s="10"/>
      <c r="D18" s="10"/>
      <c r="E18" s="10"/>
    </row>
    <row r="19" spans="1:6" ht="16.5" customHeight="1">
      <c r="A19" s="11" t="s">
        <v>6</v>
      </c>
      <c r="B19" s="12" t="s">
        <v>7</v>
      </c>
      <c r="C19" s="10"/>
      <c r="D19" s="10"/>
      <c r="E19" s="10"/>
    </row>
    <row r="20" spans="1:6" ht="16.5" customHeight="1">
      <c r="A20" s="7" t="s">
        <v>8</v>
      </c>
      <c r="B20" s="12" t="s">
        <v>9</v>
      </c>
      <c r="C20" s="10"/>
      <c r="D20" s="10"/>
      <c r="E20" s="10"/>
    </row>
    <row r="21" spans="1:6" ht="16.5" customHeight="1">
      <c r="A21" s="7" t="s">
        <v>10</v>
      </c>
      <c r="B21" s="13" t="s">
        <v>11</v>
      </c>
      <c r="C21" s="10"/>
      <c r="D21" s="10"/>
      <c r="E21" s="10"/>
    </row>
    <row r="22" spans="1:6" ht="15.75" customHeight="1">
      <c r="A22" s="10"/>
      <c r="B22" s="10" t="s">
        <v>12</v>
      </c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>
        <v>60771385</v>
      </c>
      <c r="C24" s="18">
        <v>815.26</v>
      </c>
      <c r="D24" s="19">
        <v>1.17</v>
      </c>
      <c r="E24" s="20">
        <v>2.4500000000000002</v>
      </c>
    </row>
    <row r="25" spans="1:6" ht="16.5" customHeight="1">
      <c r="A25" s="17">
        <v>2</v>
      </c>
      <c r="B25" s="18">
        <v>60821423</v>
      </c>
      <c r="C25" s="18">
        <v>799.06</v>
      </c>
      <c r="D25" s="19">
        <v>1.19</v>
      </c>
      <c r="E25" s="19">
        <v>2.44</v>
      </c>
    </row>
    <row r="26" spans="1:6" ht="16.5" customHeight="1">
      <c r="A26" s="17">
        <v>3</v>
      </c>
      <c r="B26" s="18">
        <v>60584159</v>
      </c>
      <c r="C26" s="18">
        <v>824.81</v>
      </c>
      <c r="D26" s="19">
        <v>1.19</v>
      </c>
      <c r="E26" s="19">
        <v>2.44</v>
      </c>
    </row>
    <row r="27" spans="1:6" ht="16.5" customHeight="1">
      <c r="A27" s="17">
        <v>4</v>
      </c>
      <c r="B27" s="18">
        <v>60493848</v>
      </c>
      <c r="C27" s="18">
        <v>817.51</v>
      </c>
      <c r="D27" s="19">
        <v>1.17</v>
      </c>
      <c r="E27" s="19">
        <v>2.4500000000000002</v>
      </c>
    </row>
    <row r="28" spans="1:6" ht="16.5" customHeight="1">
      <c r="A28" s="17">
        <v>5</v>
      </c>
      <c r="B28" s="18">
        <v>60889179</v>
      </c>
      <c r="C28" s="18">
        <v>795.86</v>
      </c>
      <c r="D28" s="19">
        <v>1.18</v>
      </c>
      <c r="E28" s="19">
        <v>2.44</v>
      </c>
    </row>
    <row r="29" spans="1:6" ht="16.5" customHeight="1">
      <c r="A29" s="17">
        <v>6</v>
      </c>
      <c r="B29" s="21">
        <v>60676051</v>
      </c>
      <c r="C29" s="21">
        <v>804.62</v>
      </c>
      <c r="D29" s="22">
        <v>1.19</v>
      </c>
      <c r="E29" s="22">
        <v>2.44</v>
      </c>
    </row>
    <row r="30" spans="1:6" ht="16.5" customHeight="1">
      <c r="A30" s="23" t="s">
        <v>18</v>
      </c>
      <c r="B30" s="24">
        <f>AVERAGE(B24:B29)</f>
        <v>60706007.5</v>
      </c>
      <c r="C30" s="25">
        <f>AVERAGE(C24:C29)</f>
        <v>809.5200000000001</v>
      </c>
      <c r="D30" s="26">
        <f>AVERAGE(D24:D29)</f>
        <v>1.1816666666666666</v>
      </c>
      <c r="E30" s="26">
        <f>AVERAGE(E24:E29)</f>
        <v>2.4433333333333334</v>
      </c>
    </row>
    <row r="31" spans="1:6" ht="16.5" customHeight="1">
      <c r="A31" s="27" t="s">
        <v>19</v>
      </c>
      <c r="B31" s="28">
        <f>(STDEV(B24:B29)/B30)</f>
        <v>2.4643586422748477E-3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/>
      <c r="C39" s="10"/>
      <c r="D39" s="10"/>
      <c r="E39" s="10"/>
    </row>
    <row r="40" spans="1:6" ht="16.5" customHeight="1">
      <c r="A40" s="11" t="s">
        <v>6</v>
      </c>
      <c r="B40" s="12"/>
      <c r="C40" s="10"/>
      <c r="D40" s="10"/>
      <c r="E40" s="10"/>
    </row>
    <row r="41" spans="1:6" ht="16.5" customHeight="1">
      <c r="A41" s="7" t="s">
        <v>8</v>
      </c>
      <c r="B41" s="12"/>
      <c r="C41" s="10"/>
      <c r="D41" s="10"/>
      <c r="E41" s="10"/>
    </row>
    <row r="42" spans="1:6" ht="16.5" customHeight="1">
      <c r="A42" s="7" t="s">
        <v>10</v>
      </c>
      <c r="B42" s="13"/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/>
      <c r="C45" s="18"/>
      <c r="D45" s="19"/>
      <c r="E45" s="20"/>
    </row>
    <row r="46" spans="1:6" ht="16.5" customHeight="1">
      <c r="A46" s="17">
        <v>2</v>
      </c>
      <c r="B46" s="18"/>
      <c r="C46" s="18"/>
      <c r="D46" s="19"/>
      <c r="E46" s="19"/>
    </row>
    <row r="47" spans="1:6" ht="16.5" customHeight="1">
      <c r="A47" s="17">
        <v>3</v>
      </c>
      <c r="B47" s="18"/>
      <c r="C47" s="18"/>
      <c r="D47" s="19"/>
      <c r="E47" s="19"/>
    </row>
    <row r="48" spans="1:6" ht="16.5" customHeight="1">
      <c r="A48" s="17">
        <v>4</v>
      </c>
      <c r="B48" s="18"/>
      <c r="C48" s="18"/>
      <c r="D48" s="19"/>
      <c r="E48" s="19"/>
    </row>
    <row r="49" spans="1:7" ht="16.5" customHeight="1">
      <c r="A49" s="17">
        <v>5</v>
      </c>
      <c r="B49" s="18"/>
      <c r="C49" s="18"/>
      <c r="D49" s="19"/>
      <c r="E49" s="19"/>
    </row>
    <row r="50" spans="1:7" ht="16.5" customHeight="1">
      <c r="A50" s="17">
        <v>6</v>
      </c>
      <c r="B50" s="21"/>
      <c r="C50" s="21"/>
      <c r="D50" s="22"/>
      <c r="E50" s="22"/>
    </row>
    <row r="51" spans="1:7" ht="16.5" customHeight="1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467" t="s">
        <v>26</v>
      </c>
      <c r="C59" s="467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/>
      <c r="C60" s="48" t="s">
        <v>127</v>
      </c>
      <c r="E60" s="48" t="s">
        <v>128</v>
      </c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activeCell="I92" sqref="I92:I93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68" t="s">
        <v>31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>
      <c r="A7" s="468"/>
      <c r="B7" s="468"/>
      <c r="C7" s="468"/>
      <c r="D7" s="468"/>
      <c r="E7" s="468"/>
      <c r="F7" s="468"/>
      <c r="G7" s="468"/>
      <c r="H7" s="468"/>
      <c r="I7" s="468"/>
    </row>
    <row r="8" spans="1:9">
      <c r="A8" s="469" t="s">
        <v>32</v>
      </c>
      <c r="B8" s="469"/>
      <c r="C8" s="469"/>
      <c r="D8" s="469"/>
      <c r="E8" s="469"/>
      <c r="F8" s="469"/>
      <c r="G8" s="469"/>
      <c r="H8" s="469"/>
      <c r="I8" s="469"/>
    </row>
    <row r="9" spans="1:9">
      <c r="A9" s="469"/>
      <c r="B9" s="469"/>
      <c r="C9" s="469"/>
      <c r="D9" s="469"/>
      <c r="E9" s="469"/>
      <c r="F9" s="469"/>
      <c r="G9" s="469"/>
      <c r="H9" s="469"/>
      <c r="I9" s="469"/>
    </row>
    <row r="10" spans="1:9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>
      <c r="A15" s="52"/>
    </row>
    <row r="16" spans="1:9" ht="19.5" customHeight="1">
      <c r="A16" s="502" t="s">
        <v>33</v>
      </c>
      <c r="B16" s="503"/>
      <c r="C16" s="503"/>
      <c r="D16" s="503"/>
      <c r="E16" s="503"/>
      <c r="F16" s="503"/>
      <c r="G16" s="503"/>
      <c r="H16" s="504"/>
    </row>
    <row r="17" spans="1:14" ht="20.25" customHeight="1">
      <c r="A17" s="505" t="s">
        <v>34</v>
      </c>
      <c r="B17" s="505"/>
      <c r="C17" s="505"/>
      <c r="D17" s="505"/>
      <c r="E17" s="505"/>
      <c r="F17" s="505"/>
      <c r="G17" s="505"/>
      <c r="H17" s="505"/>
    </row>
    <row r="18" spans="1:14" ht="26.25" customHeight="1">
      <c r="A18" s="54" t="s">
        <v>35</v>
      </c>
      <c r="B18" s="501" t="s">
        <v>5</v>
      </c>
      <c r="C18" s="501"/>
      <c r="D18" s="224"/>
      <c r="E18" s="55"/>
      <c r="F18" s="56"/>
      <c r="G18" s="56"/>
      <c r="H18" s="56"/>
    </row>
    <row r="19" spans="1:14" ht="26.25" customHeight="1">
      <c r="A19" s="54" t="s">
        <v>36</v>
      </c>
      <c r="B19" s="57" t="s">
        <v>7</v>
      </c>
      <c r="C19" s="226">
        <v>21</v>
      </c>
      <c r="D19" s="56"/>
      <c r="E19" s="56"/>
      <c r="F19" s="56"/>
      <c r="G19" s="56"/>
      <c r="H19" s="56"/>
    </row>
    <row r="20" spans="1:14" ht="26.25" customHeight="1">
      <c r="A20" s="54" t="s">
        <v>37</v>
      </c>
      <c r="B20" s="506" t="s">
        <v>9</v>
      </c>
      <c r="C20" s="506"/>
      <c r="D20" s="56"/>
      <c r="E20" s="56"/>
      <c r="F20" s="56"/>
      <c r="G20" s="56"/>
      <c r="H20" s="56"/>
    </row>
    <row r="21" spans="1:14" ht="26.25" customHeight="1">
      <c r="A21" s="54" t="s">
        <v>38</v>
      </c>
      <c r="B21" s="506" t="s">
        <v>11</v>
      </c>
      <c r="C21" s="506"/>
      <c r="D21" s="506"/>
      <c r="E21" s="506"/>
      <c r="F21" s="506"/>
      <c r="G21" s="506"/>
      <c r="H21" s="506"/>
      <c r="I21" s="58"/>
    </row>
    <row r="22" spans="1:14" ht="26.25" customHeight="1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>
      <c r="A23" s="54" t="s">
        <v>40</v>
      </c>
      <c r="B23" s="59"/>
      <c r="C23" s="56"/>
      <c r="D23" s="56"/>
      <c r="E23" s="56"/>
      <c r="F23" s="56"/>
      <c r="G23" s="56"/>
      <c r="H23" s="56"/>
    </row>
    <row r="24" spans="1:14" ht="18.75">
      <c r="A24" s="54"/>
      <c r="B24" s="60"/>
    </row>
    <row r="25" spans="1:14" ht="18.75">
      <c r="A25" s="61" t="s">
        <v>1</v>
      </c>
      <c r="B25" s="60"/>
    </row>
    <row r="26" spans="1:14" ht="26.25" customHeight="1">
      <c r="A26" s="62" t="s">
        <v>4</v>
      </c>
      <c r="B26" s="501"/>
      <c r="C26" s="501"/>
    </row>
    <row r="27" spans="1:14" ht="26.25" customHeight="1">
      <c r="A27" s="63" t="s">
        <v>41</v>
      </c>
      <c r="B27" s="499"/>
      <c r="C27" s="499"/>
    </row>
    <row r="28" spans="1:14" ht="27" customHeight="1">
      <c r="A28" s="63" t="s">
        <v>6</v>
      </c>
      <c r="B28" s="64"/>
    </row>
    <row r="29" spans="1:14" s="14" customFormat="1" ht="27" customHeight="1">
      <c r="A29" s="63" t="s">
        <v>42</v>
      </c>
      <c r="B29" s="65"/>
      <c r="C29" s="476" t="s">
        <v>43</v>
      </c>
      <c r="D29" s="477"/>
      <c r="E29" s="477"/>
      <c r="F29" s="477"/>
      <c r="G29" s="478"/>
      <c r="I29" s="66"/>
      <c r="J29" s="66"/>
      <c r="K29" s="66"/>
      <c r="L29" s="66"/>
    </row>
    <row r="30" spans="1:14" s="14" customFormat="1" ht="19.5" customHeight="1">
      <c r="A30" s="63" t="s">
        <v>44</v>
      </c>
      <c r="B30" s="67">
        <f>B28-B29</f>
        <v>0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>
      <c r="A31" s="63" t="s">
        <v>45</v>
      </c>
      <c r="B31" s="70">
        <v>154.46</v>
      </c>
      <c r="C31" s="479" t="s">
        <v>46</v>
      </c>
      <c r="D31" s="480"/>
      <c r="E31" s="480"/>
      <c r="F31" s="480"/>
      <c r="G31" s="480"/>
      <c r="H31" s="481"/>
      <c r="I31" s="66"/>
      <c r="J31" s="66"/>
      <c r="K31" s="66"/>
      <c r="L31" s="66"/>
    </row>
    <row r="32" spans="1:14" s="14" customFormat="1" ht="27" customHeight="1">
      <c r="A32" s="63" t="s">
        <v>47</v>
      </c>
      <c r="B32" s="70">
        <v>165.23</v>
      </c>
      <c r="C32" s="479" t="s">
        <v>48</v>
      </c>
      <c r="D32" s="480"/>
      <c r="E32" s="480"/>
      <c r="F32" s="480"/>
      <c r="G32" s="480"/>
      <c r="H32" s="481"/>
      <c r="I32" s="66"/>
      <c r="J32" s="66"/>
      <c r="K32" s="66"/>
      <c r="L32" s="71"/>
      <c r="M32" s="71"/>
      <c r="N32" s="72"/>
    </row>
    <row r="33" spans="1:14" s="14" customFormat="1" ht="17.25" customHeight="1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>
      <c r="A34" s="63" t="s">
        <v>49</v>
      </c>
      <c r="B34" s="75">
        <f>B31/B32</f>
        <v>0.93481813230042976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>
      <c r="A36" s="76" t="s">
        <v>51</v>
      </c>
      <c r="B36" s="77">
        <v>25</v>
      </c>
      <c r="C36" s="53"/>
      <c r="D36" s="482" t="s">
        <v>52</v>
      </c>
      <c r="E36" s="500"/>
      <c r="F36" s="482" t="s">
        <v>53</v>
      </c>
      <c r="G36" s="483"/>
      <c r="J36" s="66"/>
      <c r="K36" s="66"/>
      <c r="L36" s="71"/>
      <c r="M36" s="71"/>
      <c r="N36" s="72"/>
    </row>
    <row r="37" spans="1:14" s="14" customFormat="1" ht="27" customHeight="1">
      <c r="A37" s="78" t="s">
        <v>54</v>
      </c>
      <c r="B37" s="79">
        <v>4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>
      <c r="A38" s="78" t="s">
        <v>59</v>
      </c>
      <c r="B38" s="79">
        <v>200</v>
      </c>
      <c r="C38" s="85">
        <v>1</v>
      </c>
      <c r="D38" s="86">
        <v>52522362</v>
      </c>
      <c r="E38" s="87" t="e">
        <f>IF(ISBLANK(D38),"-",$D$48/$D$45*D38)</f>
        <v>#DIV/0!</v>
      </c>
      <c r="F38" s="86">
        <v>53289728</v>
      </c>
      <c r="G38" s="88" t="e">
        <f>IF(ISBLANK(F38),"-",$D$48/$F$45*F38)</f>
        <v>#DIV/0!</v>
      </c>
      <c r="I38" s="89"/>
      <c r="J38" s="66"/>
      <c r="K38" s="66"/>
      <c r="L38" s="71"/>
      <c r="M38" s="71"/>
      <c r="N38" s="72"/>
    </row>
    <row r="39" spans="1:14" s="14" customFormat="1" ht="26.25" customHeight="1">
      <c r="A39" s="78" t="s">
        <v>60</v>
      </c>
      <c r="B39" s="79">
        <v>1</v>
      </c>
      <c r="C39" s="90">
        <v>2</v>
      </c>
      <c r="D39" s="91">
        <v>52553125</v>
      </c>
      <c r="E39" s="92" t="e">
        <f>IF(ISBLANK(D39),"-",$D$48/$D$45*D39)</f>
        <v>#DIV/0!</v>
      </c>
      <c r="F39" s="91">
        <v>53121237</v>
      </c>
      <c r="G39" s="93" t="e">
        <f>IF(ISBLANK(F39),"-",$D$48/$F$45*F39)</f>
        <v>#DIV/0!</v>
      </c>
      <c r="I39" s="484">
        <f>ABS((F43/D43*D42)-F42)/D42</f>
        <v>9.1663928758481394E-3</v>
      </c>
      <c r="J39" s="66"/>
      <c r="K39" s="66"/>
      <c r="L39" s="71"/>
      <c r="M39" s="71"/>
      <c r="N39" s="72"/>
    </row>
    <row r="40" spans="1:14" ht="26.25" customHeight="1">
      <c r="A40" s="78" t="s">
        <v>61</v>
      </c>
      <c r="B40" s="79">
        <v>1</v>
      </c>
      <c r="C40" s="90">
        <v>3</v>
      </c>
      <c r="D40" s="91">
        <v>52565096</v>
      </c>
      <c r="E40" s="92" t="e">
        <f>IF(ISBLANK(D40),"-",$D$48/$D$45*D40)</f>
        <v>#DIV/0!</v>
      </c>
      <c r="F40" s="91">
        <v>54057613</v>
      </c>
      <c r="G40" s="93" t="e">
        <f>IF(ISBLANK(F40),"-",$D$48/$F$45*F40)</f>
        <v>#DIV/0!</v>
      </c>
      <c r="I40" s="484"/>
      <c r="L40" s="71"/>
      <c r="M40" s="71"/>
      <c r="N40" s="94"/>
    </row>
    <row r="41" spans="1:14" ht="27" customHeight="1">
      <c r="A41" s="78" t="s">
        <v>62</v>
      </c>
      <c r="B41" s="79">
        <v>1</v>
      </c>
      <c r="C41" s="95">
        <v>4</v>
      </c>
      <c r="D41" s="96">
        <v>52522362</v>
      </c>
      <c r="E41" s="97" t="e">
        <f>IF(ISBLANK(D41),"-",$D$48/$D$45*D41)</f>
        <v>#DIV/0!</v>
      </c>
      <c r="F41" s="96">
        <v>53289728</v>
      </c>
      <c r="G41" s="98" t="e">
        <f>IF(ISBLANK(F41),"-",$D$48/$F$45*F41)</f>
        <v>#DIV/0!</v>
      </c>
      <c r="I41" s="99"/>
      <c r="L41" s="71"/>
      <c r="M41" s="71"/>
      <c r="N41" s="94"/>
    </row>
    <row r="42" spans="1:14" ht="27" customHeight="1">
      <c r="A42" s="78" t="s">
        <v>63</v>
      </c>
      <c r="B42" s="79">
        <v>1</v>
      </c>
      <c r="C42" s="100" t="s">
        <v>64</v>
      </c>
      <c r="D42" s="101">
        <f>AVERAGE(D38:D41)</f>
        <v>52540736.25</v>
      </c>
      <c r="E42" s="102" t="e">
        <f>AVERAGE(E38:E41)</f>
        <v>#DIV/0!</v>
      </c>
      <c r="F42" s="101">
        <f>AVERAGE(F38:F41)</f>
        <v>53439576.5</v>
      </c>
      <c r="G42" s="103" t="e">
        <f>AVERAGE(G38:G41)</f>
        <v>#DIV/0!</v>
      </c>
      <c r="H42" s="104"/>
    </row>
    <row r="43" spans="1:14" ht="26.25" customHeight="1">
      <c r="A43" s="78" t="s">
        <v>65</v>
      </c>
      <c r="B43" s="79">
        <v>1</v>
      </c>
      <c r="C43" s="105" t="s">
        <v>66</v>
      </c>
      <c r="D43" s="106">
        <v>25.12</v>
      </c>
      <c r="E43" s="94"/>
      <c r="F43" s="106">
        <v>25.78</v>
      </c>
      <c r="H43" s="104"/>
    </row>
    <row r="44" spans="1:14" ht="26.25" customHeight="1">
      <c r="A44" s="78" t="s">
        <v>67</v>
      </c>
      <c r="B44" s="79">
        <v>1</v>
      </c>
      <c r="C44" s="107" t="s">
        <v>68</v>
      </c>
      <c r="D44" s="108">
        <f>D43*$B$34</f>
        <v>23.482631483386797</v>
      </c>
      <c r="E44" s="109"/>
      <c r="F44" s="108">
        <f>F43*$B$34</f>
        <v>24.09961145070508</v>
      </c>
      <c r="H44" s="104"/>
    </row>
    <row r="45" spans="1:14" ht="19.5" customHeight="1">
      <c r="A45" s="78" t="s">
        <v>69</v>
      </c>
      <c r="B45" s="110">
        <f>(B44/B43)*(B42/B41)*(B40/B39)*(B38/B37)*B36</f>
        <v>1250</v>
      </c>
      <c r="C45" s="107" t="s">
        <v>70</v>
      </c>
      <c r="D45" s="111">
        <f>D44*$B$30/100</f>
        <v>0</v>
      </c>
      <c r="E45" s="112"/>
      <c r="F45" s="111">
        <f>F44*$B$30/100</f>
        <v>0</v>
      </c>
      <c r="H45" s="104"/>
    </row>
    <row r="46" spans="1:14" ht="19.5" customHeight="1">
      <c r="A46" s="470" t="s">
        <v>71</v>
      </c>
      <c r="B46" s="471"/>
      <c r="C46" s="107" t="s">
        <v>72</v>
      </c>
      <c r="D46" s="113">
        <f>D45/$B$45</f>
        <v>0</v>
      </c>
      <c r="E46" s="114"/>
      <c r="F46" s="115">
        <f>F45/$B$45</f>
        <v>0</v>
      </c>
      <c r="H46" s="104"/>
    </row>
    <row r="47" spans="1:14" ht="27" customHeight="1">
      <c r="A47" s="472"/>
      <c r="B47" s="473"/>
      <c r="C47" s="116" t="s">
        <v>73</v>
      </c>
      <c r="D47" s="117">
        <v>0.02</v>
      </c>
      <c r="E47" s="118"/>
      <c r="F47" s="114"/>
      <c r="H47" s="104"/>
    </row>
    <row r="48" spans="1:14" ht="18.75">
      <c r="C48" s="119" t="s">
        <v>74</v>
      </c>
      <c r="D48" s="111">
        <f>D47*$B$45</f>
        <v>25</v>
      </c>
      <c r="F48" s="120"/>
      <c r="H48" s="104"/>
    </row>
    <row r="49" spans="1:12" ht="19.5" customHeight="1">
      <c r="C49" s="121" t="s">
        <v>75</v>
      </c>
      <c r="D49" s="122">
        <f>D48/B34</f>
        <v>26.743169752686779</v>
      </c>
      <c r="F49" s="120"/>
      <c r="H49" s="104"/>
    </row>
    <row r="50" spans="1:12" ht="18.75">
      <c r="C50" s="76" t="s">
        <v>76</v>
      </c>
      <c r="D50" s="123" t="e">
        <f>AVERAGE(E38:E41,G38:G41)</f>
        <v>#DIV/0!</v>
      </c>
      <c r="F50" s="124"/>
      <c r="H50" s="104"/>
    </row>
    <row r="51" spans="1:12" ht="18.75">
      <c r="C51" s="78" t="s">
        <v>77</v>
      </c>
      <c r="D51" s="125" t="e">
        <f>STDEV(E38:E41,G38:G41)/D50</f>
        <v>#DIV/0!</v>
      </c>
      <c r="F51" s="124"/>
      <c r="H51" s="104"/>
    </row>
    <row r="52" spans="1:12" ht="19.5" customHeight="1">
      <c r="C52" s="126" t="s">
        <v>20</v>
      </c>
      <c r="D52" s="127">
        <f>COUNT(E38:E41,G38:G41)</f>
        <v>0</v>
      </c>
      <c r="F52" s="124"/>
    </row>
    <row r="54" spans="1:12" ht="18.75">
      <c r="A54" s="128" t="s">
        <v>1</v>
      </c>
      <c r="B54" s="129" t="s">
        <v>78</v>
      </c>
    </row>
    <row r="55" spans="1:12" ht="18.75">
      <c r="A55" s="53" t="s">
        <v>79</v>
      </c>
      <c r="B55" s="130" t="str">
        <f>B21</f>
        <v>Each tablet of ALEVE contains 20mg of sodium</v>
      </c>
    </row>
    <row r="56" spans="1:12" ht="26.25" customHeight="1">
      <c r="A56" s="131" t="s">
        <v>80</v>
      </c>
      <c r="B56" s="132">
        <v>300</v>
      </c>
      <c r="C56" s="53" t="str">
        <f>B20</f>
        <v>Naproxen sodium</v>
      </c>
      <c r="H56" s="133"/>
    </row>
    <row r="57" spans="1:12" ht="18.75">
      <c r="A57" s="130" t="s">
        <v>81</v>
      </c>
      <c r="B57" s="225">
        <v>550.5</v>
      </c>
      <c r="H57" s="133"/>
    </row>
    <row r="58" spans="1:12" ht="19.5" customHeight="1">
      <c r="H58" s="133"/>
    </row>
    <row r="59" spans="1:12" s="14" customFormat="1" ht="27" customHeight="1">
      <c r="A59" s="76" t="s">
        <v>82</v>
      </c>
      <c r="B59" s="77">
        <v>50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>
      <c r="A60" s="78" t="s">
        <v>86</v>
      </c>
      <c r="B60" s="79">
        <v>4</v>
      </c>
      <c r="C60" s="487" t="s">
        <v>87</v>
      </c>
      <c r="D60" s="490">
        <v>90.52</v>
      </c>
      <c r="E60" s="136">
        <v>1</v>
      </c>
      <c r="F60" s="137">
        <v>55899703</v>
      </c>
      <c r="G60" s="227" t="e">
        <f>IF(ISBLANK(F60),"-",(F60/$D$50*$D$47*$B$68)*($B$57/$D$60))</f>
        <v>#DIV/0!</v>
      </c>
      <c r="H60" s="138" t="e">
        <f t="shared" ref="H60:H71" si="0">IF(ISBLANK(F60),"-",G60/$B$56)</f>
        <v>#DIV/0!</v>
      </c>
      <c r="L60" s="66"/>
    </row>
    <row r="61" spans="1:12" s="14" customFormat="1" ht="26.25" customHeight="1">
      <c r="A61" s="78" t="s">
        <v>88</v>
      </c>
      <c r="B61" s="79">
        <v>200</v>
      </c>
      <c r="C61" s="488"/>
      <c r="D61" s="491"/>
      <c r="E61" s="139">
        <v>2</v>
      </c>
      <c r="F61" s="91">
        <v>56207803</v>
      </c>
      <c r="G61" s="228" t="e">
        <f>IF(ISBLANK(F61),"-",(F61/$D$50*$D$47*$B$68)*($B$57/$D$60))</f>
        <v>#DIV/0!</v>
      </c>
      <c r="H61" s="140" t="e">
        <f t="shared" si="0"/>
        <v>#DIV/0!</v>
      </c>
      <c r="L61" s="66"/>
    </row>
    <row r="62" spans="1:12" s="14" customFormat="1" ht="26.25" customHeight="1">
      <c r="A62" s="78" t="s">
        <v>89</v>
      </c>
      <c r="B62" s="79">
        <v>1</v>
      </c>
      <c r="C62" s="488"/>
      <c r="D62" s="491"/>
      <c r="E62" s="139">
        <v>3</v>
      </c>
      <c r="F62" s="141">
        <v>54857529</v>
      </c>
      <c r="G62" s="228" t="e">
        <f>IF(ISBLANK(F62),"-",(F62/$D$50*$D$47*$B$68)*($B$57/$D$60))</f>
        <v>#DIV/0!</v>
      </c>
      <c r="H62" s="140" t="e">
        <f t="shared" si="0"/>
        <v>#DIV/0!</v>
      </c>
      <c r="L62" s="66"/>
    </row>
    <row r="63" spans="1:12" ht="27" customHeight="1">
      <c r="A63" s="78" t="s">
        <v>90</v>
      </c>
      <c r="B63" s="79">
        <v>1</v>
      </c>
      <c r="C63" s="498"/>
      <c r="D63" s="492"/>
      <c r="E63" s="142">
        <v>4</v>
      </c>
      <c r="F63" s="143">
        <v>55899703</v>
      </c>
      <c r="G63" s="228" t="e">
        <f>IF(ISBLANK(F63),"-",(F63/$D$50*$D$47*$B$68)*($B$57/$D$60))</f>
        <v>#DIV/0!</v>
      </c>
      <c r="H63" s="140" t="e">
        <f t="shared" si="0"/>
        <v>#DIV/0!</v>
      </c>
    </row>
    <row r="64" spans="1:12" ht="26.25" customHeight="1">
      <c r="A64" s="78" t="s">
        <v>91</v>
      </c>
      <c r="B64" s="79">
        <v>1</v>
      </c>
      <c r="C64" s="487" t="s">
        <v>92</v>
      </c>
      <c r="D64" s="490">
        <v>87.21</v>
      </c>
      <c r="E64" s="136">
        <v>1</v>
      </c>
      <c r="F64" s="137">
        <v>54374410</v>
      </c>
      <c r="G64" s="229" t="e">
        <f>IF(ISBLANK(F64),"-",(F64/$D$50*$D$47*$B$68)*($B$57/$D$64))</f>
        <v>#DIV/0!</v>
      </c>
      <c r="H64" s="144" t="e">
        <f t="shared" si="0"/>
        <v>#DIV/0!</v>
      </c>
    </row>
    <row r="65" spans="1:8" ht="26.25" customHeight="1">
      <c r="A65" s="78" t="s">
        <v>93</v>
      </c>
      <c r="B65" s="79">
        <v>1</v>
      </c>
      <c r="C65" s="488"/>
      <c r="D65" s="491"/>
      <c r="E65" s="139">
        <v>2</v>
      </c>
      <c r="F65" s="91">
        <v>55245409</v>
      </c>
      <c r="G65" s="230" t="e">
        <f>IF(ISBLANK(F65),"-",(F65/$D$50*$D$47*$B$68)*($B$57/$D$64))</f>
        <v>#DIV/0!</v>
      </c>
      <c r="H65" s="145" t="e">
        <f t="shared" si="0"/>
        <v>#DIV/0!</v>
      </c>
    </row>
    <row r="66" spans="1:8" ht="26.25" customHeight="1">
      <c r="A66" s="78" t="s">
        <v>94</v>
      </c>
      <c r="B66" s="79">
        <v>1</v>
      </c>
      <c r="C66" s="488"/>
      <c r="D66" s="491"/>
      <c r="E66" s="139">
        <v>3</v>
      </c>
      <c r="F66" s="91">
        <v>54431185</v>
      </c>
      <c r="G66" s="230" t="e">
        <f>IF(ISBLANK(F66),"-",(F66/$D$50*$D$47*$B$68)*($B$57/$D$64))</f>
        <v>#DIV/0!</v>
      </c>
      <c r="H66" s="145" t="e">
        <f t="shared" si="0"/>
        <v>#DIV/0!</v>
      </c>
    </row>
    <row r="67" spans="1:8" ht="27" customHeight="1">
      <c r="A67" s="78" t="s">
        <v>95</v>
      </c>
      <c r="B67" s="79">
        <v>1</v>
      </c>
      <c r="C67" s="498"/>
      <c r="D67" s="492"/>
      <c r="E67" s="142">
        <v>4</v>
      </c>
      <c r="F67" s="143">
        <v>54374410</v>
      </c>
      <c r="G67" s="231" t="e">
        <f>IF(ISBLANK(F67),"-",(F67/$D$50*$D$47*$B$68)*($B$57/$D$64))</f>
        <v>#DIV/0!</v>
      </c>
      <c r="H67" s="146" t="e">
        <f t="shared" si="0"/>
        <v>#DIV/0!</v>
      </c>
    </row>
    <row r="68" spans="1:8" ht="26.25" customHeight="1">
      <c r="A68" s="78" t="s">
        <v>96</v>
      </c>
      <c r="B68" s="147">
        <f>(B67/B66)*(B65/B64)*(B63/B62)*(B61/B60)*B59</f>
        <v>2500</v>
      </c>
      <c r="C68" s="487" t="s">
        <v>97</v>
      </c>
      <c r="D68" s="490">
        <v>105.17</v>
      </c>
      <c r="E68" s="136">
        <v>1</v>
      </c>
      <c r="F68" s="137">
        <v>63256003</v>
      </c>
      <c r="G68" s="229" t="e">
        <f>IF(ISBLANK(F68),"-",(F68/$D$50*$D$47*$B$68)*($B$57/$D$68))</f>
        <v>#DIV/0!</v>
      </c>
      <c r="H68" s="140" t="e">
        <f t="shared" si="0"/>
        <v>#DIV/0!</v>
      </c>
    </row>
    <row r="69" spans="1:8" ht="27" customHeight="1">
      <c r="A69" s="126" t="s">
        <v>98</v>
      </c>
      <c r="B69" s="148">
        <f>(D47*B68)/B56*B57</f>
        <v>91.75</v>
      </c>
      <c r="C69" s="488"/>
      <c r="D69" s="491"/>
      <c r="E69" s="139">
        <v>2</v>
      </c>
      <c r="F69" s="91">
        <v>63562552</v>
      </c>
      <c r="G69" s="230" t="e">
        <f>IF(ISBLANK(F69),"-",(F69/$D$50*$D$47*$B$68)*($B$57/$D$68))</f>
        <v>#DIV/0!</v>
      </c>
      <c r="H69" s="140" t="e">
        <f t="shared" si="0"/>
        <v>#DIV/0!</v>
      </c>
    </row>
    <row r="70" spans="1:8" ht="26.25" customHeight="1">
      <c r="A70" s="493" t="s">
        <v>71</v>
      </c>
      <c r="B70" s="494"/>
      <c r="C70" s="488"/>
      <c r="D70" s="491"/>
      <c r="E70" s="139">
        <v>3</v>
      </c>
      <c r="F70" s="91">
        <v>63968506</v>
      </c>
      <c r="G70" s="230" t="e">
        <f>IF(ISBLANK(F70),"-",(F70/$D$50*$D$47*$B$68)*($B$57/$D$68))</f>
        <v>#DIV/0!</v>
      </c>
      <c r="H70" s="140" t="e">
        <f t="shared" si="0"/>
        <v>#DIV/0!</v>
      </c>
    </row>
    <row r="71" spans="1:8" ht="27" customHeight="1">
      <c r="A71" s="495"/>
      <c r="B71" s="496"/>
      <c r="C71" s="489"/>
      <c r="D71" s="492"/>
      <c r="E71" s="142">
        <v>4</v>
      </c>
      <c r="F71" s="143">
        <v>63256003</v>
      </c>
      <c r="G71" s="231" t="e">
        <f>IF(ISBLANK(F71),"-",(F71/$D$50*$D$47*$B$68)*($B$57/$D$68))</f>
        <v>#DIV/0!</v>
      </c>
      <c r="H71" s="149" t="e">
        <f t="shared" si="0"/>
        <v>#DIV/0!</v>
      </c>
    </row>
    <row r="72" spans="1:8" ht="26.25" customHeight="1">
      <c r="A72" s="150"/>
      <c r="B72" s="150"/>
      <c r="C72" s="150"/>
      <c r="D72" s="150"/>
      <c r="E72" s="150"/>
      <c r="F72" s="151"/>
      <c r="G72" s="152" t="s">
        <v>64</v>
      </c>
      <c r="H72" s="153" t="e">
        <f>AVERAGE(H60:H71)</f>
        <v>#DIV/0!</v>
      </c>
    </row>
    <row r="73" spans="1:8" ht="26.25" customHeight="1">
      <c r="C73" s="150"/>
      <c r="D73" s="150"/>
      <c r="E73" s="150"/>
      <c r="F73" s="151"/>
      <c r="G73" s="154" t="s">
        <v>77</v>
      </c>
      <c r="H73" s="232" t="e">
        <f>STDEV(H60:H71)/H72</f>
        <v>#DIV/0!</v>
      </c>
    </row>
    <row r="74" spans="1:8" ht="27" customHeight="1">
      <c r="A74" s="150"/>
      <c r="B74" s="150"/>
      <c r="C74" s="151"/>
      <c r="D74" s="151"/>
      <c r="E74" s="155"/>
      <c r="F74" s="151"/>
      <c r="G74" s="156" t="s">
        <v>20</v>
      </c>
      <c r="H74" s="157">
        <f>COUNT(H60:H71)</f>
        <v>0</v>
      </c>
    </row>
    <row r="76" spans="1:8" ht="26.25" customHeight="1">
      <c r="A76" s="62" t="s">
        <v>99</v>
      </c>
      <c r="B76" s="158" t="s">
        <v>100</v>
      </c>
      <c r="C76" s="474" t="str">
        <f>B20</f>
        <v>Naproxen sodium</v>
      </c>
      <c r="D76" s="474"/>
      <c r="E76" s="159" t="s">
        <v>101</v>
      </c>
      <c r="F76" s="159"/>
      <c r="G76" s="160" t="e">
        <f>H72</f>
        <v>#DIV/0!</v>
      </c>
      <c r="H76" s="161"/>
    </row>
    <row r="77" spans="1:8" ht="18.75">
      <c r="A77" s="61" t="s">
        <v>102</v>
      </c>
      <c r="B77" s="61" t="s">
        <v>103</v>
      </c>
    </row>
    <row r="78" spans="1:8" ht="18.75">
      <c r="A78" s="61"/>
      <c r="B78" s="61"/>
    </row>
    <row r="79" spans="1:8" ht="26.25" customHeight="1">
      <c r="A79" s="62" t="s">
        <v>4</v>
      </c>
      <c r="B79" s="497">
        <f>B26</f>
        <v>0</v>
      </c>
      <c r="C79" s="497"/>
    </row>
    <row r="80" spans="1:8" ht="26.25" customHeight="1">
      <c r="A80" s="63" t="s">
        <v>41</v>
      </c>
      <c r="B80" s="497">
        <f>B27</f>
        <v>0</v>
      </c>
      <c r="C80" s="497"/>
    </row>
    <row r="81" spans="1:12" ht="27" customHeight="1">
      <c r="A81" s="63" t="s">
        <v>6</v>
      </c>
      <c r="B81" s="162">
        <f>B28</f>
        <v>0</v>
      </c>
    </row>
    <row r="82" spans="1:12" s="14" customFormat="1" ht="27" customHeight="1">
      <c r="A82" s="63" t="s">
        <v>42</v>
      </c>
      <c r="B82" s="65">
        <v>0</v>
      </c>
      <c r="C82" s="476" t="s">
        <v>43</v>
      </c>
      <c r="D82" s="477"/>
      <c r="E82" s="477"/>
      <c r="F82" s="477"/>
      <c r="G82" s="478"/>
      <c r="I82" s="66"/>
      <c r="J82" s="66"/>
      <c r="K82" s="66"/>
      <c r="L82" s="66"/>
    </row>
    <row r="83" spans="1:12" s="14" customFormat="1" ht="19.5" customHeight="1">
      <c r="A83" s="63" t="s">
        <v>44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>
      <c r="A84" s="63" t="s">
        <v>45</v>
      </c>
      <c r="B84" s="70">
        <v>154.46</v>
      </c>
      <c r="C84" s="479" t="s">
        <v>104</v>
      </c>
      <c r="D84" s="480"/>
      <c r="E84" s="480"/>
      <c r="F84" s="480"/>
      <c r="G84" s="480"/>
      <c r="H84" s="481"/>
      <c r="I84" s="66"/>
      <c r="J84" s="66"/>
      <c r="K84" s="66"/>
      <c r="L84" s="66"/>
    </row>
    <row r="85" spans="1:12" s="14" customFormat="1" ht="27" customHeight="1">
      <c r="A85" s="63" t="s">
        <v>47</v>
      </c>
      <c r="B85" s="70">
        <v>165.23</v>
      </c>
      <c r="C85" s="479" t="s">
        <v>105</v>
      </c>
      <c r="D85" s="480"/>
      <c r="E85" s="480"/>
      <c r="F85" s="480"/>
      <c r="G85" s="480"/>
      <c r="H85" s="481"/>
      <c r="I85" s="66"/>
      <c r="J85" s="66"/>
      <c r="K85" s="66"/>
      <c r="L85" s="66"/>
    </row>
    <row r="86" spans="1:12" s="14" customFormat="1" ht="18.75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>
      <c r="A87" s="63" t="s">
        <v>49</v>
      </c>
      <c r="B87" s="75">
        <f>B84/B85</f>
        <v>0.93481813230042976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>
      <c r="A88" s="61"/>
      <c r="B88" s="61"/>
    </row>
    <row r="89" spans="1:12" ht="27" customHeight="1">
      <c r="A89" s="76" t="s">
        <v>51</v>
      </c>
      <c r="B89" s="77">
        <v>25</v>
      </c>
      <c r="D89" s="163" t="s">
        <v>52</v>
      </c>
      <c r="E89" s="164"/>
      <c r="F89" s="482" t="s">
        <v>53</v>
      </c>
      <c r="G89" s="483"/>
    </row>
    <row r="90" spans="1:12" ht="27" customHeight="1">
      <c r="A90" s="78" t="s">
        <v>54</v>
      </c>
      <c r="B90" s="79">
        <v>4</v>
      </c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>
      <c r="A91" s="78" t="s">
        <v>59</v>
      </c>
      <c r="B91" s="79">
        <v>200</v>
      </c>
      <c r="C91" s="167">
        <v>1</v>
      </c>
      <c r="D91" s="86">
        <v>52522362</v>
      </c>
      <c r="E91" s="87" t="e">
        <f>IF(ISBLANK(D91),"-",$D$101/$D$98*D91)</f>
        <v>#DIV/0!</v>
      </c>
      <c r="F91" s="86">
        <v>53289728</v>
      </c>
      <c r="G91" s="88" t="e">
        <f>IF(ISBLANK(F91),"-",$D$101/$F$98*F91)</f>
        <v>#DIV/0!</v>
      </c>
      <c r="I91" s="89"/>
    </row>
    <row r="92" spans="1:12" ht="26.25" customHeight="1">
      <c r="A92" s="78" t="s">
        <v>60</v>
      </c>
      <c r="B92" s="79">
        <v>1</v>
      </c>
      <c r="C92" s="151">
        <v>2</v>
      </c>
      <c r="D92" s="91">
        <v>52553125</v>
      </c>
      <c r="E92" s="92" t="e">
        <f>IF(ISBLANK(D92),"-",$D$101/$D$98*D92)</f>
        <v>#DIV/0!</v>
      </c>
      <c r="F92" s="91">
        <v>53121237</v>
      </c>
      <c r="G92" s="93" t="e">
        <f>IF(ISBLANK(F92),"-",$D$101/$F$98*F92)</f>
        <v>#DIV/0!</v>
      </c>
      <c r="I92" s="484">
        <f>ABS((F96/D96*D95)-F95)/D95</f>
        <v>9.1663928758481394E-3</v>
      </c>
    </row>
    <row r="93" spans="1:12" ht="26.25" customHeight="1">
      <c r="A93" s="78" t="s">
        <v>61</v>
      </c>
      <c r="B93" s="79">
        <v>1</v>
      </c>
      <c r="C93" s="151">
        <v>3</v>
      </c>
      <c r="D93" s="91">
        <v>52565096</v>
      </c>
      <c r="E93" s="92" t="e">
        <f>IF(ISBLANK(D93),"-",$D$101/$D$98*D93)</f>
        <v>#DIV/0!</v>
      </c>
      <c r="F93" s="91">
        <v>54057613</v>
      </c>
      <c r="G93" s="93" t="e">
        <f>IF(ISBLANK(F93),"-",$D$101/$F$98*F93)</f>
        <v>#DIV/0!</v>
      </c>
      <c r="I93" s="484"/>
    </row>
    <row r="94" spans="1:12" ht="27" customHeight="1">
      <c r="A94" s="78" t="s">
        <v>62</v>
      </c>
      <c r="B94" s="79">
        <v>1</v>
      </c>
      <c r="C94" s="168">
        <v>4</v>
      </c>
      <c r="D94" s="96">
        <v>52522362</v>
      </c>
      <c r="E94" s="97" t="e">
        <f>IF(ISBLANK(D94),"-",$D$101/$D$98*D94)</f>
        <v>#DIV/0!</v>
      </c>
      <c r="F94" s="169">
        <v>53289728</v>
      </c>
      <c r="G94" s="98" t="e">
        <f>IF(ISBLANK(F94),"-",$D$101/$F$98*F94)</f>
        <v>#DIV/0!</v>
      </c>
      <c r="I94" s="99"/>
    </row>
    <row r="95" spans="1:12" ht="27" customHeight="1">
      <c r="A95" s="78" t="s">
        <v>63</v>
      </c>
      <c r="B95" s="79">
        <v>1</v>
      </c>
      <c r="C95" s="170" t="s">
        <v>64</v>
      </c>
      <c r="D95" s="171">
        <f>AVERAGE(D91:D94)</f>
        <v>52540736.25</v>
      </c>
      <c r="E95" s="102" t="e">
        <f>AVERAGE(E91:E94)</f>
        <v>#DIV/0!</v>
      </c>
      <c r="F95" s="172">
        <f>AVERAGE(F91:F94)</f>
        <v>53439576.5</v>
      </c>
      <c r="G95" s="173" t="e">
        <f>AVERAGE(G91:G94)</f>
        <v>#DIV/0!</v>
      </c>
    </row>
    <row r="96" spans="1:12" ht="26.25" customHeight="1">
      <c r="A96" s="78" t="s">
        <v>65</v>
      </c>
      <c r="B96" s="64">
        <v>1</v>
      </c>
      <c r="C96" s="174" t="s">
        <v>106</v>
      </c>
      <c r="D96" s="175">
        <v>25.12</v>
      </c>
      <c r="E96" s="94"/>
      <c r="F96" s="106">
        <v>25.78</v>
      </c>
    </row>
    <row r="97" spans="1:10" ht="26.25" customHeight="1">
      <c r="A97" s="78" t="s">
        <v>67</v>
      </c>
      <c r="B97" s="64">
        <v>1</v>
      </c>
      <c r="C97" s="176" t="s">
        <v>107</v>
      </c>
      <c r="D97" s="177">
        <f>D96*$B$87</f>
        <v>23.482631483386797</v>
      </c>
      <c r="E97" s="109"/>
      <c r="F97" s="108">
        <f>F96*$B$87</f>
        <v>24.09961145070508</v>
      </c>
    </row>
    <row r="98" spans="1:10" ht="19.5" customHeight="1">
      <c r="A98" s="78" t="s">
        <v>69</v>
      </c>
      <c r="B98" s="178">
        <f>(B97/B96)*(B95/B94)*(B93/B92)*(B91/B90)*B89</f>
        <v>1250</v>
      </c>
      <c r="C98" s="176" t="s">
        <v>108</v>
      </c>
      <c r="D98" s="179">
        <f>D97*$B$83/100</f>
        <v>0</v>
      </c>
      <c r="E98" s="112"/>
      <c r="F98" s="111">
        <f>F97*$B$83/100</f>
        <v>0</v>
      </c>
    </row>
    <row r="99" spans="1:10" ht="19.5" customHeight="1">
      <c r="A99" s="470" t="s">
        <v>71</v>
      </c>
      <c r="B99" s="485"/>
      <c r="C99" s="176" t="s">
        <v>109</v>
      </c>
      <c r="D99" s="180">
        <f>D98/$B$98</f>
        <v>0</v>
      </c>
      <c r="E99" s="112"/>
      <c r="F99" s="115">
        <f>F98/$B$98</f>
        <v>0</v>
      </c>
      <c r="G99" s="181"/>
      <c r="H99" s="104"/>
    </row>
    <row r="100" spans="1:10" ht="19.5" customHeight="1">
      <c r="A100" s="472"/>
      <c r="B100" s="486"/>
      <c r="C100" s="176" t="s">
        <v>73</v>
      </c>
      <c r="D100" s="182">
        <f>$B$56/$B$116</f>
        <v>3.3333333333333333E-2</v>
      </c>
      <c r="F100" s="120"/>
      <c r="G100" s="183"/>
      <c r="H100" s="104"/>
    </row>
    <row r="101" spans="1:10" ht="18.75">
      <c r="C101" s="176" t="s">
        <v>74</v>
      </c>
      <c r="D101" s="177">
        <f>D100*$B$98</f>
        <v>41.666666666666664</v>
      </c>
      <c r="F101" s="120"/>
      <c r="G101" s="181"/>
      <c r="H101" s="104"/>
    </row>
    <row r="102" spans="1:10" ht="19.5" customHeight="1">
      <c r="C102" s="184" t="s">
        <v>75</v>
      </c>
      <c r="D102" s="185">
        <f>D101/B34</f>
        <v>44.571949587811297</v>
      </c>
      <c r="F102" s="124"/>
      <c r="G102" s="181"/>
      <c r="H102" s="104"/>
      <c r="J102" s="186"/>
    </row>
    <row r="103" spans="1:10" ht="18.75">
      <c r="C103" s="187" t="s">
        <v>110</v>
      </c>
      <c r="D103" s="188" t="e">
        <f>AVERAGE(E91:E94,G91:G94)</f>
        <v>#DIV/0!</v>
      </c>
      <c r="F103" s="124"/>
      <c r="G103" s="189"/>
      <c r="H103" s="104"/>
      <c r="J103" s="190"/>
    </row>
    <row r="104" spans="1:10" ht="18.75">
      <c r="C104" s="154" t="s">
        <v>77</v>
      </c>
      <c r="D104" s="191" t="e">
        <f>STDEV(E91:E94,G91:G94)/D103</f>
        <v>#DIV/0!</v>
      </c>
      <c r="F104" s="124"/>
      <c r="G104" s="181"/>
      <c r="H104" s="104"/>
      <c r="J104" s="190"/>
    </row>
    <row r="105" spans="1:10" ht="19.5" customHeight="1">
      <c r="C105" s="156" t="s">
        <v>20</v>
      </c>
      <c r="D105" s="192">
        <f>COUNT(E91:E94,G91:G94)</f>
        <v>0</v>
      </c>
      <c r="F105" s="124"/>
      <c r="G105" s="181"/>
      <c r="H105" s="104"/>
      <c r="J105" s="190"/>
    </row>
    <row r="106" spans="1:10" ht="19.5" customHeight="1">
      <c r="A106" s="128"/>
      <c r="B106" s="128"/>
      <c r="C106" s="128"/>
      <c r="D106" s="128"/>
      <c r="E106" s="128"/>
    </row>
    <row r="107" spans="1:10" ht="26.25" customHeight="1">
      <c r="A107" s="76" t="s">
        <v>111</v>
      </c>
      <c r="B107" s="77">
        <v>900</v>
      </c>
      <c r="C107" s="193" t="s">
        <v>112</v>
      </c>
      <c r="D107" s="194" t="s">
        <v>56</v>
      </c>
      <c r="E107" s="195" t="s">
        <v>113</v>
      </c>
      <c r="F107" s="196" t="s">
        <v>114</v>
      </c>
    </row>
    <row r="108" spans="1:10" ht="26.25" customHeight="1">
      <c r="A108" s="78" t="s">
        <v>115</v>
      </c>
      <c r="B108" s="79">
        <v>5</v>
      </c>
      <c r="C108" s="197">
        <v>1</v>
      </c>
      <c r="D108" s="198">
        <v>87619284</v>
      </c>
      <c r="E108" s="233" t="e">
        <f t="shared" ref="E108:E113" si="1">IF(ISBLANK(D108),"-",D108/$D$103*$D$100*$B$116)</f>
        <v>#DIV/0!</v>
      </c>
      <c r="F108" s="199" t="e">
        <f t="shared" ref="F108:F113" si="2">IF(ISBLANK(D108), "-", E108/$B$56)</f>
        <v>#DIV/0!</v>
      </c>
    </row>
    <row r="109" spans="1:10" ht="26.25" customHeight="1">
      <c r="A109" s="78" t="s">
        <v>88</v>
      </c>
      <c r="B109" s="79">
        <v>50</v>
      </c>
      <c r="C109" s="197">
        <v>2</v>
      </c>
      <c r="D109" s="198">
        <v>87231228</v>
      </c>
      <c r="E109" s="234" t="e">
        <f t="shared" si="1"/>
        <v>#DIV/0!</v>
      </c>
      <c r="F109" s="200" t="e">
        <f t="shared" si="2"/>
        <v>#DIV/0!</v>
      </c>
    </row>
    <row r="110" spans="1:10" ht="26.25" customHeight="1">
      <c r="A110" s="78" t="s">
        <v>89</v>
      </c>
      <c r="B110" s="79">
        <v>1</v>
      </c>
      <c r="C110" s="197">
        <v>3</v>
      </c>
      <c r="D110" s="198">
        <v>87224653</v>
      </c>
      <c r="E110" s="234" t="e">
        <f t="shared" si="1"/>
        <v>#DIV/0!</v>
      </c>
      <c r="F110" s="200" t="e">
        <f t="shared" si="2"/>
        <v>#DIV/0!</v>
      </c>
    </row>
    <row r="111" spans="1:10" ht="26.25" customHeight="1">
      <c r="A111" s="78" t="s">
        <v>90</v>
      </c>
      <c r="B111" s="79">
        <v>1</v>
      </c>
      <c r="C111" s="197">
        <v>4</v>
      </c>
      <c r="D111" s="198">
        <v>86491264</v>
      </c>
      <c r="E111" s="234" t="e">
        <f t="shared" si="1"/>
        <v>#DIV/0!</v>
      </c>
      <c r="F111" s="200" t="e">
        <f t="shared" si="2"/>
        <v>#DIV/0!</v>
      </c>
    </row>
    <row r="112" spans="1:10" ht="26.25" customHeight="1">
      <c r="A112" s="78" t="s">
        <v>91</v>
      </c>
      <c r="B112" s="79">
        <v>1</v>
      </c>
      <c r="C112" s="197">
        <v>5</v>
      </c>
      <c r="D112" s="198">
        <v>88080316</v>
      </c>
      <c r="E112" s="234" t="e">
        <f t="shared" si="1"/>
        <v>#DIV/0!</v>
      </c>
      <c r="F112" s="200" t="e">
        <f t="shared" si="2"/>
        <v>#DIV/0!</v>
      </c>
    </row>
    <row r="113" spans="1:10" ht="26.25" customHeight="1">
      <c r="A113" s="78" t="s">
        <v>93</v>
      </c>
      <c r="B113" s="79">
        <v>1</v>
      </c>
      <c r="C113" s="201">
        <v>6</v>
      </c>
      <c r="D113" s="202">
        <v>87568449</v>
      </c>
      <c r="E113" s="235" t="e">
        <f t="shared" si="1"/>
        <v>#DIV/0!</v>
      </c>
      <c r="F113" s="203" t="e">
        <f t="shared" si="2"/>
        <v>#DIV/0!</v>
      </c>
    </row>
    <row r="114" spans="1:10" ht="26.25" customHeight="1">
      <c r="A114" s="78" t="s">
        <v>94</v>
      </c>
      <c r="B114" s="79">
        <v>1</v>
      </c>
      <c r="C114" s="197"/>
      <c r="D114" s="151"/>
      <c r="E114" s="52"/>
      <c r="F114" s="204"/>
    </row>
    <row r="115" spans="1:10" ht="26.25" customHeight="1">
      <c r="A115" s="78" t="s">
        <v>95</v>
      </c>
      <c r="B115" s="79">
        <v>1</v>
      </c>
      <c r="C115" s="197"/>
      <c r="D115" s="205"/>
      <c r="E115" s="206" t="s">
        <v>64</v>
      </c>
      <c r="F115" s="207" t="e">
        <f>AVERAGE(F108:F113)</f>
        <v>#DIV/0!</v>
      </c>
    </row>
    <row r="116" spans="1:10" ht="27" customHeight="1">
      <c r="A116" s="78" t="s">
        <v>96</v>
      </c>
      <c r="B116" s="110">
        <f>(B115/B114)*(B113/B112)*(B111/B110)*(B109/B108)*B107</f>
        <v>9000</v>
      </c>
      <c r="C116" s="208"/>
      <c r="D116" s="209"/>
      <c r="E116" s="170" t="s">
        <v>77</v>
      </c>
      <c r="F116" s="210" t="e">
        <f>STDEV(F108:F113)/F115</f>
        <v>#DIV/0!</v>
      </c>
      <c r="I116" s="52"/>
    </row>
    <row r="117" spans="1:10" ht="27" customHeight="1">
      <c r="A117" s="470" t="s">
        <v>71</v>
      </c>
      <c r="B117" s="471"/>
      <c r="C117" s="211"/>
      <c r="D117" s="212"/>
      <c r="E117" s="213" t="s">
        <v>20</v>
      </c>
      <c r="F117" s="214">
        <f>COUNT(F108:F113)</f>
        <v>0</v>
      </c>
      <c r="I117" s="52"/>
      <c r="J117" s="190"/>
    </row>
    <row r="118" spans="1:10" ht="19.5" customHeight="1">
      <c r="A118" s="472"/>
      <c r="B118" s="473"/>
      <c r="C118" s="52"/>
      <c r="D118" s="52"/>
      <c r="E118" s="52"/>
      <c r="F118" s="151"/>
      <c r="G118" s="52"/>
      <c r="H118" s="52"/>
      <c r="I118" s="52"/>
    </row>
    <row r="119" spans="1:10" ht="18.75">
      <c r="A119" s="223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>
      <c r="A120" s="62" t="s">
        <v>99</v>
      </c>
      <c r="B120" s="158" t="s">
        <v>116</v>
      </c>
      <c r="C120" s="474" t="str">
        <f>B20</f>
        <v>Naproxen sodium</v>
      </c>
      <c r="D120" s="474"/>
      <c r="E120" s="159" t="s">
        <v>117</v>
      </c>
      <c r="F120" s="159"/>
      <c r="G120" s="160" t="e">
        <f>F115</f>
        <v>#DIV/0!</v>
      </c>
      <c r="H120" s="52"/>
      <c r="I120" s="52"/>
    </row>
    <row r="121" spans="1:10" ht="19.5" customHeight="1">
      <c r="A121" s="215"/>
      <c r="B121" s="215"/>
      <c r="C121" s="216"/>
      <c r="D121" s="216"/>
      <c r="E121" s="216"/>
      <c r="F121" s="216"/>
      <c r="G121" s="216"/>
      <c r="H121" s="216"/>
    </row>
    <row r="122" spans="1:10" ht="18.75">
      <c r="B122" s="475" t="s">
        <v>26</v>
      </c>
      <c r="C122" s="475"/>
      <c r="E122" s="165" t="s">
        <v>27</v>
      </c>
      <c r="F122" s="217"/>
      <c r="G122" s="475" t="s">
        <v>28</v>
      </c>
      <c r="H122" s="475"/>
    </row>
    <row r="123" spans="1:10" ht="69.95" customHeight="1">
      <c r="A123" s="218" t="s">
        <v>29</v>
      </c>
      <c r="B123" s="219"/>
      <c r="C123" s="219"/>
      <c r="E123" s="219"/>
      <c r="F123" s="52"/>
      <c r="G123" s="220"/>
      <c r="H123" s="220"/>
    </row>
    <row r="124" spans="1:10" ht="69.95" customHeight="1">
      <c r="A124" s="218" t="s">
        <v>30</v>
      </c>
      <c r="B124" s="221"/>
      <c r="C124" s="221"/>
      <c r="E124" s="221"/>
      <c r="F124" s="52"/>
      <c r="G124" s="222"/>
      <c r="H124" s="222"/>
    </row>
    <row r="125" spans="1:10" ht="18.75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6" priority="1" operator="greaterThan">
      <formula>0.02</formula>
    </cfRule>
  </conditionalFormatting>
  <conditionalFormatting sqref="D51">
    <cfRule type="cellIs" dxfId="35" priority="2" operator="greaterThan">
      <formula>0.02</formula>
    </cfRule>
  </conditionalFormatting>
  <conditionalFormatting sqref="H73">
    <cfRule type="cellIs" dxfId="34" priority="3" operator="greaterThan">
      <formula>0.02</formula>
    </cfRule>
  </conditionalFormatting>
  <conditionalFormatting sqref="D104">
    <cfRule type="cellIs" dxfId="33" priority="4" operator="greaterThan">
      <formula>0.02</formula>
    </cfRule>
  </conditionalFormatting>
  <conditionalFormatting sqref="I39">
    <cfRule type="cellIs" dxfId="32" priority="5" operator="lessThanOrEqual">
      <formula>0.02</formula>
    </cfRule>
  </conditionalFormatting>
  <conditionalFormatting sqref="I39">
    <cfRule type="cellIs" dxfId="31" priority="6" operator="greaterThan">
      <formula>0.02</formula>
    </cfRule>
  </conditionalFormatting>
  <conditionalFormatting sqref="I92">
    <cfRule type="cellIs" dxfId="30" priority="7" operator="lessThanOrEqual">
      <formula>0.02</formula>
    </cfRule>
  </conditionalFormatting>
  <conditionalFormatting sqref="I92">
    <cfRule type="cellIs" dxfId="29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9:G30"/>
  <sheetViews>
    <sheetView workbookViewId="0">
      <selection activeCell="G31" sqref="G31"/>
    </sheetView>
  </sheetViews>
  <sheetFormatPr defaultRowHeight="12.75"/>
  <sheetData>
    <row r="29" spans="7:7">
      <c r="G29">
        <f>25/10*1/100</f>
        <v>2.5000000000000001E-2</v>
      </c>
    </row>
    <row r="30" spans="7:7">
      <c r="G30">
        <f>250/100*1/100</f>
        <v>2.5000000000000001E-2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C32" sqref="C32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10" t="s">
        <v>33</v>
      </c>
      <c r="B11" s="511"/>
      <c r="C11" s="511"/>
      <c r="D11" s="511"/>
      <c r="E11" s="511"/>
      <c r="F11" s="512"/>
      <c r="G11" s="275"/>
    </row>
    <row r="12" spans="1:7" ht="16.5" customHeight="1">
      <c r="A12" s="509" t="s">
        <v>118</v>
      </c>
      <c r="B12" s="509"/>
      <c r="C12" s="509"/>
      <c r="D12" s="509"/>
      <c r="E12" s="509"/>
      <c r="F12" s="509"/>
      <c r="G12" s="274"/>
    </row>
    <row r="14" spans="1:7" ht="16.5" customHeight="1">
      <c r="A14" s="514" t="s">
        <v>35</v>
      </c>
      <c r="B14" s="514"/>
      <c r="C14" s="244" t="s">
        <v>5</v>
      </c>
    </row>
    <row r="15" spans="1:7" ht="16.5" customHeight="1">
      <c r="A15" s="514" t="s">
        <v>36</v>
      </c>
      <c r="B15" s="514"/>
      <c r="C15" s="244" t="s">
        <v>7</v>
      </c>
    </row>
    <row r="16" spans="1:7" ht="16.5" customHeight="1">
      <c r="A16" s="514" t="s">
        <v>37</v>
      </c>
      <c r="B16" s="514"/>
      <c r="C16" s="244" t="s">
        <v>9</v>
      </c>
    </row>
    <row r="17" spans="1:5" ht="16.5" customHeight="1">
      <c r="A17" s="514" t="s">
        <v>38</v>
      </c>
      <c r="B17" s="514"/>
      <c r="C17" s="244" t="s">
        <v>11</v>
      </c>
    </row>
    <row r="18" spans="1:5" ht="16.5" customHeight="1">
      <c r="A18" s="514" t="s">
        <v>39</v>
      </c>
      <c r="B18" s="514"/>
      <c r="C18" s="281" t="s">
        <v>12</v>
      </c>
    </row>
    <row r="19" spans="1:5" ht="16.5" customHeight="1">
      <c r="A19" s="514" t="s">
        <v>40</v>
      </c>
      <c r="B19" s="514"/>
      <c r="C19" s="281" t="e">
        <f>#REF!</f>
        <v>#REF!</v>
      </c>
    </row>
    <row r="20" spans="1:5" ht="16.5" customHeight="1">
      <c r="A20" s="246"/>
      <c r="B20" s="246"/>
      <c r="C20" s="261"/>
    </row>
    <row r="21" spans="1:5" ht="16.5" customHeight="1">
      <c r="A21" s="509" t="s">
        <v>1</v>
      </c>
      <c r="B21" s="509"/>
      <c r="C21" s="243" t="s">
        <v>119</v>
      </c>
      <c r="D21" s="250"/>
    </row>
    <row r="22" spans="1:5" ht="15.75" customHeight="1">
      <c r="A22" s="513"/>
      <c r="B22" s="513"/>
      <c r="C22" s="241"/>
      <c r="D22" s="513"/>
      <c r="E22" s="513"/>
    </row>
    <row r="23" spans="1:5" ht="33.75" customHeight="1">
      <c r="C23" s="270" t="s">
        <v>120</v>
      </c>
      <c r="D23" s="269" t="s">
        <v>121</v>
      </c>
      <c r="E23" s="236"/>
    </row>
    <row r="24" spans="1:5" ht="15.75" customHeight="1">
      <c r="C24" s="279">
        <v>323.10000000000002</v>
      </c>
      <c r="D24" s="271">
        <f t="shared" ref="D24:D43" si="0">(C24-$C$46)/$C$46</f>
        <v>-1.6857351509250135E-2</v>
      </c>
      <c r="E24" s="237"/>
    </row>
    <row r="25" spans="1:5" ht="15.75" customHeight="1">
      <c r="C25" s="279">
        <v>323.2</v>
      </c>
      <c r="D25" s="272">
        <f t="shared" si="0"/>
        <v>-1.6553067185978571E-2</v>
      </c>
      <c r="E25" s="237"/>
    </row>
    <row r="26" spans="1:5" ht="15.75" customHeight="1">
      <c r="C26" s="279">
        <v>330.2</v>
      </c>
      <c r="D26" s="272">
        <f t="shared" si="0"/>
        <v>4.7468354430379818E-3</v>
      </c>
      <c r="E26" s="237"/>
    </row>
    <row r="27" spans="1:5" ht="15.75" customHeight="1">
      <c r="C27" s="279">
        <v>331.3</v>
      </c>
      <c r="D27" s="272">
        <f t="shared" si="0"/>
        <v>8.0939629990263665E-3</v>
      </c>
      <c r="E27" s="237"/>
    </row>
    <row r="28" spans="1:5" ht="15.75" customHeight="1">
      <c r="C28" s="279">
        <v>323</v>
      </c>
      <c r="D28" s="272">
        <f t="shared" si="0"/>
        <v>-1.7161635832521869E-2</v>
      </c>
      <c r="E28" s="237"/>
    </row>
    <row r="29" spans="1:5" ht="15.75" customHeight="1">
      <c r="C29" s="279">
        <v>332</v>
      </c>
      <c r="D29" s="272">
        <f t="shared" si="0"/>
        <v>1.0223953261927987E-2</v>
      </c>
      <c r="E29" s="237"/>
    </row>
    <row r="30" spans="1:5" ht="15.75" customHeight="1">
      <c r="C30" s="279">
        <v>320.10000000000002</v>
      </c>
      <c r="D30" s="272">
        <f t="shared" si="0"/>
        <v>-2.5985881207400086E-2</v>
      </c>
      <c r="E30" s="237"/>
    </row>
    <row r="31" spans="1:5" ht="15.75" customHeight="1">
      <c r="C31" s="279">
        <v>329.9</v>
      </c>
      <c r="D31" s="272">
        <f t="shared" si="0"/>
        <v>3.8339824732229522E-3</v>
      </c>
      <c r="E31" s="237"/>
    </row>
    <row r="32" spans="1:5" ht="15.75" customHeight="1">
      <c r="C32" s="279">
        <v>327.9</v>
      </c>
      <c r="D32" s="272">
        <f t="shared" si="0"/>
        <v>-2.2517039922103489E-3</v>
      </c>
      <c r="E32" s="237"/>
    </row>
    <row r="33" spans="1:7" ht="15.75" customHeight="1">
      <c r="C33" s="279">
        <v>337.8</v>
      </c>
      <c r="D33" s="272">
        <f t="shared" si="0"/>
        <v>2.7872444011684594E-2</v>
      </c>
      <c r="E33" s="237"/>
    </row>
    <row r="34" spans="1:7" ht="15.75" customHeight="1">
      <c r="C34" s="279">
        <v>340.1</v>
      </c>
      <c r="D34" s="272">
        <f t="shared" si="0"/>
        <v>3.4870983446932929E-2</v>
      </c>
      <c r="E34" s="237"/>
    </row>
    <row r="35" spans="1:7" ht="15.75" customHeight="1">
      <c r="C35" s="279">
        <v>333.6</v>
      </c>
      <c r="D35" s="272">
        <f t="shared" si="0"/>
        <v>1.5092502434274697E-2</v>
      </c>
      <c r="E35" s="237"/>
    </row>
    <row r="36" spans="1:7" ht="15.75" customHeight="1">
      <c r="C36" s="279">
        <v>321.3</v>
      </c>
      <c r="D36" s="272">
        <f t="shared" si="0"/>
        <v>-2.2334469328140139E-2</v>
      </c>
      <c r="E36" s="237"/>
    </row>
    <row r="37" spans="1:7" ht="15.75" customHeight="1">
      <c r="C37" s="279">
        <v>325.39999999999998</v>
      </c>
      <c r="D37" s="272">
        <f t="shared" si="0"/>
        <v>-9.8588120740019762E-3</v>
      </c>
      <c r="E37" s="237"/>
    </row>
    <row r="38" spans="1:7" ht="15.75" customHeight="1">
      <c r="C38" s="279">
        <v>326.7</v>
      </c>
      <c r="D38" s="272">
        <f t="shared" si="0"/>
        <v>-5.9031158714702948E-3</v>
      </c>
      <c r="E38" s="237"/>
    </row>
    <row r="39" spans="1:7" ht="15.75" customHeight="1">
      <c r="C39" s="279">
        <v>332.3</v>
      </c>
      <c r="D39" s="272">
        <f t="shared" si="0"/>
        <v>1.1136806231743018E-2</v>
      </c>
      <c r="E39" s="237"/>
    </row>
    <row r="40" spans="1:7" ht="15.75" customHeight="1">
      <c r="C40" s="279">
        <v>334.6</v>
      </c>
      <c r="D40" s="272">
        <f t="shared" si="0"/>
        <v>1.8135345666991348E-2</v>
      </c>
      <c r="E40" s="237"/>
    </row>
    <row r="41" spans="1:7" ht="15.75" customHeight="1">
      <c r="C41" s="279">
        <v>324.10000000000002</v>
      </c>
      <c r="D41" s="272">
        <f t="shared" si="0"/>
        <v>-1.3814508276533483E-2</v>
      </c>
      <c r="E41" s="237"/>
    </row>
    <row r="42" spans="1:7" ht="15.75" customHeight="1">
      <c r="C42" s="279">
        <v>326.39999999999998</v>
      </c>
      <c r="D42" s="272">
        <f t="shared" si="0"/>
        <v>-6.8159688412853248E-3</v>
      </c>
      <c r="E42" s="237"/>
    </row>
    <row r="43" spans="1:7" ht="16.5" customHeight="1">
      <c r="C43" s="280">
        <v>329.8</v>
      </c>
      <c r="D43" s="273">
        <f t="shared" si="0"/>
        <v>3.5296981499513907E-3</v>
      </c>
      <c r="E43" s="237"/>
    </row>
    <row r="44" spans="1:7" ht="16.5" customHeight="1">
      <c r="C44" s="238"/>
      <c r="D44" s="237"/>
      <c r="E44" s="239"/>
    </row>
    <row r="45" spans="1:7" ht="16.5" customHeight="1">
      <c r="B45" s="266" t="s">
        <v>122</v>
      </c>
      <c r="C45" s="267">
        <f>SUM(C24:C44)</f>
        <v>6572.8</v>
      </c>
      <c r="D45" s="262"/>
      <c r="E45" s="238"/>
    </row>
    <row r="46" spans="1:7" ht="17.25" customHeight="1">
      <c r="B46" s="266" t="s">
        <v>123</v>
      </c>
      <c r="C46" s="268">
        <f>AVERAGE(C24:C44)</f>
        <v>328.64</v>
      </c>
      <c r="E46" s="240"/>
    </row>
    <row r="47" spans="1:7" ht="17.25" customHeight="1">
      <c r="A47" s="244"/>
      <c r="B47" s="263"/>
      <c r="D47" s="242"/>
      <c r="E47" s="240"/>
    </row>
    <row r="48" spans="1:7" ht="33.75" customHeight="1">
      <c r="B48" s="276" t="s">
        <v>123</v>
      </c>
      <c r="C48" s="269" t="s">
        <v>124</v>
      </c>
      <c r="D48" s="264"/>
      <c r="G48" s="242"/>
    </row>
    <row r="49" spans="1:6" ht="17.25" customHeight="1">
      <c r="B49" s="507">
        <f>C46</f>
        <v>328.64</v>
      </c>
      <c r="C49" s="277">
        <f>-IF(C46&lt;=80,10%,IF(C46&lt;250,7.5%,5%))</f>
        <v>-0.05</v>
      </c>
      <c r="D49" s="265">
        <f>IF(C46&lt;=80,C46*0.9,IF(C46&lt;250,C46*0.925,C46*0.95))</f>
        <v>312.20799999999997</v>
      </c>
    </row>
    <row r="50" spans="1:6" ht="17.25" customHeight="1">
      <c r="B50" s="508"/>
      <c r="C50" s="278">
        <f>IF(C46&lt;=80, 10%, IF(C46&lt;250, 7.5%, 5%))</f>
        <v>0.05</v>
      </c>
      <c r="D50" s="265">
        <f>IF(C46&lt;=80, C46*1.1, IF(C46&lt;250, C46*1.075, C46*1.05))</f>
        <v>345.072</v>
      </c>
    </row>
    <row r="51" spans="1:6" ht="16.5" customHeight="1">
      <c r="A51" s="247"/>
      <c r="B51" s="248"/>
      <c r="C51" s="244"/>
      <c r="D51" s="249"/>
      <c r="E51" s="244"/>
      <c r="F51" s="250"/>
    </row>
    <row r="52" spans="1:6" ht="16.5" customHeight="1">
      <c r="A52" s="244"/>
      <c r="B52" s="251" t="s">
        <v>26</v>
      </c>
      <c r="C52" s="251"/>
      <c r="D52" s="252" t="s">
        <v>27</v>
      </c>
      <c r="E52" s="253"/>
      <c r="F52" s="252" t="s">
        <v>28</v>
      </c>
    </row>
    <row r="53" spans="1:6" ht="34.5" customHeight="1">
      <c r="A53" s="254" t="s">
        <v>29</v>
      </c>
      <c r="B53" s="255" t="s">
        <v>127</v>
      </c>
      <c r="C53" s="256"/>
      <c r="D53" s="255" t="s">
        <v>128</v>
      </c>
      <c r="E53" s="245"/>
      <c r="F53" s="257"/>
    </row>
    <row r="54" spans="1:6" ht="34.5" customHeight="1">
      <c r="A54" s="254" t="s">
        <v>30</v>
      </c>
      <c r="B54" s="258"/>
      <c r="C54" s="259"/>
      <c r="D54" s="258"/>
      <c r="E54" s="245"/>
      <c r="F54" s="26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3" zoomScale="55" zoomScaleNormal="40" zoomScalePageLayoutView="55" workbookViewId="0">
      <selection activeCell="E126" sqref="E126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468" t="s">
        <v>31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>
      <c r="A7" s="468"/>
      <c r="B7" s="468"/>
      <c r="C7" s="468"/>
      <c r="D7" s="468"/>
      <c r="E7" s="468"/>
      <c r="F7" s="468"/>
      <c r="G7" s="468"/>
      <c r="H7" s="468"/>
      <c r="I7" s="468"/>
    </row>
    <row r="8" spans="1:9">
      <c r="A8" s="469" t="s">
        <v>32</v>
      </c>
      <c r="B8" s="469"/>
      <c r="C8" s="469"/>
      <c r="D8" s="469"/>
      <c r="E8" s="469"/>
      <c r="F8" s="469"/>
      <c r="G8" s="469"/>
      <c r="H8" s="469"/>
      <c r="I8" s="469"/>
    </row>
    <row r="9" spans="1:9">
      <c r="A9" s="469"/>
      <c r="B9" s="469"/>
      <c r="C9" s="469"/>
      <c r="D9" s="469"/>
      <c r="E9" s="469"/>
      <c r="F9" s="469"/>
      <c r="G9" s="469"/>
      <c r="H9" s="469"/>
      <c r="I9" s="469"/>
    </row>
    <row r="10" spans="1:9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>
      <c r="A15" s="282"/>
    </row>
    <row r="16" spans="1:9" ht="19.5" customHeight="1">
      <c r="A16" s="502" t="s">
        <v>33</v>
      </c>
      <c r="B16" s="503"/>
      <c r="C16" s="503"/>
      <c r="D16" s="503"/>
      <c r="E16" s="503"/>
      <c r="F16" s="503"/>
      <c r="G16" s="503"/>
      <c r="H16" s="504"/>
    </row>
    <row r="17" spans="1:14" ht="20.25" customHeight="1">
      <c r="A17" s="505" t="s">
        <v>34</v>
      </c>
      <c r="B17" s="505"/>
      <c r="C17" s="505"/>
      <c r="D17" s="505"/>
      <c r="E17" s="505"/>
      <c r="F17" s="505"/>
      <c r="G17" s="505"/>
      <c r="H17" s="505"/>
    </row>
    <row r="18" spans="1:14" ht="26.25" customHeight="1">
      <c r="A18" s="284" t="s">
        <v>35</v>
      </c>
      <c r="B18" s="501" t="s">
        <v>5</v>
      </c>
      <c r="C18" s="501"/>
      <c r="D18" s="452"/>
      <c r="E18" s="285"/>
      <c r="F18" s="286"/>
      <c r="G18" s="286"/>
      <c r="H18" s="286"/>
    </row>
    <row r="19" spans="1:14" ht="26.25" customHeight="1">
      <c r="A19" s="284" t="s">
        <v>36</v>
      </c>
      <c r="B19" s="287" t="s">
        <v>7</v>
      </c>
      <c r="C19" s="454">
        <v>21</v>
      </c>
      <c r="D19" s="286"/>
      <c r="E19" s="286"/>
      <c r="F19" s="286"/>
      <c r="G19" s="286"/>
      <c r="H19" s="286"/>
    </row>
    <row r="20" spans="1:14" ht="26.25" customHeight="1">
      <c r="A20" s="284" t="s">
        <v>37</v>
      </c>
      <c r="B20" s="506" t="s">
        <v>9</v>
      </c>
      <c r="C20" s="506"/>
      <c r="D20" s="286"/>
      <c r="E20" s="286"/>
      <c r="F20" s="286"/>
      <c r="G20" s="286"/>
      <c r="H20" s="286"/>
    </row>
    <row r="21" spans="1:14" ht="26.25" customHeight="1">
      <c r="A21" s="284" t="s">
        <v>38</v>
      </c>
      <c r="B21" s="506" t="s">
        <v>129</v>
      </c>
      <c r="C21" s="506"/>
      <c r="D21" s="506"/>
      <c r="E21" s="506"/>
      <c r="F21" s="506"/>
      <c r="G21" s="506"/>
      <c r="H21" s="506"/>
      <c r="I21" s="288"/>
    </row>
    <row r="22" spans="1:14" ht="26.25" customHeight="1">
      <c r="A22" s="284" t="s">
        <v>39</v>
      </c>
      <c r="B22" s="289" t="s">
        <v>12</v>
      </c>
      <c r="C22" s="286"/>
      <c r="D22" s="286"/>
      <c r="E22" s="286"/>
      <c r="F22" s="286"/>
      <c r="G22" s="286"/>
      <c r="H22" s="286"/>
    </row>
    <row r="23" spans="1:14" ht="26.25" customHeight="1">
      <c r="A23" s="284" t="s">
        <v>40</v>
      </c>
      <c r="B23" s="289"/>
      <c r="C23" s="286"/>
      <c r="D23" s="286"/>
      <c r="E23" s="286"/>
      <c r="F23" s="286"/>
      <c r="G23" s="286"/>
      <c r="H23" s="286"/>
    </row>
    <row r="24" spans="1:14" ht="18.75">
      <c r="A24" s="284"/>
      <c r="B24" s="290"/>
    </row>
    <row r="25" spans="1:14" ht="18.75">
      <c r="A25" s="291" t="s">
        <v>1</v>
      </c>
      <c r="B25" s="290"/>
    </row>
    <row r="26" spans="1:14" ht="26.25" customHeight="1">
      <c r="A26" s="292" t="s">
        <v>4</v>
      </c>
      <c r="B26" s="501" t="s">
        <v>130</v>
      </c>
      <c r="C26" s="501"/>
    </row>
    <row r="27" spans="1:14" ht="26.25" customHeight="1">
      <c r="A27" s="293" t="s">
        <v>41</v>
      </c>
      <c r="B27" s="499" t="s">
        <v>131</v>
      </c>
      <c r="C27" s="499"/>
    </row>
    <row r="28" spans="1:14" ht="27" customHeight="1">
      <c r="A28" s="293" t="s">
        <v>6</v>
      </c>
      <c r="B28" s="294">
        <v>99.4</v>
      </c>
    </row>
    <row r="29" spans="1:14" s="14" customFormat="1" ht="27" customHeight="1">
      <c r="A29" s="293" t="s">
        <v>42</v>
      </c>
      <c r="B29" s="295">
        <v>0</v>
      </c>
      <c r="C29" s="476" t="s">
        <v>43</v>
      </c>
      <c r="D29" s="477"/>
      <c r="E29" s="477"/>
      <c r="F29" s="477"/>
      <c r="G29" s="478"/>
      <c r="I29" s="296"/>
      <c r="J29" s="296"/>
      <c r="K29" s="296"/>
      <c r="L29" s="296"/>
    </row>
    <row r="30" spans="1:14" s="14" customFormat="1" ht="19.5" customHeight="1">
      <c r="A30" s="293" t="s">
        <v>44</v>
      </c>
      <c r="B30" s="297">
        <f>B28-B29</f>
        <v>99.4</v>
      </c>
      <c r="C30" s="298"/>
      <c r="D30" s="298"/>
      <c r="E30" s="298"/>
      <c r="F30" s="298"/>
      <c r="G30" s="299"/>
      <c r="I30" s="296"/>
      <c r="J30" s="296"/>
      <c r="K30" s="296"/>
      <c r="L30" s="296"/>
    </row>
    <row r="31" spans="1:14" s="14" customFormat="1" ht="27" customHeight="1">
      <c r="A31" s="293" t="s">
        <v>45</v>
      </c>
      <c r="B31" s="300">
        <v>1</v>
      </c>
      <c r="C31" s="479" t="s">
        <v>46</v>
      </c>
      <c r="D31" s="480"/>
      <c r="E31" s="480"/>
      <c r="F31" s="480"/>
      <c r="G31" s="480"/>
      <c r="H31" s="481"/>
      <c r="I31" s="296"/>
      <c r="J31" s="296"/>
      <c r="K31" s="296"/>
      <c r="L31" s="296"/>
    </row>
    <row r="32" spans="1:14" s="14" customFormat="1" ht="27" customHeight="1">
      <c r="A32" s="293" t="s">
        <v>47</v>
      </c>
      <c r="B32" s="300">
        <v>1</v>
      </c>
      <c r="C32" s="479" t="s">
        <v>48</v>
      </c>
      <c r="D32" s="480"/>
      <c r="E32" s="480"/>
      <c r="F32" s="480"/>
      <c r="G32" s="480"/>
      <c r="H32" s="481"/>
      <c r="I32" s="296"/>
      <c r="J32" s="296"/>
      <c r="K32" s="296"/>
      <c r="L32" s="301"/>
      <c r="M32" s="301"/>
      <c r="N32" s="302"/>
    </row>
    <row r="33" spans="1:14" s="14" customFormat="1" ht="17.25" customHeight="1">
      <c r="A33" s="293"/>
      <c r="B33" s="303"/>
      <c r="C33" s="304"/>
      <c r="D33" s="304"/>
      <c r="E33" s="304"/>
      <c r="F33" s="304"/>
      <c r="G33" s="304"/>
      <c r="H33" s="304"/>
      <c r="I33" s="296"/>
      <c r="J33" s="296"/>
      <c r="K33" s="296"/>
      <c r="L33" s="301"/>
      <c r="M33" s="301"/>
      <c r="N33" s="302"/>
    </row>
    <row r="34" spans="1:14" s="14" customFormat="1" ht="18.75">
      <c r="A34" s="293" t="s">
        <v>49</v>
      </c>
      <c r="B34" s="305">
        <f>B31/B32</f>
        <v>1</v>
      </c>
      <c r="C34" s="283" t="s">
        <v>50</v>
      </c>
      <c r="D34" s="283"/>
      <c r="E34" s="283"/>
      <c r="F34" s="283"/>
      <c r="G34" s="283"/>
      <c r="I34" s="296"/>
      <c r="J34" s="296"/>
      <c r="K34" s="296"/>
      <c r="L34" s="301"/>
      <c r="M34" s="301"/>
      <c r="N34" s="302"/>
    </row>
    <row r="35" spans="1:14" s="14" customFormat="1" ht="19.5" customHeight="1">
      <c r="A35" s="293"/>
      <c r="B35" s="297"/>
      <c r="G35" s="283"/>
      <c r="I35" s="296"/>
      <c r="J35" s="296"/>
      <c r="K35" s="296"/>
      <c r="L35" s="301"/>
      <c r="M35" s="301"/>
      <c r="N35" s="302"/>
    </row>
    <row r="36" spans="1:14" s="14" customFormat="1" ht="27" customHeight="1">
      <c r="A36" s="306" t="s">
        <v>51</v>
      </c>
      <c r="B36" s="307">
        <v>10</v>
      </c>
      <c r="C36" s="283"/>
      <c r="D36" s="482" t="s">
        <v>52</v>
      </c>
      <c r="E36" s="500"/>
      <c r="F36" s="482" t="s">
        <v>53</v>
      </c>
      <c r="G36" s="483"/>
      <c r="J36" s="296"/>
      <c r="K36" s="296"/>
      <c r="L36" s="301"/>
      <c r="M36" s="301"/>
      <c r="N36" s="302"/>
    </row>
    <row r="37" spans="1:14" s="14" customFormat="1" ht="27" customHeight="1">
      <c r="A37" s="308" t="s">
        <v>54</v>
      </c>
      <c r="B37" s="309">
        <v>1</v>
      </c>
      <c r="C37" s="310" t="s">
        <v>55</v>
      </c>
      <c r="D37" s="311" t="s">
        <v>56</v>
      </c>
      <c r="E37" s="312" t="s">
        <v>57</v>
      </c>
      <c r="F37" s="311" t="s">
        <v>56</v>
      </c>
      <c r="G37" s="313" t="s">
        <v>57</v>
      </c>
      <c r="I37" s="314" t="s">
        <v>58</v>
      </c>
      <c r="J37" s="296"/>
      <c r="K37" s="296"/>
      <c r="L37" s="301"/>
      <c r="M37" s="301"/>
      <c r="N37" s="302"/>
    </row>
    <row r="38" spans="1:14" s="14" customFormat="1" ht="26.25" customHeight="1">
      <c r="A38" s="308" t="s">
        <v>59</v>
      </c>
      <c r="B38" s="309">
        <v>100</v>
      </c>
      <c r="C38" s="315">
        <v>1</v>
      </c>
      <c r="D38" s="316">
        <v>60800822</v>
      </c>
      <c r="E38" s="317">
        <f>IF(ISBLANK(D38),"-",$D$48/$D$45*D38)</f>
        <v>59548120.106934443</v>
      </c>
      <c r="F38" s="316">
        <v>60517416</v>
      </c>
      <c r="G38" s="318">
        <f>IF(ISBLANK(F38),"-",$D$48/$F$45*F38)</f>
        <v>60712716.666974321</v>
      </c>
      <c r="I38" s="319"/>
      <c r="J38" s="296"/>
      <c r="K38" s="296"/>
      <c r="L38" s="301"/>
      <c r="M38" s="301"/>
      <c r="N38" s="302"/>
    </row>
    <row r="39" spans="1:14" s="14" customFormat="1" ht="26.25" customHeight="1">
      <c r="A39" s="308" t="s">
        <v>60</v>
      </c>
      <c r="B39" s="309">
        <v>1</v>
      </c>
      <c r="C39" s="320">
        <v>2</v>
      </c>
      <c r="D39" s="321">
        <v>60952360</v>
      </c>
      <c r="E39" s="322">
        <f>IF(ISBLANK(D39),"-",$D$48/$D$45*D39)</f>
        <v>59696535.913299114</v>
      </c>
      <c r="F39" s="321">
        <v>60487698</v>
      </c>
      <c r="G39" s="323">
        <f>IF(ISBLANK(F39),"-",$D$48/$F$45*F39)</f>
        <v>60682902.761603527</v>
      </c>
      <c r="I39" s="484">
        <f>ABS((F43/D43*D42)-F42)/D42</f>
        <v>1.7917460762039462E-2</v>
      </c>
      <c r="J39" s="296"/>
      <c r="K39" s="296"/>
      <c r="L39" s="301"/>
      <c r="M39" s="301"/>
      <c r="N39" s="302"/>
    </row>
    <row r="40" spans="1:14" ht="26.25" customHeight="1">
      <c r="A40" s="308" t="s">
        <v>61</v>
      </c>
      <c r="B40" s="309">
        <v>1</v>
      </c>
      <c r="C40" s="320">
        <v>3</v>
      </c>
      <c r="D40" s="321">
        <v>60780729</v>
      </c>
      <c r="E40" s="322">
        <f>IF(ISBLANK(D40),"-",$D$48/$D$45*D40)</f>
        <v>59528441.090468042</v>
      </c>
      <c r="F40" s="321">
        <v>60463450</v>
      </c>
      <c r="G40" s="323">
        <f>IF(ISBLANK(F40),"-",$D$48/$F$45*F40)</f>
        <v>60658576.508913875</v>
      </c>
      <c r="I40" s="484"/>
      <c r="L40" s="301"/>
      <c r="M40" s="301"/>
      <c r="N40" s="324"/>
    </row>
    <row r="41" spans="1:14" ht="27" customHeight="1">
      <c r="A41" s="308" t="s">
        <v>62</v>
      </c>
      <c r="B41" s="309">
        <v>1</v>
      </c>
      <c r="C41" s="325">
        <v>4</v>
      </c>
      <c r="D41" s="326"/>
      <c r="E41" s="327"/>
      <c r="F41" s="326"/>
      <c r="G41" s="328"/>
      <c r="I41" s="329"/>
      <c r="L41" s="301"/>
      <c r="M41" s="301"/>
      <c r="N41" s="324"/>
    </row>
    <row r="42" spans="1:14" ht="27" customHeight="1">
      <c r="A42" s="308" t="s">
        <v>63</v>
      </c>
      <c r="B42" s="309">
        <v>1</v>
      </c>
      <c r="C42" s="330" t="s">
        <v>64</v>
      </c>
      <c r="D42" s="331">
        <f>AVERAGE(D38:D41)</f>
        <v>60844637</v>
      </c>
      <c r="E42" s="332">
        <f>AVERAGE(E38:E41)</f>
        <v>59591032.370233864</v>
      </c>
      <c r="F42" s="331">
        <f>AVERAGE(F38:F41)</f>
        <v>60489521.333333336</v>
      </c>
      <c r="G42" s="333">
        <f>AVERAGE(G38:G41)</f>
        <v>60684731.979163907</v>
      </c>
      <c r="H42" s="334"/>
    </row>
    <row r="43" spans="1:14" ht="26.25" customHeight="1">
      <c r="A43" s="308" t="s">
        <v>65</v>
      </c>
      <c r="B43" s="309">
        <v>1</v>
      </c>
      <c r="C43" s="335" t="s">
        <v>66</v>
      </c>
      <c r="D43" s="336">
        <v>25.68</v>
      </c>
      <c r="E43" s="324"/>
      <c r="F43" s="336">
        <v>25.07</v>
      </c>
      <c r="H43" s="334"/>
    </row>
    <row r="44" spans="1:14" ht="26.25" customHeight="1">
      <c r="A44" s="308" t="s">
        <v>67</v>
      </c>
      <c r="B44" s="309">
        <v>1</v>
      </c>
      <c r="C44" s="337" t="s">
        <v>68</v>
      </c>
      <c r="D44" s="338">
        <f>D43*$B$34</f>
        <v>25.68</v>
      </c>
      <c r="E44" s="339"/>
      <c r="F44" s="338">
        <f>F43*$B$34</f>
        <v>25.07</v>
      </c>
      <c r="H44" s="334"/>
    </row>
    <row r="45" spans="1:14" ht="19.5" customHeight="1">
      <c r="A45" s="308" t="s">
        <v>69</v>
      </c>
      <c r="B45" s="340">
        <f>(B44/B43)*(B42/B41)*(B40/B39)*(B38/B37)*B36</f>
        <v>1000</v>
      </c>
      <c r="C45" s="337" t="s">
        <v>70</v>
      </c>
      <c r="D45" s="341">
        <f>D44*$B$30/100</f>
        <v>25.525919999999999</v>
      </c>
      <c r="E45" s="342"/>
      <c r="F45" s="341">
        <f>F44*$B$30/100</f>
        <v>24.91958</v>
      </c>
      <c r="H45" s="334"/>
    </row>
    <row r="46" spans="1:14" ht="19.5" customHeight="1">
      <c r="A46" s="470" t="s">
        <v>71</v>
      </c>
      <c r="B46" s="471"/>
      <c r="C46" s="337" t="s">
        <v>72</v>
      </c>
      <c r="D46" s="343">
        <f>D45/$B$45</f>
        <v>2.5525920000000001E-2</v>
      </c>
      <c r="E46" s="344"/>
      <c r="F46" s="345">
        <f>F45/$B$45</f>
        <v>2.491958E-2</v>
      </c>
      <c r="H46" s="334"/>
    </row>
    <row r="47" spans="1:14" ht="27" customHeight="1">
      <c r="A47" s="472"/>
      <c r="B47" s="473"/>
      <c r="C47" s="346" t="s">
        <v>73</v>
      </c>
      <c r="D47" s="347">
        <v>2.5000000000000001E-2</v>
      </c>
      <c r="E47" s="348"/>
      <c r="F47" s="344"/>
      <c r="H47" s="334"/>
    </row>
    <row r="48" spans="1:14" ht="18.75">
      <c r="C48" s="349" t="s">
        <v>74</v>
      </c>
      <c r="D48" s="341">
        <f>D47*$B$45</f>
        <v>25</v>
      </c>
      <c r="F48" s="350"/>
      <c r="H48" s="334"/>
    </row>
    <row r="49" spans="1:12" ht="19.5" customHeight="1">
      <c r="C49" s="351" t="s">
        <v>75</v>
      </c>
      <c r="D49" s="352">
        <f>D48/B34</f>
        <v>25</v>
      </c>
      <c r="F49" s="350"/>
      <c r="H49" s="334"/>
    </row>
    <row r="50" spans="1:12" ht="18.75">
      <c r="C50" s="306" t="s">
        <v>76</v>
      </c>
      <c r="D50" s="353">
        <f>AVERAGE(E38:E41,G38:G41)</f>
        <v>60137882.174698889</v>
      </c>
      <c r="F50" s="354"/>
      <c r="H50" s="334"/>
    </row>
    <row r="51" spans="1:12" ht="18.75">
      <c r="C51" s="308" t="s">
        <v>77</v>
      </c>
      <c r="D51" s="355">
        <f>STDEV(E38:E41,G38:G41)/D50</f>
        <v>1.001201121131929E-2</v>
      </c>
      <c r="F51" s="354"/>
      <c r="H51" s="334"/>
    </row>
    <row r="52" spans="1:12" ht="19.5" customHeight="1">
      <c r="C52" s="356" t="s">
        <v>20</v>
      </c>
      <c r="D52" s="357">
        <f>COUNT(E38:E41,G38:G41)</f>
        <v>6</v>
      </c>
      <c r="F52" s="354"/>
    </row>
    <row r="54" spans="1:12" ht="18.75">
      <c r="A54" s="358" t="s">
        <v>1</v>
      </c>
      <c r="B54" s="359" t="s">
        <v>78</v>
      </c>
    </row>
    <row r="55" spans="1:12" ht="18.75">
      <c r="A55" s="283" t="s">
        <v>79</v>
      </c>
      <c r="B55" s="360" t="str">
        <f>B21</f>
        <v>Each tablet of ALEVE contains 220mg of Naproxen Sodium</v>
      </c>
    </row>
    <row r="56" spans="1:12" ht="26.25" customHeight="1">
      <c r="A56" s="361" t="s">
        <v>125</v>
      </c>
      <c r="B56" s="362">
        <v>220</v>
      </c>
      <c r="C56" s="283" t="str">
        <f>B20</f>
        <v>Naproxen sodium</v>
      </c>
      <c r="H56" s="363"/>
    </row>
    <row r="57" spans="1:12" ht="18.75">
      <c r="A57" s="360" t="s">
        <v>126</v>
      </c>
      <c r="B57" s="453">
        <f>Uniformity!C46</f>
        <v>328.64</v>
      </c>
      <c r="H57" s="363"/>
    </row>
    <row r="58" spans="1:12" ht="19.5" customHeight="1">
      <c r="H58" s="363"/>
    </row>
    <row r="59" spans="1:12" s="14" customFormat="1" ht="27" customHeight="1">
      <c r="A59" s="306" t="s">
        <v>82</v>
      </c>
      <c r="B59" s="307">
        <v>100</v>
      </c>
      <c r="C59" s="283"/>
      <c r="D59" s="364" t="s">
        <v>83</v>
      </c>
      <c r="E59" s="365" t="s">
        <v>55</v>
      </c>
      <c r="F59" s="365" t="s">
        <v>56</v>
      </c>
      <c r="G59" s="365" t="s">
        <v>84</v>
      </c>
      <c r="H59" s="310" t="s">
        <v>85</v>
      </c>
      <c r="L59" s="296"/>
    </row>
    <row r="60" spans="1:12" s="14" customFormat="1" ht="26.25" customHeight="1">
      <c r="A60" s="308" t="s">
        <v>86</v>
      </c>
      <c r="B60" s="309">
        <v>1</v>
      </c>
      <c r="C60" s="487" t="s">
        <v>87</v>
      </c>
      <c r="D60" s="490">
        <v>377.33</v>
      </c>
      <c r="E60" s="366">
        <v>1</v>
      </c>
      <c r="F60" s="367">
        <v>61055298</v>
      </c>
      <c r="G60" s="455">
        <f>IF(ISBLANK(F60),"-",(F60/$D$50*$D$47*$B$68)*($B$57/$D$60))</f>
        <v>221.06211482127827</v>
      </c>
      <c r="H60" s="368">
        <f t="shared" ref="H60:H71" si="0">IF(ISBLANK(F60),"-",G60/$B$56)</f>
        <v>1.004827794642174</v>
      </c>
      <c r="L60" s="296"/>
    </row>
    <row r="61" spans="1:12" s="14" customFormat="1" ht="26.25" customHeight="1">
      <c r="A61" s="308" t="s">
        <v>88</v>
      </c>
      <c r="B61" s="309">
        <v>100</v>
      </c>
      <c r="C61" s="488"/>
      <c r="D61" s="491"/>
      <c r="E61" s="369">
        <v>2</v>
      </c>
      <c r="F61" s="321">
        <v>61248731</v>
      </c>
      <c r="G61" s="456">
        <f>IF(ISBLANK(F61),"-",(F61/$D$50*$D$47*$B$68)*($B$57/$D$60))</f>
        <v>221.76247514146249</v>
      </c>
      <c r="H61" s="370">
        <f t="shared" si="0"/>
        <v>1.0080112506430112</v>
      </c>
      <c r="L61" s="296"/>
    </row>
    <row r="62" spans="1:12" s="14" customFormat="1" ht="26.25" customHeight="1">
      <c r="A62" s="308" t="s">
        <v>89</v>
      </c>
      <c r="B62" s="309">
        <v>1</v>
      </c>
      <c r="C62" s="488"/>
      <c r="D62" s="491"/>
      <c r="E62" s="369">
        <v>3</v>
      </c>
      <c r="F62" s="371">
        <v>61102763</v>
      </c>
      <c r="G62" s="456">
        <f>IF(ISBLANK(F62),"-",(F62/$D$50*$D$47*$B$68)*($B$57/$D$60))</f>
        <v>221.23397072279221</v>
      </c>
      <c r="H62" s="370">
        <f t="shared" si="0"/>
        <v>1.0056089578308736</v>
      </c>
      <c r="L62" s="296"/>
    </row>
    <row r="63" spans="1:12" ht="27" customHeight="1">
      <c r="A63" s="308" t="s">
        <v>90</v>
      </c>
      <c r="B63" s="309">
        <v>1</v>
      </c>
      <c r="C63" s="498"/>
      <c r="D63" s="492"/>
      <c r="E63" s="372">
        <v>4</v>
      </c>
      <c r="F63" s="373"/>
      <c r="G63" s="456"/>
      <c r="H63" s="370" t="str">
        <f t="shared" si="0"/>
        <v>-</v>
      </c>
    </row>
    <row r="64" spans="1:12" ht="26.25" customHeight="1">
      <c r="A64" s="308" t="s">
        <v>91</v>
      </c>
      <c r="B64" s="309">
        <v>1</v>
      </c>
      <c r="C64" s="487" t="s">
        <v>92</v>
      </c>
      <c r="D64" s="490">
        <v>376.55</v>
      </c>
      <c r="E64" s="366">
        <v>1</v>
      </c>
      <c r="F64" s="367"/>
      <c r="G64" s="457" t="str">
        <f>IF(ISBLANK(F64),"-",(F64/$D$50*$D$47*$B$68)*($B$57/$D$64))</f>
        <v>-</v>
      </c>
      <c r="H64" s="374" t="str">
        <f t="shared" si="0"/>
        <v>-</v>
      </c>
    </row>
    <row r="65" spans="1:8" ht="26.25" customHeight="1">
      <c r="A65" s="308" t="s">
        <v>93</v>
      </c>
      <c r="B65" s="309">
        <v>1</v>
      </c>
      <c r="C65" s="488"/>
      <c r="D65" s="491"/>
      <c r="E65" s="369">
        <v>2</v>
      </c>
      <c r="F65" s="321"/>
      <c r="G65" s="458" t="str">
        <f>IF(ISBLANK(F65),"-",(F65/$D$50*$D$47*$B$68)*($B$57/$D$64))</f>
        <v>-</v>
      </c>
      <c r="H65" s="375" t="str">
        <f t="shared" si="0"/>
        <v>-</v>
      </c>
    </row>
    <row r="66" spans="1:8" ht="26.25" customHeight="1">
      <c r="A66" s="308" t="s">
        <v>94</v>
      </c>
      <c r="B66" s="309">
        <v>1</v>
      </c>
      <c r="C66" s="488"/>
      <c r="D66" s="491"/>
      <c r="E66" s="369">
        <v>3</v>
      </c>
      <c r="F66" s="321"/>
      <c r="G66" s="458" t="str">
        <f>IF(ISBLANK(F66),"-",(F66/$D$50*$D$47*$B$68)*($B$57/$D$64))</f>
        <v>-</v>
      </c>
      <c r="H66" s="375" t="str">
        <f t="shared" si="0"/>
        <v>-</v>
      </c>
    </row>
    <row r="67" spans="1:8" ht="27" customHeight="1">
      <c r="A67" s="308" t="s">
        <v>95</v>
      </c>
      <c r="B67" s="309">
        <v>1</v>
      </c>
      <c r="C67" s="498"/>
      <c r="D67" s="492"/>
      <c r="E67" s="372">
        <v>4</v>
      </c>
      <c r="F67" s="373"/>
      <c r="G67" s="459"/>
      <c r="H67" s="376" t="str">
        <f t="shared" si="0"/>
        <v>-</v>
      </c>
    </row>
    <row r="68" spans="1:8" ht="26.25" customHeight="1">
      <c r="A68" s="308" t="s">
        <v>96</v>
      </c>
      <c r="B68" s="377">
        <f>(B67/B66)*(B65/B64)*(B63/B62)*(B61/B60)*B59</f>
        <v>10000</v>
      </c>
      <c r="C68" s="487" t="s">
        <v>97</v>
      </c>
      <c r="D68" s="490">
        <v>376.18</v>
      </c>
      <c r="E68" s="366">
        <v>1</v>
      </c>
      <c r="F68" s="367">
        <v>60748107</v>
      </c>
      <c r="G68" s="457">
        <f>IF(ISBLANK(F68),"-",(F68/$D$50*$D$47*$B$68)*($B$57/$D$68))</f>
        <v>220.62226953838521</v>
      </c>
      <c r="H68" s="370">
        <f t="shared" si="0"/>
        <v>1.002828497901751</v>
      </c>
    </row>
    <row r="69" spans="1:8" ht="27" customHeight="1">
      <c r="A69" s="356" t="s">
        <v>98</v>
      </c>
      <c r="B69" s="378">
        <f>(D47*B68)/B56*B57</f>
        <v>373.4545454545455</v>
      </c>
      <c r="C69" s="488"/>
      <c r="D69" s="491"/>
      <c r="E69" s="369">
        <v>2</v>
      </c>
      <c r="F69" s="321">
        <v>60958977</v>
      </c>
      <c r="G69" s="458">
        <f>IF(ISBLANK(F69),"-",(F69/$D$50*$D$47*$B$68)*($B$57/$D$68))</f>
        <v>221.38809781312563</v>
      </c>
      <c r="H69" s="370">
        <f t="shared" si="0"/>
        <v>1.0063095355142073</v>
      </c>
    </row>
    <row r="70" spans="1:8" ht="26.25" customHeight="1">
      <c r="A70" s="493" t="s">
        <v>71</v>
      </c>
      <c r="B70" s="494"/>
      <c r="C70" s="488"/>
      <c r="D70" s="491"/>
      <c r="E70" s="369">
        <v>3</v>
      </c>
      <c r="F70" s="321">
        <v>60977547</v>
      </c>
      <c r="G70" s="458">
        <f>IF(ISBLANK(F70),"-",(F70/$D$50*$D$47*$B$68)*($B$57/$D$68))</f>
        <v>221.45553951209627</v>
      </c>
      <c r="H70" s="370">
        <f t="shared" si="0"/>
        <v>1.0066160886913467</v>
      </c>
    </row>
    <row r="71" spans="1:8" ht="27" customHeight="1">
      <c r="A71" s="495"/>
      <c r="B71" s="496"/>
      <c r="C71" s="489"/>
      <c r="D71" s="492"/>
      <c r="E71" s="372">
        <v>4</v>
      </c>
      <c r="F71" s="373"/>
      <c r="G71" s="459"/>
      <c r="H71" s="379" t="str">
        <f t="shared" si="0"/>
        <v>-</v>
      </c>
    </row>
    <row r="72" spans="1:8" ht="26.25" customHeight="1">
      <c r="A72" s="380"/>
      <c r="B72" s="380"/>
      <c r="C72" s="380"/>
      <c r="D72" s="380"/>
      <c r="E72" s="380"/>
      <c r="F72" s="381"/>
      <c r="G72" s="382" t="s">
        <v>64</v>
      </c>
      <c r="H72" s="383">
        <f>AVERAGE(H60:H71)</f>
        <v>1.005700354203894</v>
      </c>
    </row>
    <row r="73" spans="1:8" ht="42.75" customHeight="1">
      <c r="C73" s="380"/>
      <c r="D73" s="380"/>
      <c r="E73" s="380"/>
      <c r="F73" s="381"/>
      <c r="G73" s="384" t="s">
        <v>77</v>
      </c>
      <c r="H73" s="460">
        <f>STDEV(H60:H71)/H72</f>
        <v>1.7544922399627706E-3</v>
      </c>
    </row>
    <row r="74" spans="1:8" ht="27" customHeight="1">
      <c r="A74" s="380"/>
      <c r="B74" s="380"/>
      <c r="C74" s="381"/>
      <c r="D74" s="381"/>
      <c r="E74" s="385"/>
      <c r="F74" s="381"/>
      <c r="G74" s="386" t="s">
        <v>20</v>
      </c>
      <c r="H74" s="387">
        <f>COUNT(H60:H71)</f>
        <v>6</v>
      </c>
    </row>
    <row r="76" spans="1:8" ht="26.25" customHeight="1">
      <c r="A76" s="292" t="s">
        <v>99</v>
      </c>
      <c r="B76" s="388" t="s">
        <v>100</v>
      </c>
      <c r="C76" s="474" t="str">
        <f>B20</f>
        <v>Naproxen sodium</v>
      </c>
      <c r="D76" s="474"/>
      <c r="E76" s="389" t="s">
        <v>101</v>
      </c>
      <c r="F76" s="389"/>
      <c r="G76" s="390">
        <f>H72</f>
        <v>1.005700354203894</v>
      </c>
      <c r="H76" s="391"/>
    </row>
    <row r="77" spans="1:8" ht="18.75">
      <c r="A77" s="291" t="s">
        <v>102</v>
      </c>
      <c r="B77" s="291" t="s">
        <v>103</v>
      </c>
    </row>
    <row r="78" spans="1:8" ht="18.75">
      <c r="A78" s="291"/>
      <c r="B78" s="291"/>
    </row>
    <row r="79" spans="1:8" ht="26.25" customHeight="1">
      <c r="A79" s="292" t="s">
        <v>4</v>
      </c>
      <c r="B79" s="497" t="str">
        <f>B26</f>
        <v>Naproxen Natrium (Sodium)</v>
      </c>
      <c r="C79" s="497"/>
    </row>
    <row r="80" spans="1:8" ht="26.25" customHeight="1">
      <c r="A80" s="293" t="s">
        <v>41</v>
      </c>
      <c r="B80" s="497" t="str">
        <f>B27</f>
        <v>N14-1</v>
      </c>
      <c r="C80" s="497"/>
    </row>
    <row r="81" spans="1:12" ht="27" customHeight="1">
      <c r="A81" s="293" t="s">
        <v>6</v>
      </c>
      <c r="B81" s="392">
        <f>B28</f>
        <v>99.4</v>
      </c>
    </row>
    <row r="82" spans="1:12" s="14" customFormat="1" ht="27" customHeight="1">
      <c r="A82" s="293" t="s">
        <v>42</v>
      </c>
      <c r="B82" s="295">
        <v>0</v>
      </c>
      <c r="C82" s="476" t="s">
        <v>43</v>
      </c>
      <c r="D82" s="477"/>
      <c r="E82" s="477"/>
      <c r="F82" s="477"/>
      <c r="G82" s="478"/>
      <c r="I82" s="296"/>
      <c r="J82" s="296"/>
      <c r="K82" s="296"/>
      <c r="L82" s="296"/>
    </row>
    <row r="83" spans="1:12" s="14" customFormat="1" ht="19.5" customHeight="1">
      <c r="A83" s="293" t="s">
        <v>44</v>
      </c>
      <c r="B83" s="297">
        <f>B81-B82</f>
        <v>99.4</v>
      </c>
      <c r="C83" s="298"/>
      <c r="D83" s="298"/>
      <c r="E83" s="298"/>
      <c r="F83" s="298"/>
      <c r="G83" s="299"/>
      <c r="I83" s="296"/>
      <c r="J83" s="296"/>
      <c r="K83" s="296"/>
      <c r="L83" s="296"/>
    </row>
    <row r="84" spans="1:12" s="14" customFormat="1" ht="27" customHeight="1">
      <c r="A84" s="293" t="s">
        <v>45</v>
      </c>
      <c r="B84" s="300">
        <v>1</v>
      </c>
      <c r="C84" s="479" t="s">
        <v>104</v>
      </c>
      <c r="D84" s="480"/>
      <c r="E84" s="480"/>
      <c r="F84" s="480"/>
      <c r="G84" s="480"/>
      <c r="H84" s="481"/>
      <c r="I84" s="296"/>
      <c r="J84" s="296"/>
      <c r="K84" s="296"/>
      <c r="L84" s="296"/>
    </row>
    <row r="85" spans="1:12" s="14" customFormat="1" ht="27" customHeight="1">
      <c r="A85" s="293" t="s">
        <v>47</v>
      </c>
      <c r="B85" s="300">
        <v>1</v>
      </c>
      <c r="C85" s="479" t="s">
        <v>105</v>
      </c>
      <c r="D85" s="480"/>
      <c r="E85" s="480"/>
      <c r="F85" s="480"/>
      <c r="G85" s="480"/>
      <c r="H85" s="481"/>
      <c r="I85" s="296"/>
      <c r="J85" s="296"/>
      <c r="K85" s="296"/>
      <c r="L85" s="296"/>
    </row>
    <row r="86" spans="1:12" s="14" customFormat="1" ht="18.75">
      <c r="A86" s="293"/>
      <c r="B86" s="303"/>
      <c r="C86" s="304"/>
      <c r="D86" s="304"/>
      <c r="E86" s="304"/>
      <c r="F86" s="304"/>
      <c r="G86" s="304"/>
      <c r="H86" s="304"/>
      <c r="I86" s="296"/>
      <c r="J86" s="296"/>
      <c r="K86" s="296"/>
      <c r="L86" s="296"/>
    </row>
    <row r="87" spans="1:12" s="14" customFormat="1" ht="18.75">
      <c r="A87" s="293" t="s">
        <v>49</v>
      </c>
      <c r="B87" s="305">
        <f>B84/B85</f>
        <v>1</v>
      </c>
      <c r="C87" s="283" t="s">
        <v>50</v>
      </c>
      <c r="D87" s="283"/>
      <c r="E87" s="283"/>
      <c r="F87" s="283"/>
      <c r="G87" s="283"/>
      <c r="I87" s="296"/>
      <c r="J87" s="296"/>
      <c r="K87" s="296"/>
      <c r="L87" s="296"/>
    </row>
    <row r="88" spans="1:12" ht="19.5" customHeight="1">
      <c r="A88" s="291"/>
      <c r="B88" s="291"/>
    </row>
    <row r="89" spans="1:12" ht="27" customHeight="1">
      <c r="A89" s="306" t="s">
        <v>51</v>
      </c>
      <c r="B89" s="307">
        <v>50</v>
      </c>
      <c r="D89" s="393" t="s">
        <v>52</v>
      </c>
      <c r="E89" s="394"/>
      <c r="F89" s="482" t="s">
        <v>53</v>
      </c>
      <c r="G89" s="483"/>
    </row>
    <row r="90" spans="1:12" ht="27" customHeight="1">
      <c r="A90" s="308" t="s">
        <v>54</v>
      </c>
      <c r="B90" s="309">
        <v>5</v>
      </c>
      <c r="C90" s="395" t="s">
        <v>55</v>
      </c>
      <c r="D90" s="311" t="s">
        <v>56</v>
      </c>
      <c r="E90" s="312" t="s">
        <v>57</v>
      </c>
      <c r="F90" s="311" t="s">
        <v>56</v>
      </c>
      <c r="G90" s="396" t="s">
        <v>57</v>
      </c>
      <c r="I90" s="314" t="s">
        <v>58</v>
      </c>
    </row>
    <row r="91" spans="1:12" ht="26.25" customHeight="1">
      <c r="A91" s="308" t="s">
        <v>59</v>
      </c>
      <c r="B91" s="309">
        <v>50</v>
      </c>
      <c r="C91" s="397">
        <v>1</v>
      </c>
      <c r="D91" s="316">
        <v>0.30299999999999999</v>
      </c>
      <c r="E91" s="317">
        <f>IF(ISBLANK(D91),"-",$D$101/$D$98*D91)</f>
        <v>0.29405583725981249</v>
      </c>
      <c r="F91" s="316">
        <v>0.28899999999999998</v>
      </c>
      <c r="G91" s="318">
        <f>IF(ISBLANK(F91),"-",$D$101/$F$98*F91)</f>
        <v>0.29139347955071326</v>
      </c>
      <c r="I91" s="319"/>
    </row>
    <row r="92" spans="1:12" ht="26.25" customHeight="1">
      <c r="A92" s="308" t="s">
        <v>60</v>
      </c>
      <c r="B92" s="309">
        <v>1</v>
      </c>
      <c r="C92" s="381">
        <v>2</v>
      </c>
      <c r="D92" s="321">
        <v>0.307</v>
      </c>
      <c r="E92" s="322">
        <f>IF(ISBLANK(D92),"-",$D$101/$D$98*D92)</f>
        <v>0.29793776250416643</v>
      </c>
      <c r="F92" s="321">
        <v>0.29099999999999998</v>
      </c>
      <c r="G92" s="323">
        <f>IF(ISBLANK(F92),"-",$D$101/$F$98*F92)</f>
        <v>0.29341004342303656</v>
      </c>
      <c r="I92" s="484">
        <f>ABS((F96/D96*D95)-F95)/D95</f>
        <v>9.6073466572036241E-3</v>
      </c>
    </row>
    <row r="93" spans="1:12" ht="26.25" customHeight="1">
      <c r="A93" s="308" t="s">
        <v>61</v>
      </c>
      <c r="B93" s="309">
        <v>1</v>
      </c>
      <c r="C93" s="381">
        <v>3</v>
      </c>
      <c r="D93" s="321">
        <v>0.30299999999999999</v>
      </c>
      <c r="E93" s="322">
        <f>IF(ISBLANK(D93),"-",$D$101/$D$98*D93)</f>
        <v>0.29405583725981249</v>
      </c>
      <c r="F93" s="321">
        <v>0.28999999999999998</v>
      </c>
      <c r="G93" s="323">
        <f>IF(ISBLANK(F93),"-",$D$101/$F$98*F93)</f>
        <v>0.29240176148687491</v>
      </c>
      <c r="I93" s="484"/>
    </row>
    <row r="94" spans="1:12" ht="27" customHeight="1">
      <c r="A94" s="308" t="s">
        <v>62</v>
      </c>
      <c r="B94" s="309">
        <v>1</v>
      </c>
      <c r="C94" s="398">
        <v>4</v>
      </c>
      <c r="D94" s="326"/>
      <c r="E94" s="327"/>
      <c r="F94" s="399"/>
      <c r="G94" s="328"/>
      <c r="I94" s="329"/>
    </row>
    <row r="95" spans="1:12" ht="27" customHeight="1">
      <c r="A95" s="308" t="s">
        <v>63</v>
      </c>
      <c r="B95" s="309">
        <v>1</v>
      </c>
      <c r="C95" s="400" t="s">
        <v>64</v>
      </c>
      <c r="D95" s="401">
        <f>AVERAGE(D91:D94)</f>
        <v>0.30433333333333334</v>
      </c>
      <c r="E95" s="332">
        <f>AVERAGE(E91:E94)</f>
        <v>0.29534981234126384</v>
      </c>
      <c r="F95" s="402">
        <f>AVERAGE(F91:F94)</f>
        <v>0.28999999999999998</v>
      </c>
      <c r="G95" s="403">
        <f>AVERAGE(G91:G94)</f>
        <v>0.29240176148687491</v>
      </c>
    </row>
    <row r="96" spans="1:12" ht="26.25" customHeight="1">
      <c r="A96" s="308" t="s">
        <v>65</v>
      </c>
      <c r="B96" s="294">
        <v>1</v>
      </c>
      <c r="C96" s="404" t="s">
        <v>106</v>
      </c>
      <c r="D96" s="405">
        <v>25.34</v>
      </c>
      <c r="E96" s="324"/>
      <c r="F96" s="336">
        <v>24.39</v>
      </c>
    </row>
    <row r="97" spans="1:10" ht="26.25" customHeight="1">
      <c r="A97" s="308" t="s">
        <v>67</v>
      </c>
      <c r="B97" s="294">
        <v>1</v>
      </c>
      <c r="C97" s="406" t="s">
        <v>107</v>
      </c>
      <c r="D97" s="407">
        <f>D96*$B$87</f>
        <v>25.34</v>
      </c>
      <c r="E97" s="339"/>
      <c r="F97" s="338">
        <f>F96*$B$87</f>
        <v>24.39</v>
      </c>
    </row>
    <row r="98" spans="1:10" ht="19.5" customHeight="1">
      <c r="A98" s="308" t="s">
        <v>69</v>
      </c>
      <c r="B98" s="408">
        <f>(B97/B96)*(B95/B94)*(B93/B92)*(B91/B90)*B89</f>
        <v>500</v>
      </c>
      <c r="C98" s="406" t="s">
        <v>108</v>
      </c>
      <c r="D98" s="409">
        <f>D97*$B$83/100</f>
        <v>25.187960000000004</v>
      </c>
      <c r="E98" s="342"/>
      <c r="F98" s="341">
        <f>F97*$B$83/100</f>
        <v>24.243659999999998</v>
      </c>
    </row>
    <row r="99" spans="1:10" ht="19.5" customHeight="1">
      <c r="A99" s="470" t="s">
        <v>71</v>
      </c>
      <c r="B99" s="485"/>
      <c r="C99" s="406" t="s">
        <v>109</v>
      </c>
      <c r="D99" s="410">
        <f>D98/$B$98</f>
        <v>5.0375920000000005E-2</v>
      </c>
      <c r="E99" s="342"/>
      <c r="F99" s="345">
        <f>F98/$B$98</f>
        <v>4.8487319999999993E-2</v>
      </c>
      <c r="G99" s="411"/>
      <c r="H99" s="334"/>
    </row>
    <row r="100" spans="1:10" ht="19.5" customHeight="1">
      <c r="A100" s="472"/>
      <c r="B100" s="486"/>
      <c r="C100" s="406" t="s">
        <v>73</v>
      </c>
      <c r="D100" s="412">
        <f>$B$56/$B$116</f>
        <v>4.8888888888888891E-2</v>
      </c>
      <c r="F100" s="350"/>
      <c r="G100" s="413"/>
      <c r="H100" s="334"/>
    </row>
    <row r="101" spans="1:10" ht="18.75">
      <c r="C101" s="406" t="s">
        <v>74</v>
      </c>
      <c r="D101" s="407">
        <f>D100*$B$98</f>
        <v>24.444444444444446</v>
      </c>
      <c r="F101" s="350"/>
      <c r="G101" s="411"/>
      <c r="H101" s="334"/>
    </row>
    <row r="102" spans="1:10" ht="19.5" customHeight="1">
      <c r="C102" s="414" t="s">
        <v>75</v>
      </c>
      <c r="D102" s="415">
        <f>D101/B34</f>
        <v>24.444444444444446</v>
      </c>
      <c r="F102" s="354"/>
      <c r="G102" s="411"/>
      <c r="H102" s="334"/>
      <c r="J102" s="416"/>
    </row>
    <row r="103" spans="1:10" ht="18.75">
      <c r="C103" s="417" t="s">
        <v>110</v>
      </c>
      <c r="D103" s="418">
        <f>AVERAGE(E91:E94,G91:G94)</f>
        <v>0.29387578691406935</v>
      </c>
      <c r="F103" s="354"/>
      <c r="G103" s="419"/>
      <c r="H103" s="334"/>
      <c r="J103" s="420"/>
    </row>
    <row r="104" spans="1:10" ht="18.75">
      <c r="C104" s="384" t="s">
        <v>77</v>
      </c>
      <c r="D104" s="421">
        <f>STDEV(E91:E94,G91:G94)/D103</f>
        <v>7.6265202519367574E-3</v>
      </c>
      <c r="F104" s="354"/>
      <c r="G104" s="411"/>
      <c r="H104" s="334"/>
      <c r="J104" s="420"/>
    </row>
    <row r="105" spans="1:10" ht="19.5" customHeight="1">
      <c r="C105" s="386" t="s">
        <v>20</v>
      </c>
      <c r="D105" s="422">
        <f>COUNT(E91:E94,G91:G94)</f>
        <v>6</v>
      </c>
      <c r="F105" s="354"/>
      <c r="G105" s="411"/>
      <c r="H105" s="334"/>
      <c r="J105" s="420"/>
    </row>
    <row r="106" spans="1:10" ht="19.5" customHeight="1">
      <c r="A106" s="358"/>
      <c r="B106" s="358"/>
      <c r="C106" s="358"/>
      <c r="D106" s="358"/>
      <c r="E106" s="358"/>
    </row>
    <row r="107" spans="1:10" ht="26.25" customHeight="1">
      <c r="A107" s="306" t="s">
        <v>111</v>
      </c>
      <c r="B107" s="307">
        <v>900</v>
      </c>
      <c r="C107" s="423" t="s">
        <v>112</v>
      </c>
      <c r="D107" s="424" t="s">
        <v>56</v>
      </c>
      <c r="E107" s="425" t="s">
        <v>113</v>
      </c>
      <c r="F107" s="426" t="s">
        <v>114</v>
      </c>
    </row>
    <row r="108" spans="1:10" ht="26.25" customHeight="1">
      <c r="A108" s="308" t="s">
        <v>115</v>
      </c>
      <c r="B108" s="309">
        <v>10</v>
      </c>
      <c r="C108" s="427">
        <v>1</v>
      </c>
      <c r="D108" s="464">
        <v>0.3</v>
      </c>
      <c r="E108" s="461">
        <f t="shared" ref="E108:E113" si="1">IF(ISBLANK(D108),"-",D108/$D$103*$D$100*$B$116)</f>
        <v>224.58468148414934</v>
      </c>
      <c r="F108" s="428">
        <f t="shared" ref="F108:F113" si="2">IF(ISBLANK(D108), "-", E108/$B$56)</f>
        <v>1.0208394612915879</v>
      </c>
    </row>
    <row r="109" spans="1:10" ht="26.25" customHeight="1">
      <c r="A109" s="308" t="s">
        <v>88</v>
      </c>
      <c r="B109" s="309">
        <v>50</v>
      </c>
      <c r="C109" s="427">
        <v>2</v>
      </c>
      <c r="D109" s="464">
        <v>0.30499999999999999</v>
      </c>
      <c r="E109" s="462">
        <f t="shared" si="1"/>
        <v>228.32775950888515</v>
      </c>
      <c r="F109" s="429">
        <f t="shared" si="2"/>
        <v>1.0378534523131144</v>
      </c>
    </row>
    <row r="110" spans="1:10" ht="26.25" customHeight="1">
      <c r="A110" s="308" t="s">
        <v>89</v>
      </c>
      <c r="B110" s="309">
        <v>1</v>
      </c>
      <c r="C110" s="427">
        <v>3</v>
      </c>
      <c r="D110" s="464">
        <v>0.30599999999999999</v>
      </c>
      <c r="E110" s="462">
        <f t="shared" si="1"/>
        <v>229.07637511383228</v>
      </c>
      <c r="F110" s="429">
        <f t="shared" si="2"/>
        <v>1.0412562505174194</v>
      </c>
    </row>
    <row r="111" spans="1:10" ht="26.25" customHeight="1">
      <c r="A111" s="308" t="s">
        <v>90</v>
      </c>
      <c r="B111" s="309">
        <v>1</v>
      </c>
      <c r="C111" s="427">
        <v>4</v>
      </c>
      <c r="D111" s="464">
        <v>0.30499999999999999</v>
      </c>
      <c r="E111" s="462">
        <f t="shared" si="1"/>
        <v>228.32775950888515</v>
      </c>
      <c r="F111" s="429">
        <f t="shared" si="2"/>
        <v>1.0378534523131144</v>
      </c>
    </row>
    <row r="112" spans="1:10" ht="26.25" customHeight="1">
      <c r="A112" s="308" t="s">
        <v>91</v>
      </c>
      <c r="B112" s="309">
        <v>1</v>
      </c>
      <c r="C112" s="427">
        <v>5</v>
      </c>
      <c r="D112" s="464">
        <v>0.30399999999999999</v>
      </c>
      <c r="E112" s="462">
        <f t="shared" si="1"/>
        <v>227.57914390393799</v>
      </c>
      <c r="F112" s="429">
        <f t="shared" si="2"/>
        <v>1.034450654108809</v>
      </c>
    </row>
    <row r="113" spans="1:10" ht="26.25" customHeight="1">
      <c r="A113" s="308" t="s">
        <v>93</v>
      </c>
      <c r="B113" s="309">
        <v>1</v>
      </c>
      <c r="C113" s="430">
        <v>6</v>
      </c>
      <c r="D113" s="465">
        <v>0.29499999999999998</v>
      </c>
      <c r="E113" s="463">
        <f t="shared" si="1"/>
        <v>220.84160345941348</v>
      </c>
      <c r="F113" s="431">
        <f t="shared" si="2"/>
        <v>1.0038254702700613</v>
      </c>
    </row>
    <row r="114" spans="1:10" ht="26.25" customHeight="1">
      <c r="A114" s="308" t="s">
        <v>94</v>
      </c>
      <c r="B114" s="309">
        <v>1</v>
      </c>
      <c r="C114" s="427"/>
      <c r="D114" s="381"/>
      <c r="E114" s="282"/>
      <c r="F114" s="432"/>
    </row>
    <row r="115" spans="1:10" ht="26.25" customHeight="1">
      <c r="A115" s="308" t="s">
        <v>95</v>
      </c>
      <c r="B115" s="309">
        <v>1</v>
      </c>
      <c r="C115" s="427"/>
      <c r="D115" s="433"/>
      <c r="E115" s="434" t="s">
        <v>64</v>
      </c>
      <c r="F115" s="435">
        <f>AVERAGE(F108:F113)</f>
        <v>1.0293464568023512</v>
      </c>
    </row>
    <row r="116" spans="1:10" ht="27" customHeight="1">
      <c r="A116" s="308" t="s">
        <v>96</v>
      </c>
      <c r="B116" s="340">
        <f>(B115/B114)*(B113/B112)*(B111/B110)*(B109/B108)*B107</f>
        <v>4500</v>
      </c>
      <c r="C116" s="436"/>
      <c r="D116" s="437"/>
      <c r="E116" s="400" t="s">
        <v>77</v>
      </c>
      <c r="F116" s="438">
        <f>STDEV(F108:F113)/F115</f>
        <v>1.3986245157888405E-2</v>
      </c>
      <c r="I116" s="282"/>
    </row>
    <row r="117" spans="1:10" ht="27" customHeight="1">
      <c r="A117" s="470" t="s">
        <v>71</v>
      </c>
      <c r="B117" s="471"/>
      <c r="C117" s="439"/>
      <c r="D117" s="440"/>
      <c r="E117" s="441" t="s">
        <v>20</v>
      </c>
      <c r="F117" s="442">
        <f>COUNT(F108:F113)</f>
        <v>6</v>
      </c>
      <c r="I117" s="282"/>
      <c r="J117" s="420"/>
    </row>
    <row r="118" spans="1:10" ht="19.5" customHeight="1">
      <c r="A118" s="472"/>
      <c r="B118" s="473"/>
      <c r="C118" s="282"/>
      <c r="D118" s="282"/>
      <c r="E118" s="282"/>
      <c r="F118" s="381"/>
      <c r="G118" s="282"/>
      <c r="H118" s="282"/>
      <c r="I118" s="282"/>
    </row>
    <row r="119" spans="1:10" ht="18.75">
      <c r="A119" s="451"/>
      <c r="B119" s="304"/>
      <c r="C119" s="282"/>
      <c r="D119" s="282"/>
      <c r="E119" s="282"/>
      <c r="F119" s="381"/>
      <c r="G119" s="282"/>
      <c r="H119" s="282"/>
      <c r="I119" s="282"/>
    </row>
    <row r="120" spans="1:10" ht="26.25" customHeight="1">
      <c r="A120" s="292" t="s">
        <v>99</v>
      </c>
      <c r="B120" s="388" t="s">
        <v>116</v>
      </c>
      <c r="C120" s="474" t="str">
        <f>B20</f>
        <v>Naproxen sodium</v>
      </c>
      <c r="D120" s="474"/>
      <c r="E120" s="389" t="s">
        <v>117</v>
      </c>
      <c r="F120" s="389"/>
      <c r="G120" s="390">
        <f>F115</f>
        <v>1.0293464568023512</v>
      </c>
      <c r="H120" s="282"/>
      <c r="I120" s="282"/>
    </row>
    <row r="121" spans="1:10" ht="19.5" customHeight="1">
      <c r="A121" s="443"/>
      <c r="B121" s="443"/>
      <c r="C121" s="444"/>
      <c r="D121" s="444"/>
      <c r="E121" s="444"/>
      <c r="F121" s="444"/>
      <c r="G121" s="444"/>
      <c r="H121" s="444"/>
    </row>
    <row r="122" spans="1:10" ht="18.75">
      <c r="B122" s="475" t="s">
        <v>26</v>
      </c>
      <c r="C122" s="475"/>
      <c r="E122" s="395" t="s">
        <v>27</v>
      </c>
      <c r="F122" s="445"/>
      <c r="G122" s="475" t="s">
        <v>28</v>
      </c>
      <c r="H122" s="475"/>
    </row>
    <row r="123" spans="1:10" ht="69.95" customHeight="1">
      <c r="A123" s="446" t="s">
        <v>29</v>
      </c>
      <c r="B123" s="447"/>
      <c r="C123" s="447" t="s">
        <v>127</v>
      </c>
      <c r="E123" s="447" t="s">
        <v>128</v>
      </c>
      <c r="F123" s="282"/>
      <c r="G123" s="448"/>
      <c r="H123" s="448"/>
    </row>
    <row r="124" spans="1:10" ht="69.95" customHeight="1">
      <c r="A124" s="446" t="s">
        <v>30</v>
      </c>
      <c r="B124" s="449"/>
      <c r="C124" s="449"/>
      <c r="E124" s="449"/>
      <c r="F124" s="282"/>
      <c r="G124" s="450"/>
      <c r="H124" s="450"/>
    </row>
    <row r="125" spans="1:10" ht="18.75">
      <c r="A125" s="380"/>
      <c r="B125" s="380"/>
      <c r="C125" s="381"/>
      <c r="D125" s="381"/>
      <c r="E125" s="381"/>
      <c r="F125" s="385"/>
      <c r="G125" s="381"/>
      <c r="H125" s="381"/>
      <c r="I125" s="282"/>
    </row>
    <row r="126" spans="1:10" ht="18.75">
      <c r="A126" s="380"/>
      <c r="B126" s="380"/>
      <c r="C126" s="381"/>
      <c r="D126" s="381"/>
      <c r="E126" s="381"/>
      <c r="F126" s="385"/>
      <c r="G126" s="381"/>
      <c r="H126" s="381"/>
      <c r="I126" s="282"/>
    </row>
    <row r="127" spans="1:10" ht="18.75">
      <c r="A127" s="380"/>
      <c r="B127" s="380"/>
      <c r="C127" s="381"/>
      <c r="D127" s="381"/>
      <c r="E127" s="381"/>
      <c r="F127" s="385"/>
      <c r="G127" s="381"/>
      <c r="H127" s="381"/>
      <c r="I127" s="282"/>
    </row>
    <row r="128" spans="1:10" ht="18.75">
      <c r="A128" s="380"/>
      <c r="B128" s="380"/>
      <c r="C128" s="381"/>
      <c r="D128" s="381"/>
      <c r="E128" s="381"/>
      <c r="F128" s="385"/>
      <c r="G128" s="381"/>
      <c r="H128" s="381"/>
      <c r="I128" s="282"/>
    </row>
    <row r="129" spans="1:9" ht="18.75">
      <c r="A129" s="380"/>
      <c r="B129" s="380"/>
      <c r="C129" s="381"/>
      <c r="D129" s="381"/>
      <c r="E129" s="381"/>
      <c r="F129" s="385"/>
      <c r="G129" s="381"/>
      <c r="H129" s="381"/>
      <c r="I129" s="282"/>
    </row>
    <row r="130" spans="1:9" ht="18.75">
      <c r="A130" s="380"/>
      <c r="B130" s="380"/>
      <c r="C130" s="381"/>
      <c r="D130" s="381"/>
      <c r="E130" s="381"/>
      <c r="F130" s="385"/>
      <c r="G130" s="381"/>
      <c r="H130" s="381"/>
      <c r="I130" s="282"/>
    </row>
    <row r="131" spans="1:9" ht="18.75">
      <c r="A131" s="380"/>
      <c r="B131" s="380"/>
      <c r="C131" s="381"/>
      <c r="D131" s="381"/>
      <c r="E131" s="381"/>
      <c r="F131" s="385"/>
      <c r="G131" s="381"/>
      <c r="H131" s="381"/>
      <c r="I131" s="282"/>
    </row>
    <row r="132" spans="1:9" ht="18.75">
      <c r="A132" s="380"/>
      <c r="B132" s="380"/>
      <c r="C132" s="381"/>
      <c r="D132" s="381"/>
      <c r="E132" s="381"/>
      <c r="F132" s="385"/>
      <c r="G132" s="381"/>
      <c r="H132" s="381"/>
      <c r="I132" s="282"/>
    </row>
    <row r="133" spans="1:9" ht="18.75">
      <c r="A133" s="380"/>
      <c r="B133" s="380"/>
      <c r="C133" s="381"/>
      <c r="D133" s="381"/>
      <c r="E133" s="381"/>
      <c r="F133" s="385"/>
      <c r="G133" s="381"/>
      <c r="H133" s="381"/>
      <c r="I133" s="282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</vt:lpstr>
      <vt:lpstr>component</vt:lpstr>
      <vt:lpstr>component 1</vt:lpstr>
      <vt:lpstr>Worksheet</vt:lpstr>
      <vt:lpstr>Uniformity</vt:lpstr>
      <vt:lpstr>Naproxen Sodium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2015-09-10T09:16:01Z</cp:lastPrinted>
  <dcterms:created xsi:type="dcterms:W3CDTF">2005-07-05T10:19:27Z</dcterms:created>
  <dcterms:modified xsi:type="dcterms:W3CDTF">2015-09-10T09:19:23Z</dcterms:modified>
</cp:coreProperties>
</file>