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2135" windowHeight="11190" activeTab="1"/>
  </bookViews>
  <sheets>
    <sheet name="SST" sheetId="1" r:id="rId1"/>
    <sheet name="Amphotericin B" sheetId="2" r:id="rId2"/>
    <sheet name="Uniformity" sheetId="3" r:id="rId3"/>
  </sheets>
  <definedNames>
    <definedName name="_xlnm.Print_Area" localSheetId="0">SST!$A$1:$G$61</definedName>
    <definedName name="_xlnm.Print_Area" localSheetId="2">Uniformity!$A$1:$H$52</definedName>
  </definedNames>
  <calcPr calcId="145621"/>
</workbook>
</file>

<file path=xl/calcChain.xml><?xml version="1.0" encoding="utf-8"?>
<calcChain xmlns="http://schemas.openxmlformats.org/spreadsheetml/2006/main">
  <c r="B21" i="1" l="1"/>
  <c r="B32" i="1"/>
  <c r="E30" i="1"/>
  <c r="D30" i="1"/>
  <c r="C30" i="1"/>
  <c r="B30" i="1"/>
  <c r="B31" i="1" s="1"/>
  <c r="B57" i="2"/>
  <c r="D42" i="3"/>
  <c r="D40" i="3"/>
  <c r="D38" i="3"/>
  <c r="D36" i="3"/>
  <c r="D34" i="3"/>
  <c r="D32" i="3"/>
  <c r="D30" i="3"/>
  <c r="D28" i="3"/>
  <c r="D26" i="3"/>
  <c r="D24" i="3"/>
  <c r="D22" i="3"/>
  <c r="D21" i="3"/>
  <c r="C43" i="3"/>
  <c r="B43" i="3"/>
  <c r="C42" i="3"/>
  <c r="B42" i="3"/>
  <c r="D39" i="3"/>
  <c r="D37" i="3"/>
  <c r="D35" i="3"/>
  <c r="D33" i="3"/>
  <c r="D31" i="3"/>
  <c r="D29" i="3"/>
  <c r="D27" i="3"/>
  <c r="D25" i="3"/>
  <c r="D23" i="3"/>
  <c r="C76" i="2"/>
  <c r="H71" i="2"/>
  <c r="G71" i="2"/>
  <c r="B68" i="2"/>
  <c r="H67" i="2"/>
  <c r="G67" i="2"/>
  <c r="H63" i="2"/>
  <c r="G63" i="2"/>
  <c r="C56" i="2"/>
  <c r="B55" i="2"/>
  <c r="B45" i="2"/>
  <c r="D48" i="2" s="1"/>
  <c r="D49" i="2" s="1"/>
  <c r="F44" i="2"/>
  <c r="F42" i="2"/>
  <c r="D42" i="2"/>
  <c r="G41" i="2"/>
  <c r="E41" i="2"/>
  <c r="B34" i="2"/>
  <c r="D44" i="2" s="1"/>
  <c r="B30" i="2"/>
  <c r="B53" i="1"/>
  <c r="E51" i="1"/>
  <c r="D51" i="1"/>
  <c r="C51" i="1"/>
  <c r="B51" i="1"/>
  <c r="B52" i="1" s="1"/>
  <c r="B69" i="2" l="1"/>
  <c r="D43" i="3"/>
  <c r="F45" i="2"/>
  <c r="D45" i="2"/>
  <c r="E40" i="2" s="1"/>
  <c r="F46" i="2" l="1"/>
  <c r="G40" i="2"/>
  <c r="G39" i="2"/>
  <c r="G38" i="2"/>
  <c r="D46" i="2"/>
  <c r="E39" i="2"/>
  <c r="E38" i="2"/>
  <c r="D48" i="3"/>
  <c r="B47" i="3"/>
  <c r="C48" i="3"/>
  <c r="D47" i="3"/>
  <c r="C47" i="3"/>
  <c r="E40" i="3"/>
  <c r="E38" i="3"/>
  <c r="E36" i="3"/>
  <c r="E30" i="3"/>
  <c r="E28" i="3"/>
  <c r="E26" i="3"/>
  <c r="E24" i="3"/>
  <c r="E22" i="3"/>
  <c r="E32" i="3"/>
  <c r="E34" i="3"/>
  <c r="E29" i="3"/>
  <c r="E31" i="3"/>
  <c r="E21" i="3"/>
  <c r="E25" i="3"/>
  <c r="E27" i="3"/>
  <c r="E37" i="3"/>
  <c r="E39" i="3"/>
  <c r="E23" i="3"/>
  <c r="E33" i="3"/>
  <c r="E35" i="3"/>
  <c r="D50" i="2" l="1"/>
  <c r="D51" i="2" s="1"/>
  <c r="G42" i="2"/>
  <c r="E42" i="2"/>
  <c r="G60" i="2"/>
  <c r="H60" i="2" s="1"/>
  <c r="G68" i="2"/>
  <c r="H68" i="2" s="1"/>
  <c r="G65" i="2"/>
  <c r="H65" i="2" s="1"/>
  <c r="G62" i="2"/>
  <c r="H62" i="2" s="1"/>
  <c r="G61" i="2"/>
  <c r="H61" i="2" s="1"/>
  <c r="D52" i="2"/>
  <c r="G70" i="2" l="1"/>
  <c r="H70" i="2" s="1"/>
  <c r="G66" i="2"/>
  <c r="H66" i="2" s="1"/>
  <c r="G69" i="2"/>
  <c r="H69" i="2" s="1"/>
  <c r="G64" i="2"/>
  <c r="H64" i="2" s="1"/>
  <c r="H72" i="2" l="1"/>
  <c r="G76" i="2" s="1"/>
  <c r="H74" i="2"/>
  <c r="H73" i="2"/>
</calcChain>
</file>

<file path=xl/sharedStrings.xml><?xml version="1.0" encoding="utf-8"?>
<sst xmlns="http://schemas.openxmlformats.org/spreadsheetml/2006/main" count="172" uniqueCount="117">
  <si>
    <t>HPLC System Suitability Report</t>
  </si>
  <si>
    <t>Analysis Data</t>
  </si>
  <si>
    <t>Assay</t>
  </si>
  <si>
    <t>Sample(s)</t>
  </si>
  <si>
    <t>Reference Substance:</t>
  </si>
  <si>
    <t>Amphotret-50mg Injection</t>
  </si>
  <si>
    <t>% age Purity:</t>
  </si>
  <si>
    <t>NDQD201507024</t>
  </si>
  <si>
    <t>Weight (mg):</t>
  </si>
  <si>
    <t>Amphotericin 50mg</t>
  </si>
  <si>
    <t>Standard Conc (mg/mL):</t>
  </si>
  <si>
    <t>Each vials contains Amphotericin B USP 50mg</t>
  </si>
  <si>
    <t>2015-07-15 08:40:43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</si>
  <si>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</si>
  <si>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</si>
  <si>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</si>
  <si>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</si>
  <si>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</si>
  <si>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</si>
  <si>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</si>
  <si>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</si>
  <si>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</si>
  <si>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</si>
  <si>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</si>
  <si>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</si>
  <si>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</si>
  <si>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</si>
  <si>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</si>
  <si>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</si>
  <si>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</si>
  <si>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</si>
  <si>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</si>
  <si>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</si>
  <si>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</si>
  <si>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</si>
  <si>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</si>
  <si>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</si>
  <si>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</si>
  <si>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</si>
  <si>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</si>
  <si>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</si>
  <si>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</si>
  <si>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</si>
  <si>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</si>
  <si>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</si>
  <si>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</si>
  <si>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</si>
  <si>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</si>
  <si>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</si>
  <si>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</si>
  <si>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</si>
  <si>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</si>
  <si>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</si>
  <si>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</si>
  <si>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</si>
  <si>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</si>
  <si>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</si>
  <si>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</si>
  <si>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</si>
  <si>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</si>
  <si>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</si>
  <si>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</si>
  <si>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</si>
  <si>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</si>
  <si>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</si>
  <si>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</si>
  <si>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</si>
  <si>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</si>
  <si>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</si>
  <si>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</si>
  <si>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</si>
  <si>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</si>
  <si>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</si>
  <si>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</si>
  <si>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</si>
  <si>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</si>
  <si>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</si>
  <si>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</si>
  <si>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</si>
  <si>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</si>
  <si>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</si>
  <si>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</si>
  <si>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</si>
  <si>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</si>
  <si>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</si>
  <si>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</si>
  <si>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</si>
  <si>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</si>
  <si>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</si>
  <si>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</si>
  <si>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</si>
  <si>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</si>
  <si>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</si>
  <si>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</si>
  <si>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</si>
  <si>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</si>
  <si>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</si>
  <si>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</si>
  <si>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</si>
  <si>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</si>
  <si>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</si>
  <si>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Amphotericin B</t>
  </si>
  <si>
    <t>A 19</t>
  </si>
  <si>
    <t>Uniformity of Weight Test Report</t>
  </si>
  <si>
    <t>Each vials contains Amphotericin 50mg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</si>
  <si>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</si>
  <si>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</si>
  <si>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</si>
  <si>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</si>
  <si>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</si>
  <si>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</si>
  <si>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</si>
  <si>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</si>
  <si>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</si>
  <si>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16th July 2015</t>
  </si>
  <si>
    <t>17th July 2015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</si>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</sst>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0.0000\ &quot;mg&quot;"/>
    <numFmt numFmtId="167" formatCode="0.000"/>
    <numFmt numFmtId="168" formatCode="0\ &quot;mg&quot;"/>
    <numFmt numFmtId="169" formatCode="0.0000"/>
    <numFmt numFmtId="170" formatCode="dd\-mmm\-yyyy"/>
    <numFmt numFmtId="171" formatCode="0.0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9" fillId="2" borderId="0"/>
  </cellStyleXfs>
  <cellXfs count="27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15" fontId="10" fillId="3" borderId="0" xfId="0" applyNumberFormat="1" applyFont="1" applyFill="1" applyAlignment="1" applyProtection="1">
      <alignment horizontal="left"/>
      <protection locked="0"/>
    </xf>
    <xf numFmtId="15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6" fontId="9" fillId="2" borderId="0" xfId="0" applyNumberFormat="1" applyFont="1" applyFill="1" applyAlignment="1">
      <alignment horizontal="center"/>
    </xf>
    <xf numFmtId="0" fontId="15" fillId="2" borderId="0" xfId="0" applyFont="1" applyFill="1"/>
    <xf numFmtId="0" fontId="8" fillId="2" borderId="12" xfId="0" applyFont="1" applyFill="1" applyBorder="1" applyAlignment="1">
      <alignment horizontal="right"/>
    </xf>
    <xf numFmtId="0" fontId="11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1" fillId="3" borderId="20" xfId="0" applyFont="1" applyFill="1" applyBorder="1" applyAlignment="1" applyProtection="1">
      <alignment horizontal="center"/>
      <protection locked="0"/>
    </xf>
    <xf numFmtId="167" fontId="8" fillId="2" borderId="17" xfId="0" applyNumberFormat="1" applyFont="1" applyFill="1" applyBorder="1" applyAlignment="1">
      <alignment horizontal="center"/>
    </xf>
    <xf numFmtId="167" fontId="8" fillId="2" borderId="18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167" fontId="8" fillId="2" borderId="21" xfId="0" applyNumberFormat="1" applyFont="1" applyFill="1" applyBorder="1" applyAlignment="1">
      <alignment horizontal="center"/>
    </xf>
    <xf numFmtId="167" fontId="8" fillId="2" borderId="22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1" fillId="3" borderId="24" xfId="0" applyFont="1" applyFill="1" applyBorder="1" applyAlignment="1" applyProtection="1">
      <alignment horizontal="center"/>
      <protection locked="0"/>
    </xf>
    <xf numFmtId="167" fontId="8" fillId="2" borderId="25" xfId="0" applyNumberFormat="1" applyFont="1" applyFill="1" applyBorder="1" applyAlignment="1">
      <alignment horizontal="center"/>
    </xf>
    <xf numFmtId="167" fontId="8" fillId="2" borderId="26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right"/>
    </xf>
    <xf numFmtId="1" fontId="9" fillId="6" borderId="27" xfId="0" applyNumberFormat="1" applyFont="1" applyFill="1" applyBorder="1" applyAlignment="1">
      <alignment horizontal="center"/>
    </xf>
    <xf numFmtId="167" fontId="9" fillId="6" borderId="28" xfId="0" applyNumberFormat="1" applyFont="1" applyFill="1" applyBorder="1" applyAlignment="1">
      <alignment horizontal="center"/>
    </xf>
    <xf numFmtId="167" fontId="9" fillId="6" borderId="2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0" fontId="11" fillId="3" borderId="31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1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1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2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7" fontId="9" fillId="7" borderId="36" xfId="0" applyNumberFormat="1" applyFont="1" applyFill="1" applyBorder="1" applyAlignment="1">
      <alignment horizontal="center"/>
    </xf>
    <xf numFmtId="167" fontId="8" fillId="2" borderId="0" xfId="0" applyNumberFormat="1" applyFont="1" applyFill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8" fillId="7" borderId="35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8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1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0" fontId="11" fillId="3" borderId="37" xfId="0" applyFont="1" applyFill="1" applyBorder="1" applyAlignment="1" applyProtection="1">
      <alignment horizontal="center"/>
      <protection locked="0"/>
    </xf>
    <xf numFmtId="2" fontId="8" fillId="2" borderId="36" xfId="0" applyNumberFormat="1" applyFont="1" applyFill="1" applyBorder="1" applyAlignment="1">
      <alignment horizontal="center"/>
    </xf>
    <xf numFmtId="10" fontId="8" fillId="2" borderId="13" xfId="0" applyNumberFormat="1" applyFont="1" applyFill="1" applyBorder="1" applyAlignment="1">
      <alignment horizontal="center" vertical="center"/>
    </xf>
    <xf numFmtId="2" fontId="8" fillId="2" borderId="38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2" fontId="8" fillId="2" borderId="35" xfId="0" applyNumberFormat="1" applyFont="1" applyFill="1" applyBorder="1" applyAlignment="1">
      <alignment horizontal="center"/>
    </xf>
    <xf numFmtId="10" fontId="8" fillId="2" borderId="39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10" fontId="8" fillId="2" borderId="3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0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1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9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8" fillId="2" borderId="0" xfId="0" applyFont="1" applyFill="1"/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11" xfId="0" applyFont="1" applyFill="1" applyBorder="1"/>
    <xf numFmtId="0" fontId="8" fillId="2" borderId="11" xfId="0" applyFont="1" applyFill="1" applyBorder="1"/>
    <xf numFmtId="169" fontId="9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1" fillId="3" borderId="36" xfId="0" applyNumberFormat="1" applyFont="1" applyFill="1" applyBorder="1" applyAlignment="1" applyProtection="1">
      <alignment horizontal="center" vertical="center"/>
      <protection locked="0"/>
    </xf>
    <xf numFmtId="2" fontId="11" fillId="3" borderId="38" xfId="0" applyNumberFormat="1" applyFont="1" applyFill="1" applyBorder="1" applyAlignment="1" applyProtection="1">
      <alignment horizontal="center" vertical="center"/>
      <protection locked="0"/>
    </xf>
    <xf numFmtId="2" fontId="11" fillId="3" borderId="35" xfId="0" applyNumberFormat="1" applyFont="1" applyFill="1" applyBorder="1" applyAlignment="1" applyProtection="1">
      <alignment horizontal="center" vertical="center"/>
      <protection locked="0"/>
    </xf>
    <xf numFmtId="0" fontId="14" fillId="2" borderId="43" xfId="0" applyFont="1" applyFill="1" applyBorder="1" applyAlignment="1">
      <alignment horizontal="center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3" xfId="0" applyFont="1" applyFill="1" applyBorder="1" applyAlignment="1">
      <alignment horizontal="justify" vertical="center" wrapText="1"/>
    </xf>
    <xf numFmtId="0" fontId="14" fillId="2" borderId="44" xfId="0" applyFont="1" applyFill="1" applyBorder="1" applyAlignment="1">
      <alignment horizontal="justify" vertical="center" wrapText="1"/>
    </xf>
    <xf numFmtId="0" fontId="14" fillId="2" borderId="45" xfId="0" applyFont="1" applyFill="1" applyBorder="1" applyAlignment="1">
      <alignment horizontal="justify" vertical="center" wrapText="1"/>
    </xf>
    <xf numFmtId="0" fontId="14" fillId="2" borderId="43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9" fillId="2" borderId="46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2" borderId="0" xfId="1" applyFont="1" applyFill="1"/>
    <xf numFmtId="0" fontId="2" fillId="2" borderId="0" xfId="1" applyFont="1" applyFill="1" applyAlignment="1">
      <alignment horizontal="center"/>
    </xf>
    <xf numFmtId="10" fontId="2" fillId="2" borderId="0" xfId="1" applyNumberFormat="1" applyFont="1" applyFill="1"/>
    <xf numFmtId="164" fontId="2" fillId="2" borderId="0" xfId="1" applyNumberFormat="1" applyFont="1" applyFill="1" applyAlignment="1">
      <alignment horizontal="center"/>
    </xf>
    <xf numFmtId="10" fontId="2" fillId="2" borderId="0" xfId="1" applyNumberFormat="1" applyFont="1" applyFill="1" applyAlignment="1">
      <alignment horizontal="center"/>
    </xf>
    <xf numFmtId="0" fontId="1" fillId="2" borderId="0" xfId="1" applyFont="1" applyFill="1"/>
    <xf numFmtId="2" fontId="2" fillId="2" borderId="0" xfId="1" applyNumberFormat="1" applyFont="1" applyFill="1" applyAlignment="1">
      <alignment horizontal="center"/>
    </xf>
    <xf numFmtId="0" fontId="20" fillId="2" borderId="0" xfId="1" applyFont="1" applyFill="1" applyAlignment="1">
      <alignment horizontal="center" wrapText="1"/>
    </xf>
    <xf numFmtId="0" fontId="20" fillId="2" borderId="0" xfId="1" applyFont="1" applyFill="1" applyAlignment="1">
      <alignment horizontal="center" wrapText="1"/>
    </xf>
    <xf numFmtId="0" fontId="4" fillId="2" borderId="0" xfId="1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6" fillId="2" borderId="4" xfId="1" applyFont="1" applyFill="1" applyBorder="1"/>
    <xf numFmtId="0" fontId="2" fillId="2" borderId="0" xfId="1" applyFont="1" applyFill="1" applyAlignment="1">
      <alignment horizontal="left" wrapText="1"/>
    </xf>
    <xf numFmtId="170" fontId="2" fillId="2" borderId="0" xfId="1" applyNumberFormat="1" applyFont="1" applyFill="1" applyAlignment="1">
      <alignment horizontal="center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21" fillId="2" borderId="0" xfId="1" applyFont="1" applyFill="1" applyAlignment="1">
      <alignment horizontal="center"/>
    </xf>
    <xf numFmtId="0" fontId="21" fillId="2" borderId="0" xfId="1" applyFont="1" applyFill="1" applyAlignment="1">
      <alignment horizontal="left"/>
    </xf>
    <xf numFmtId="164" fontId="1" fillId="2" borderId="48" xfId="1" applyNumberFormat="1" applyFont="1" applyFill="1" applyBorder="1" applyAlignment="1">
      <alignment horizontal="center"/>
    </xf>
    <xf numFmtId="164" fontId="1" fillId="2" borderId="45" xfId="1" applyNumberFormat="1" applyFont="1" applyFill="1" applyBorder="1" applyAlignment="1">
      <alignment horizontal="center"/>
    </xf>
    <xf numFmtId="0" fontId="1" fillId="2" borderId="48" xfId="1" applyFont="1" applyFill="1" applyBorder="1" applyAlignment="1">
      <alignment horizontal="center"/>
    </xf>
    <xf numFmtId="0" fontId="1" fillId="2" borderId="45" xfId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 wrapText="1"/>
    </xf>
    <xf numFmtId="0" fontId="2" fillId="2" borderId="40" xfId="1" applyFont="1" applyFill="1" applyBorder="1" applyAlignment="1">
      <alignment horizontal="center"/>
    </xf>
    <xf numFmtId="164" fontId="2" fillId="3" borderId="23" xfId="1" applyNumberFormat="1" applyFont="1" applyFill="1" applyBorder="1" applyAlignment="1" applyProtection="1">
      <alignment horizontal="center"/>
      <protection locked="0"/>
    </xf>
    <xf numFmtId="164" fontId="2" fillId="3" borderId="40" xfId="1" applyNumberFormat="1" applyFont="1" applyFill="1" applyBorder="1" applyAlignment="1" applyProtection="1">
      <alignment horizontal="center"/>
      <protection locked="0"/>
    </xf>
    <xf numFmtId="164" fontId="2" fillId="2" borderId="40" xfId="1" applyNumberFormat="1" applyFont="1" applyFill="1" applyBorder="1" applyAlignment="1">
      <alignment horizontal="center"/>
    </xf>
    <xf numFmtId="10" fontId="2" fillId="2" borderId="41" xfId="1" applyNumberFormat="1" applyFont="1" applyFill="1" applyBorder="1" applyAlignment="1">
      <alignment horizontal="center"/>
    </xf>
    <xf numFmtId="0" fontId="2" fillId="2" borderId="32" xfId="1" applyFont="1" applyFill="1" applyBorder="1" applyAlignment="1">
      <alignment horizontal="center"/>
    </xf>
    <xf numFmtId="164" fontId="2" fillId="3" borderId="41" xfId="1" applyNumberFormat="1" applyFont="1" applyFill="1" applyBorder="1" applyAlignment="1" applyProtection="1">
      <alignment horizontal="center"/>
      <protection locked="0"/>
    </xf>
    <xf numFmtId="164" fontId="2" fillId="3" borderId="32" xfId="1" applyNumberFormat="1" applyFont="1" applyFill="1" applyBorder="1" applyAlignment="1" applyProtection="1">
      <alignment horizontal="center"/>
      <protection locked="0"/>
    </xf>
    <xf numFmtId="164" fontId="2" fillId="2" borderId="32" xfId="1" applyNumberFormat="1" applyFont="1" applyFill="1" applyBorder="1" applyAlignment="1">
      <alignment horizontal="center"/>
    </xf>
    <xf numFmtId="164" fontId="2" fillId="3" borderId="41" xfId="1" applyNumberFormat="1" applyFont="1" applyFill="1" applyBorder="1" applyAlignment="1" applyProtection="1">
      <alignment horizontal="center" wrapText="1"/>
      <protection locked="0"/>
    </xf>
    <xf numFmtId="169" fontId="2" fillId="2" borderId="0" xfId="1" applyNumberFormat="1" applyFont="1" applyFill="1" applyAlignment="1">
      <alignment horizontal="center"/>
    </xf>
    <xf numFmtId="169" fontId="22" fillId="2" borderId="0" xfId="1" applyNumberFormat="1" applyFont="1" applyFill="1" applyAlignment="1">
      <alignment horizontal="center"/>
    </xf>
    <xf numFmtId="10" fontId="22" fillId="2" borderId="0" xfId="1" applyNumberFormat="1" applyFont="1" applyFill="1" applyAlignment="1">
      <alignment horizontal="center"/>
    </xf>
    <xf numFmtId="164" fontId="22" fillId="2" borderId="0" xfId="1" applyNumberFormat="1" applyFont="1" applyFill="1" applyAlignment="1">
      <alignment horizontal="center"/>
    </xf>
    <xf numFmtId="2" fontId="19" fillId="2" borderId="0" xfId="1" applyNumberFormat="1" applyFill="1" applyAlignment="1">
      <alignment horizontal="center"/>
    </xf>
    <xf numFmtId="164" fontId="19" fillId="2" borderId="0" xfId="1" applyNumberFormat="1" applyFill="1"/>
    <xf numFmtId="10" fontId="19" fillId="2" borderId="0" xfId="1" applyNumberFormat="1" applyFill="1"/>
    <xf numFmtId="2" fontId="19" fillId="2" borderId="0" xfId="1" applyNumberFormat="1" applyFill="1"/>
    <xf numFmtId="0" fontId="19" fillId="2" borderId="0" xfId="1" applyFill="1" applyAlignment="1">
      <alignment horizontal="right"/>
    </xf>
    <xf numFmtId="1" fontId="2" fillId="2" borderId="33" xfId="1" applyNumberFormat="1" applyFont="1" applyFill="1" applyBorder="1" applyAlignment="1">
      <alignment horizontal="center"/>
    </xf>
    <xf numFmtId="164" fontId="2" fillId="3" borderId="42" xfId="1" applyNumberFormat="1" applyFont="1" applyFill="1" applyBorder="1" applyAlignment="1" applyProtection="1">
      <alignment horizontal="center" wrapText="1"/>
      <protection locked="0"/>
    </xf>
    <xf numFmtId="164" fontId="2" fillId="3" borderId="33" xfId="1" applyNumberFormat="1" applyFont="1" applyFill="1" applyBorder="1" applyAlignment="1" applyProtection="1">
      <alignment horizontal="center"/>
      <protection locked="0"/>
    </xf>
    <xf numFmtId="164" fontId="2" fillId="2" borderId="33" xfId="1" applyNumberFormat="1" applyFont="1" applyFill="1" applyBorder="1" applyAlignment="1">
      <alignment horizontal="center"/>
    </xf>
    <xf numFmtId="10" fontId="2" fillId="2" borderId="42" xfId="1" applyNumberFormat="1" applyFont="1" applyFill="1" applyBorder="1" applyAlignment="1">
      <alignment horizontal="center"/>
    </xf>
    <xf numFmtId="0" fontId="2" fillId="2" borderId="46" xfId="1" applyFont="1" applyFill="1" applyBorder="1" applyAlignment="1">
      <alignment horizontal="right"/>
    </xf>
    <xf numFmtId="169" fontId="2" fillId="2" borderId="49" xfId="1" applyNumberFormat="1" applyFont="1" applyFill="1" applyBorder="1" applyAlignment="1">
      <alignment horizontal="center"/>
    </xf>
    <xf numFmtId="169" fontId="2" fillId="2" borderId="50" xfId="1" applyNumberFormat="1" applyFont="1" applyFill="1" applyBorder="1" applyAlignment="1">
      <alignment horizontal="center"/>
    </xf>
    <xf numFmtId="169" fontId="2" fillId="2" borderId="51" xfId="1" applyNumberFormat="1" applyFont="1" applyFill="1" applyBorder="1" applyAlignment="1">
      <alignment horizontal="center"/>
    </xf>
    <xf numFmtId="0" fontId="2" fillId="2" borderId="52" xfId="1" applyFont="1" applyFill="1" applyBorder="1" applyAlignment="1">
      <alignment horizontal="right"/>
    </xf>
    <xf numFmtId="169" fontId="1" fillId="2" borderId="27" xfId="1" applyNumberFormat="1" applyFont="1" applyFill="1" applyBorder="1" applyAlignment="1">
      <alignment horizontal="center"/>
    </xf>
    <xf numFmtId="169" fontId="1" fillId="2" borderId="53" xfId="1" applyNumberFormat="1" applyFont="1" applyFill="1" applyBorder="1" applyAlignment="1">
      <alignment horizontal="center"/>
    </xf>
    <xf numFmtId="164" fontId="2" fillId="2" borderId="0" xfId="1" applyNumberFormat="1" applyFont="1" applyFill="1"/>
    <xf numFmtId="0" fontId="1" fillId="2" borderId="48" xfId="1" applyFont="1" applyFill="1" applyBorder="1" applyAlignment="1">
      <alignment horizontal="center" vertical="center"/>
    </xf>
    <xf numFmtId="0" fontId="1" fillId="2" borderId="48" xfId="1" applyFont="1" applyFill="1" applyBorder="1" applyAlignment="1">
      <alignment horizontal="center" wrapText="1"/>
    </xf>
    <xf numFmtId="166" fontId="1" fillId="2" borderId="36" xfId="1" applyNumberFormat="1" applyFont="1" applyFill="1" applyBorder="1" applyAlignment="1">
      <alignment horizontal="center" vertical="center"/>
    </xf>
    <xf numFmtId="165" fontId="1" fillId="2" borderId="31" xfId="1" applyNumberFormat="1" applyFont="1" applyFill="1" applyBorder="1" applyAlignment="1">
      <alignment horizontal="center"/>
    </xf>
    <xf numFmtId="171" fontId="1" fillId="2" borderId="47" xfId="1" applyNumberFormat="1" applyFont="1" applyFill="1" applyBorder="1" applyAlignment="1">
      <alignment horizontal="center" vertical="center"/>
    </xf>
    <xf numFmtId="166" fontId="1" fillId="2" borderId="35" xfId="1" applyNumberFormat="1" applyFont="1" applyFill="1" applyBorder="1" applyAlignment="1">
      <alignment horizontal="center" vertical="center"/>
    </xf>
    <xf numFmtId="165" fontId="1" fillId="2" borderId="33" xfId="1" applyNumberFormat="1" applyFont="1" applyFill="1" applyBorder="1" applyAlignment="1">
      <alignment horizontal="center"/>
    </xf>
    <xf numFmtId="0" fontId="2" fillId="2" borderId="9" xfId="1" applyFont="1" applyFill="1" applyBorder="1"/>
    <xf numFmtId="0" fontId="2" fillId="2" borderId="0" xfId="1" applyFont="1" applyFill="1" applyAlignment="1">
      <alignment horizontal="right"/>
    </xf>
    <xf numFmtId="10" fontId="2" fillId="2" borderId="44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9" fillId="2" borderId="0" xfId="1" applyFill="1"/>
    <xf numFmtId="164" fontId="1" fillId="2" borderId="54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22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zoomScale="60" zoomScaleNormal="100" workbookViewId="0">
      <selection activeCell="F42" sqref="F4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70" t="s">
        <v>0</v>
      </c>
      <c r="B15" s="170"/>
      <c r="C15" s="170"/>
      <c r="D15" s="170"/>
      <c r="E15" s="170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>
        <v>18.440000000000001</v>
      </c>
      <c r="C20" s="36"/>
      <c r="D20" s="36"/>
      <c r="E20" s="36"/>
    </row>
    <row r="21" spans="1:6" ht="16.5" customHeight="1" x14ac:dyDescent="0.3">
      <c r="A21" s="7" t="s">
        <v>10</v>
      </c>
      <c r="B21" s="13">
        <f>B20/20*2/20</f>
        <v>9.2200000000000004E-2</v>
      </c>
      <c r="C21" s="36"/>
      <c r="D21" s="36"/>
      <c r="E21" s="36"/>
    </row>
    <row r="22" spans="1:6" ht="15.75" customHeight="1" x14ac:dyDescent="0.25">
      <c r="A22" s="10"/>
      <c r="B22" s="36"/>
      <c r="C22" s="36"/>
      <c r="D22" s="36"/>
      <c r="E22" s="36"/>
    </row>
    <row r="23" spans="1:6" ht="16.5" customHeight="1" x14ac:dyDescent="0.3">
      <c r="A23" s="14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6" ht="16.5" customHeight="1" x14ac:dyDescent="0.3">
      <c r="A24" s="17">
        <v>1</v>
      </c>
      <c r="B24" s="18">
        <v>20176634</v>
      </c>
      <c r="C24" s="18">
        <v>2188.6999999999998</v>
      </c>
      <c r="D24" s="19">
        <v>1.4</v>
      </c>
      <c r="E24" s="20">
        <v>3.3</v>
      </c>
    </row>
    <row r="25" spans="1:6" ht="16.5" customHeight="1" x14ac:dyDescent="0.3">
      <c r="A25" s="17">
        <v>2</v>
      </c>
      <c r="B25" s="18">
        <v>20591150</v>
      </c>
      <c r="C25" s="18">
        <v>2254.8000000000002</v>
      </c>
      <c r="D25" s="19">
        <v>1.4</v>
      </c>
      <c r="E25" s="19">
        <v>3.3</v>
      </c>
    </row>
    <row r="26" spans="1:6" ht="16.5" customHeight="1" x14ac:dyDescent="0.3">
      <c r="A26" s="17">
        <v>3</v>
      </c>
      <c r="B26" s="18">
        <v>20728052</v>
      </c>
      <c r="C26" s="18">
        <v>2223.1999999999998</v>
      </c>
      <c r="D26" s="19">
        <v>1.4</v>
      </c>
      <c r="E26" s="19">
        <v>3.3</v>
      </c>
    </row>
    <row r="27" spans="1:6" ht="16.5" customHeight="1" x14ac:dyDescent="0.3">
      <c r="A27" s="17">
        <v>4</v>
      </c>
      <c r="B27" s="18">
        <v>20178998</v>
      </c>
      <c r="C27" s="18">
        <v>2247.3000000000002</v>
      </c>
      <c r="D27" s="19">
        <v>1.4</v>
      </c>
      <c r="E27" s="19">
        <v>3.3</v>
      </c>
    </row>
    <row r="28" spans="1:6" ht="16.5" customHeight="1" x14ac:dyDescent="0.3">
      <c r="A28" s="17">
        <v>5</v>
      </c>
      <c r="B28" s="18">
        <v>20361138</v>
      </c>
      <c r="C28" s="18">
        <v>2275</v>
      </c>
      <c r="D28" s="19">
        <v>1.4</v>
      </c>
      <c r="E28" s="19">
        <v>3.3</v>
      </c>
    </row>
    <row r="29" spans="1:6" ht="16.5" customHeight="1" x14ac:dyDescent="0.3">
      <c r="A29" s="17">
        <v>6</v>
      </c>
      <c r="B29" s="21">
        <v>20492092</v>
      </c>
      <c r="C29" s="21">
        <v>2331.1</v>
      </c>
      <c r="D29" s="22">
        <v>1.4</v>
      </c>
      <c r="E29" s="22">
        <v>3.3</v>
      </c>
    </row>
    <row r="30" spans="1:6" ht="16.5" customHeight="1" x14ac:dyDescent="0.3">
      <c r="A30" s="23" t="s">
        <v>18</v>
      </c>
      <c r="B30" s="24">
        <f>AVERAGE(B24:B29)</f>
        <v>20421344</v>
      </c>
      <c r="C30" s="25">
        <f>AVERAGE(C24:C29)</f>
        <v>2253.35</v>
      </c>
      <c r="D30" s="26">
        <f>AVERAGE(D24:D29)</f>
        <v>1.4000000000000001</v>
      </c>
      <c r="E30" s="26">
        <f>AVERAGE(E24:E29)</f>
        <v>3.3000000000000003</v>
      </c>
    </row>
    <row r="31" spans="1:6" ht="16.5" customHeight="1" x14ac:dyDescent="0.3">
      <c r="A31" s="27" t="s">
        <v>19</v>
      </c>
      <c r="B31" s="28">
        <f>(STDEV(B24:B29)/B30)</f>
        <v>1.0952912416037077E-2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71" t="s">
        <v>26</v>
      </c>
      <c r="C59" s="171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52" zoomScale="60" zoomScaleNormal="78" workbookViewId="0">
      <selection activeCell="D74" sqref="D74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172" t="s">
        <v>31</v>
      </c>
      <c r="B1" s="172"/>
      <c r="C1" s="172"/>
      <c r="D1" s="172"/>
      <c r="E1" s="172"/>
      <c r="F1" s="172"/>
      <c r="G1" s="172"/>
      <c r="H1" s="172"/>
    </row>
    <row r="2" spans="1:8" x14ac:dyDescent="0.2">
      <c r="A2" s="172"/>
      <c r="B2" s="172"/>
      <c r="C2" s="172"/>
      <c r="D2" s="172"/>
      <c r="E2" s="172"/>
      <c r="F2" s="172"/>
      <c r="G2" s="172"/>
      <c r="H2" s="172"/>
    </row>
    <row r="3" spans="1:8" x14ac:dyDescent="0.2">
      <c r="A3" s="172"/>
      <c r="B3" s="172"/>
      <c r="C3" s="172"/>
      <c r="D3" s="172"/>
      <c r="E3" s="172"/>
      <c r="F3" s="172"/>
      <c r="G3" s="172"/>
      <c r="H3" s="172"/>
    </row>
    <row r="4" spans="1:8" x14ac:dyDescent="0.2">
      <c r="A4" s="172"/>
      <c r="B4" s="172"/>
      <c r="C4" s="172"/>
      <c r="D4" s="172"/>
      <c r="E4" s="172"/>
      <c r="F4" s="172"/>
      <c r="G4" s="172"/>
      <c r="H4" s="172"/>
    </row>
    <row r="5" spans="1:8" x14ac:dyDescent="0.2">
      <c r="A5" s="172"/>
      <c r="B5" s="172"/>
      <c r="C5" s="172"/>
      <c r="D5" s="172"/>
      <c r="E5" s="172"/>
      <c r="F5" s="172"/>
      <c r="G5" s="172"/>
      <c r="H5" s="172"/>
    </row>
    <row r="6" spans="1:8" x14ac:dyDescent="0.2">
      <c r="A6" s="172"/>
      <c r="B6" s="172"/>
      <c r="C6" s="172"/>
      <c r="D6" s="172"/>
      <c r="E6" s="172"/>
      <c r="F6" s="172"/>
      <c r="G6" s="172"/>
      <c r="H6" s="172"/>
    </row>
    <row r="7" spans="1:8" x14ac:dyDescent="0.2">
      <c r="A7" s="172"/>
      <c r="B7" s="172"/>
      <c r="C7" s="172"/>
      <c r="D7" s="172"/>
      <c r="E7" s="172"/>
      <c r="F7" s="172"/>
      <c r="G7" s="172"/>
      <c r="H7" s="172"/>
    </row>
    <row r="8" spans="1:8" x14ac:dyDescent="0.2">
      <c r="A8" s="173" t="s">
        <v>32</v>
      </c>
      <c r="B8" s="173"/>
      <c r="C8" s="173"/>
      <c r="D8" s="173"/>
      <c r="E8" s="173"/>
      <c r="F8" s="173"/>
      <c r="G8" s="173"/>
      <c r="H8" s="173"/>
    </row>
    <row r="9" spans="1:8" x14ac:dyDescent="0.2">
      <c r="A9" s="173"/>
      <c r="B9" s="173"/>
      <c r="C9" s="173"/>
      <c r="D9" s="173"/>
      <c r="E9" s="173"/>
      <c r="F9" s="173"/>
      <c r="G9" s="173"/>
      <c r="H9" s="173"/>
    </row>
    <row r="10" spans="1:8" x14ac:dyDescent="0.2">
      <c r="A10" s="173"/>
      <c r="B10" s="173"/>
      <c r="C10" s="173"/>
      <c r="D10" s="173"/>
      <c r="E10" s="173"/>
      <c r="F10" s="173"/>
      <c r="G10" s="173"/>
      <c r="H10" s="173"/>
    </row>
    <row r="11" spans="1:8" x14ac:dyDescent="0.2">
      <c r="A11" s="173"/>
      <c r="B11" s="173"/>
      <c r="C11" s="173"/>
      <c r="D11" s="173"/>
      <c r="E11" s="173"/>
      <c r="F11" s="173"/>
      <c r="G11" s="173"/>
      <c r="H11" s="173"/>
    </row>
    <row r="12" spans="1:8" x14ac:dyDescent="0.2">
      <c r="A12" s="173"/>
      <c r="B12" s="173"/>
      <c r="C12" s="173"/>
      <c r="D12" s="173"/>
      <c r="E12" s="173"/>
      <c r="F12" s="173"/>
      <c r="G12" s="173"/>
      <c r="H12" s="173"/>
    </row>
    <row r="13" spans="1:8" x14ac:dyDescent="0.2">
      <c r="A13" s="173"/>
      <c r="B13" s="173"/>
      <c r="C13" s="173"/>
      <c r="D13" s="173"/>
      <c r="E13" s="173"/>
      <c r="F13" s="173"/>
      <c r="G13" s="173"/>
      <c r="H13" s="173"/>
    </row>
    <row r="14" spans="1:8" x14ac:dyDescent="0.2">
      <c r="A14" s="173"/>
      <c r="B14" s="173"/>
      <c r="C14" s="173"/>
      <c r="D14" s="173"/>
      <c r="E14" s="173"/>
      <c r="F14" s="173"/>
      <c r="G14" s="173"/>
      <c r="H14" s="173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180" t="s">
        <v>33</v>
      </c>
      <c r="B16" s="181"/>
      <c r="C16" s="181"/>
      <c r="D16" s="181"/>
      <c r="E16" s="181"/>
      <c r="F16" s="181"/>
      <c r="G16" s="181"/>
      <c r="H16" s="182"/>
    </row>
    <row r="17" spans="1:8" ht="18.75" customHeight="1" x14ac:dyDescent="0.3">
      <c r="A17" s="53" t="s">
        <v>34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35</v>
      </c>
      <c r="B18" s="183" t="s">
        <v>5</v>
      </c>
      <c r="C18" s="183"/>
      <c r="D18" s="183"/>
      <c r="E18" s="183"/>
      <c r="F18" s="52"/>
      <c r="G18" s="52"/>
      <c r="H18" s="52"/>
    </row>
    <row r="19" spans="1:8" ht="26.25" customHeight="1" x14ac:dyDescent="0.4">
      <c r="A19" s="54" t="s">
        <v>36</v>
      </c>
      <c r="B19" s="55" t="s">
        <v>7</v>
      </c>
      <c r="C19" s="52">
        <v>8</v>
      </c>
      <c r="D19" s="52"/>
      <c r="E19" s="52"/>
      <c r="F19" s="52"/>
      <c r="G19" s="52"/>
      <c r="H19" s="52"/>
    </row>
    <row r="20" spans="1:8" ht="26.25" customHeight="1" x14ac:dyDescent="0.4">
      <c r="A20" s="54" t="s">
        <v>37</v>
      </c>
      <c r="B20" s="55" t="s">
        <v>9</v>
      </c>
      <c r="C20" s="52"/>
      <c r="D20" s="52"/>
      <c r="E20" s="52"/>
      <c r="F20" s="52"/>
      <c r="G20" s="52"/>
      <c r="H20" s="52"/>
    </row>
    <row r="21" spans="1:8" ht="26.25" customHeight="1" x14ac:dyDescent="0.4">
      <c r="A21" s="54" t="s">
        <v>38</v>
      </c>
      <c r="B21" s="184" t="s">
        <v>11</v>
      </c>
      <c r="C21" s="184"/>
      <c r="D21" s="184"/>
      <c r="E21" s="184"/>
      <c r="F21" s="184"/>
      <c r="G21" s="184"/>
      <c r="H21" s="184"/>
    </row>
    <row r="22" spans="1:8" ht="26.25" customHeight="1" x14ac:dyDescent="0.4">
      <c r="A22" s="54" t="s">
        <v>39</v>
      </c>
      <c r="B22" s="56" t="s">
        <v>12</v>
      </c>
      <c r="C22" s="52"/>
      <c r="D22" s="52"/>
      <c r="E22" s="52"/>
      <c r="F22" s="52"/>
      <c r="G22" s="52"/>
      <c r="H22" s="52"/>
    </row>
    <row r="23" spans="1:8" ht="26.25" customHeight="1" x14ac:dyDescent="0.4">
      <c r="A23" s="54" t="s">
        <v>40</v>
      </c>
      <c r="B23" s="56"/>
      <c r="C23" s="52"/>
      <c r="D23" s="52"/>
      <c r="E23" s="52"/>
      <c r="F23" s="52"/>
      <c r="G23" s="52"/>
      <c r="H23" s="52"/>
    </row>
    <row r="24" spans="1:8" ht="18.75" customHeight="1" x14ac:dyDescent="0.3">
      <c r="A24" s="54"/>
      <c r="B24" s="57"/>
      <c r="C24" s="52"/>
      <c r="D24" s="52"/>
      <c r="E24" s="52"/>
      <c r="F24" s="52"/>
      <c r="G24" s="52"/>
      <c r="H24" s="52"/>
    </row>
    <row r="25" spans="1:8" ht="18.75" customHeight="1" x14ac:dyDescent="0.3">
      <c r="A25" s="58" t="s">
        <v>1</v>
      </c>
      <c r="B25" s="57"/>
      <c r="C25" s="52"/>
      <c r="D25" s="52"/>
      <c r="E25" s="52"/>
      <c r="F25" s="52"/>
      <c r="G25" s="52"/>
      <c r="H25" s="52"/>
    </row>
    <row r="26" spans="1:8" ht="26.25" customHeight="1" x14ac:dyDescent="0.4">
      <c r="A26" s="59" t="s">
        <v>4</v>
      </c>
      <c r="B26" s="183" t="s">
        <v>101</v>
      </c>
      <c r="C26" s="183"/>
      <c r="D26" s="52"/>
      <c r="E26" s="52"/>
      <c r="F26" s="52"/>
      <c r="G26" s="52"/>
      <c r="H26" s="52"/>
    </row>
    <row r="27" spans="1:8" ht="26.25" customHeight="1" x14ac:dyDescent="0.4">
      <c r="A27" s="60" t="s">
        <v>41</v>
      </c>
      <c r="B27" s="184" t="s">
        <v>102</v>
      </c>
      <c r="C27" s="184"/>
      <c r="D27" s="52"/>
      <c r="E27" s="52"/>
      <c r="F27" s="52"/>
      <c r="G27" s="52"/>
      <c r="H27" s="52"/>
    </row>
    <row r="28" spans="1:8" ht="27" customHeight="1" x14ac:dyDescent="0.4">
      <c r="A28" s="60" t="s">
        <v>6</v>
      </c>
      <c r="B28" s="61">
        <v>99.33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0" t="s">
        <v>42</v>
      </c>
      <c r="B29" s="62"/>
      <c r="C29" s="185" t="s">
        <v>43</v>
      </c>
      <c r="D29" s="186"/>
      <c r="E29" s="186"/>
      <c r="F29" s="186"/>
      <c r="G29" s="186"/>
      <c r="H29" s="187"/>
    </row>
    <row r="30" spans="1:8" ht="19.5" customHeight="1" x14ac:dyDescent="0.3">
      <c r="A30" s="60" t="s">
        <v>44</v>
      </c>
      <c r="B30" s="63">
        <f>B28-B29</f>
        <v>99.33</v>
      </c>
      <c r="C30" s="64"/>
      <c r="D30" s="64"/>
      <c r="E30" s="64"/>
      <c r="F30" s="64"/>
      <c r="G30" s="64"/>
      <c r="H30" s="65"/>
    </row>
    <row r="31" spans="1:8" ht="27" customHeight="1" x14ac:dyDescent="0.4">
      <c r="A31" s="60" t="s">
        <v>45</v>
      </c>
      <c r="B31" s="66">
        <v>1</v>
      </c>
      <c r="C31" s="188" t="s">
        <v>46</v>
      </c>
      <c r="D31" s="189"/>
      <c r="E31" s="189"/>
      <c r="F31" s="189"/>
      <c r="G31" s="189"/>
      <c r="H31" s="190"/>
    </row>
    <row r="32" spans="1:8" ht="27" customHeight="1" x14ac:dyDescent="0.4">
      <c r="A32" s="60" t="s">
        <v>47</v>
      </c>
      <c r="B32" s="66">
        <v>1</v>
      </c>
      <c r="C32" s="188" t="s">
        <v>48</v>
      </c>
      <c r="D32" s="189"/>
      <c r="E32" s="189"/>
      <c r="F32" s="189"/>
      <c r="G32" s="189"/>
      <c r="H32" s="190"/>
    </row>
    <row r="33" spans="1:8" ht="18.75" customHeight="1" x14ac:dyDescent="0.3">
      <c r="A33" s="60"/>
      <c r="B33" s="67"/>
      <c r="C33" s="68"/>
      <c r="D33" s="68"/>
      <c r="E33" s="68"/>
      <c r="F33" s="68"/>
      <c r="G33" s="68"/>
      <c r="H33" s="68"/>
    </row>
    <row r="34" spans="1:8" ht="18.75" customHeight="1" x14ac:dyDescent="0.3">
      <c r="A34" s="60" t="s">
        <v>49</v>
      </c>
      <c r="B34" s="69">
        <f>B31/B32</f>
        <v>1</v>
      </c>
      <c r="C34" s="52" t="s">
        <v>50</v>
      </c>
      <c r="D34" s="52"/>
      <c r="E34" s="52"/>
      <c r="F34" s="52"/>
      <c r="G34" s="52"/>
      <c r="H34" s="70"/>
    </row>
    <row r="35" spans="1:8" ht="19.5" customHeight="1" x14ac:dyDescent="0.3">
      <c r="A35" s="60"/>
      <c r="B35" s="63"/>
      <c r="C35" s="70"/>
      <c r="D35" s="70"/>
      <c r="E35" s="70"/>
      <c r="F35" s="70"/>
      <c r="G35" s="52"/>
      <c r="H35" s="70"/>
    </row>
    <row r="36" spans="1:8" ht="27" customHeight="1" x14ac:dyDescent="0.4">
      <c r="A36" s="71" t="s">
        <v>51</v>
      </c>
      <c r="B36" s="72">
        <v>20</v>
      </c>
      <c r="C36" s="52"/>
      <c r="D36" s="191" t="s">
        <v>52</v>
      </c>
      <c r="E36" s="192"/>
      <c r="F36" s="191" t="s">
        <v>53</v>
      </c>
      <c r="G36" s="193"/>
      <c r="H36" s="70"/>
    </row>
    <row r="37" spans="1:8" ht="26.25" customHeight="1" x14ac:dyDescent="0.4">
      <c r="A37" s="73" t="s">
        <v>54</v>
      </c>
      <c r="B37" s="74">
        <v>2</v>
      </c>
      <c r="C37" s="75" t="s">
        <v>55</v>
      </c>
      <c r="D37" s="76" t="s">
        <v>56</v>
      </c>
      <c r="E37" s="77" t="s">
        <v>57</v>
      </c>
      <c r="F37" s="76" t="s">
        <v>56</v>
      </c>
      <c r="G37" s="78" t="s">
        <v>57</v>
      </c>
      <c r="H37" s="70"/>
    </row>
    <row r="38" spans="1:8" ht="26.25" customHeight="1" x14ac:dyDescent="0.4">
      <c r="A38" s="73" t="s">
        <v>58</v>
      </c>
      <c r="B38" s="74">
        <v>20</v>
      </c>
      <c r="C38" s="79">
        <v>1</v>
      </c>
      <c r="D38" s="80">
        <v>19988841</v>
      </c>
      <c r="E38" s="81">
        <f>IF(ISBLANK(D38),"-",$D$48/$D$45*D38)</f>
        <v>21826105.84189558</v>
      </c>
      <c r="F38" s="80">
        <v>23467360</v>
      </c>
      <c r="G38" s="82">
        <f>IF(ISBLANK(F38),"-",$D$48/$F$45*F38)</f>
        <v>22457843.980525035</v>
      </c>
      <c r="H38" s="70"/>
    </row>
    <row r="39" spans="1:8" ht="26.25" customHeight="1" x14ac:dyDescent="0.4">
      <c r="A39" s="73" t="s">
        <v>59</v>
      </c>
      <c r="B39" s="74">
        <v>1</v>
      </c>
      <c r="C39" s="83">
        <v>2</v>
      </c>
      <c r="D39" s="84">
        <v>20610311</v>
      </c>
      <c r="E39" s="85">
        <f>IF(ISBLANK(D39),"-",$D$48/$D$45*D39)</f>
        <v>22504697.962247271</v>
      </c>
      <c r="F39" s="84">
        <v>22995872</v>
      </c>
      <c r="G39" s="86">
        <f>IF(ISBLANK(F39),"-",$D$48/$F$45*F39)</f>
        <v>22006638.393586844</v>
      </c>
      <c r="H39" s="70"/>
    </row>
    <row r="40" spans="1:8" ht="26.25" customHeight="1" x14ac:dyDescent="0.4">
      <c r="A40" s="73" t="s">
        <v>60</v>
      </c>
      <c r="B40" s="74">
        <v>1</v>
      </c>
      <c r="C40" s="83">
        <v>3</v>
      </c>
      <c r="D40" s="84">
        <v>20384710</v>
      </c>
      <c r="E40" s="85">
        <f>IF(ISBLANK(D40),"-",$D$48/$D$45*D40)</f>
        <v>22258360.953311261</v>
      </c>
      <c r="F40" s="84">
        <v>23023329</v>
      </c>
      <c r="G40" s="86">
        <f>IF(ISBLANK(F40),"-",$D$48/$F$45*F40)</f>
        <v>22032914.251722284</v>
      </c>
      <c r="H40" s="52"/>
    </row>
    <row r="41" spans="1:8" ht="26.25" customHeight="1" x14ac:dyDescent="0.4">
      <c r="A41" s="73" t="s">
        <v>61</v>
      </c>
      <c r="B41" s="74">
        <v>1</v>
      </c>
      <c r="C41" s="87">
        <v>4</v>
      </c>
      <c r="D41" s="88"/>
      <c r="E41" s="89" t="str">
        <f>IF(ISBLANK(D41),"-",$D$48/$D$45*D41)</f>
        <v>-</v>
      </c>
      <c r="F41" s="88"/>
      <c r="G41" s="90" t="str">
        <f>IF(ISBLANK(F41),"-",$D$48/$F$45*F41)</f>
        <v>-</v>
      </c>
      <c r="H41" s="52"/>
    </row>
    <row r="42" spans="1:8" ht="27" customHeight="1" x14ac:dyDescent="0.4">
      <c r="A42" s="73" t="s">
        <v>62</v>
      </c>
      <c r="B42" s="74">
        <v>1</v>
      </c>
      <c r="C42" s="91" t="s">
        <v>63</v>
      </c>
      <c r="D42" s="92">
        <f>AVERAGE(D38:D41)</f>
        <v>20327954</v>
      </c>
      <c r="E42" s="93">
        <f>AVERAGE(E38:E41)</f>
        <v>22196388.252484705</v>
      </c>
      <c r="F42" s="92">
        <f>AVERAGE(F38:F41)</f>
        <v>23162187</v>
      </c>
      <c r="G42" s="94">
        <f>AVERAGE(G38:G41)</f>
        <v>22165798.875278052</v>
      </c>
      <c r="H42" s="95"/>
    </row>
    <row r="43" spans="1:8" ht="26.25" customHeight="1" x14ac:dyDescent="0.4">
      <c r="A43" s="73" t="s">
        <v>64</v>
      </c>
      <c r="B43" s="74">
        <v>1</v>
      </c>
      <c r="C43" s="96" t="s">
        <v>65</v>
      </c>
      <c r="D43" s="97">
        <v>18.440000000000001</v>
      </c>
      <c r="E43" s="98"/>
      <c r="F43" s="97">
        <v>21.04</v>
      </c>
      <c r="G43" s="52"/>
      <c r="H43" s="95"/>
    </row>
    <row r="44" spans="1:8" ht="26.25" customHeight="1" x14ac:dyDescent="0.4">
      <c r="A44" s="73" t="s">
        <v>66</v>
      </c>
      <c r="B44" s="74">
        <v>1</v>
      </c>
      <c r="C44" s="99" t="s">
        <v>67</v>
      </c>
      <c r="D44" s="100">
        <f>D43*$B$34</f>
        <v>18.440000000000001</v>
      </c>
      <c r="E44" s="101"/>
      <c r="F44" s="100">
        <f>F43*$B$34</f>
        <v>21.04</v>
      </c>
      <c r="G44" s="52"/>
      <c r="H44" s="95"/>
    </row>
    <row r="45" spans="1:8" ht="19.5" customHeight="1" x14ac:dyDescent="0.3">
      <c r="A45" s="73" t="s">
        <v>68</v>
      </c>
      <c r="B45" s="102">
        <f>(B44/B43)*(B42/B41)*(B40/B39)*(B38/B37)*B36</f>
        <v>200</v>
      </c>
      <c r="C45" s="99" t="s">
        <v>69</v>
      </c>
      <c r="D45" s="103">
        <f>D44*$B$30/100</f>
        <v>18.316452000000002</v>
      </c>
      <c r="E45" s="104"/>
      <c r="F45" s="103">
        <f>F44*$B$30/100</f>
        <v>20.899031999999998</v>
      </c>
      <c r="G45" s="52"/>
      <c r="H45" s="95"/>
    </row>
    <row r="46" spans="1:8" ht="19.5" customHeight="1" x14ac:dyDescent="0.3">
      <c r="A46" s="194" t="s">
        <v>70</v>
      </c>
      <c r="B46" s="195"/>
      <c r="C46" s="99" t="s">
        <v>71</v>
      </c>
      <c r="D46" s="100">
        <f>D45/$B$45</f>
        <v>9.1582260000000013E-2</v>
      </c>
      <c r="E46" s="104"/>
      <c r="F46" s="105">
        <f>F45/$B$45</f>
        <v>0.10449515999999999</v>
      </c>
      <c r="G46" s="52"/>
      <c r="H46" s="95"/>
    </row>
    <row r="47" spans="1:8" ht="27" customHeight="1" x14ac:dyDescent="0.4">
      <c r="A47" s="196"/>
      <c r="B47" s="197"/>
      <c r="C47" s="106" t="s">
        <v>72</v>
      </c>
      <c r="D47" s="107">
        <v>0.1</v>
      </c>
      <c r="E47" s="52"/>
      <c r="F47" s="108"/>
      <c r="G47" s="52"/>
      <c r="H47" s="95"/>
    </row>
    <row r="48" spans="1:8" ht="18.75" customHeight="1" x14ac:dyDescent="0.3">
      <c r="A48" s="52"/>
      <c r="B48" s="52"/>
      <c r="C48" s="109" t="s">
        <v>73</v>
      </c>
      <c r="D48" s="100">
        <f>D47*$B$45</f>
        <v>20</v>
      </c>
      <c r="E48" s="52"/>
      <c r="F48" s="108"/>
      <c r="G48" s="52"/>
      <c r="H48" s="95"/>
    </row>
    <row r="49" spans="1:8" ht="19.5" customHeight="1" x14ac:dyDescent="0.3">
      <c r="A49" s="52"/>
      <c r="B49" s="52"/>
      <c r="C49" s="110" t="s">
        <v>74</v>
      </c>
      <c r="D49" s="111">
        <f>D48/B34</f>
        <v>20</v>
      </c>
      <c r="E49" s="52"/>
      <c r="F49" s="108"/>
      <c r="G49" s="52"/>
      <c r="H49" s="95"/>
    </row>
    <row r="50" spans="1:8" ht="18.75" customHeight="1" x14ac:dyDescent="0.3">
      <c r="A50" s="52"/>
      <c r="B50" s="52"/>
      <c r="C50" s="71" t="s">
        <v>75</v>
      </c>
      <c r="D50" s="112">
        <f>AVERAGE(E38:E41,G38:G41)</f>
        <v>22181093.563881379</v>
      </c>
      <c r="E50" s="52"/>
      <c r="F50" s="113"/>
      <c r="G50" s="52"/>
      <c r="H50" s="95"/>
    </row>
    <row r="51" spans="1:8" ht="18.75" customHeight="1" x14ac:dyDescent="0.3">
      <c r="A51" s="52"/>
      <c r="B51" s="52"/>
      <c r="C51" s="106" t="s">
        <v>76</v>
      </c>
      <c r="D51" s="114">
        <f>STDEV(E38:E41,G38:G41)/D50</f>
        <v>1.2192363486106618E-2</v>
      </c>
      <c r="E51" s="52"/>
      <c r="F51" s="113"/>
      <c r="G51" s="52"/>
      <c r="H51" s="95"/>
    </row>
    <row r="52" spans="1:8" ht="19.5" customHeight="1" x14ac:dyDescent="0.3">
      <c r="A52" s="52"/>
      <c r="B52" s="52"/>
      <c r="C52" s="115" t="s">
        <v>20</v>
      </c>
      <c r="D52" s="116">
        <f>COUNT(E38:E41,G38:G41)</f>
        <v>6</v>
      </c>
      <c r="E52" s="52"/>
      <c r="F52" s="113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7" t="s">
        <v>77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78</v>
      </c>
      <c r="B55" s="118" t="str">
        <f>B21</f>
        <v>Each vials contains Amphotericin B USP 50mg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119" t="s">
        <v>79</v>
      </c>
      <c r="B56" s="120">
        <v>50</v>
      </c>
      <c r="C56" s="52" t="str">
        <f>B20</f>
        <v>Amphotericin 50mg</v>
      </c>
      <c r="D56" s="52"/>
      <c r="E56" s="52"/>
      <c r="F56" s="52"/>
      <c r="G56" s="52"/>
      <c r="H56" s="121"/>
    </row>
    <row r="57" spans="1:8" ht="18.75" customHeight="1" x14ac:dyDescent="0.3">
      <c r="A57" s="118" t="s">
        <v>80</v>
      </c>
      <c r="B57" s="169">
        <f>110.92</f>
        <v>110.92</v>
      </c>
      <c r="C57" s="52"/>
      <c r="D57" s="52"/>
      <c r="E57" s="52"/>
      <c r="F57" s="52"/>
      <c r="G57" s="52"/>
      <c r="H57" s="121"/>
    </row>
    <row r="58" spans="1:8" ht="19.5" customHeight="1" x14ac:dyDescent="0.3">
      <c r="A58" s="52"/>
      <c r="B58" s="52"/>
      <c r="C58" s="52"/>
      <c r="D58" s="52"/>
      <c r="E58" s="52"/>
      <c r="F58" s="52"/>
      <c r="G58" s="52"/>
      <c r="H58" s="121"/>
    </row>
    <row r="59" spans="1:8" ht="27" customHeight="1" x14ac:dyDescent="0.4">
      <c r="A59" s="71" t="s">
        <v>81</v>
      </c>
      <c r="B59" s="72">
        <v>50</v>
      </c>
      <c r="C59" s="52"/>
      <c r="D59" s="122" t="s">
        <v>82</v>
      </c>
      <c r="E59" s="123" t="s">
        <v>55</v>
      </c>
      <c r="F59" s="123" t="s">
        <v>56</v>
      </c>
      <c r="G59" s="123" t="s">
        <v>83</v>
      </c>
      <c r="H59" s="75" t="s">
        <v>84</v>
      </c>
    </row>
    <row r="60" spans="1:8" ht="26.25" customHeight="1" x14ac:dyDescent="0.4">
      <c r="A60" s="73" t="s">
        <v>85</v>
      </c>
      <c r="B60" s="74">
        <v>5</v>
      </c>
      <c r="C60" s="174" t="s">
        <v>86</v>
      </c>
      <c r="D60" s="177">
        <v>114.66</v>
      </c>
      <c r="E60" s="124">
        <v>1</v>
      </c>
      <c r="F60" s="125">
        <v>26416553</v>
      </c>
      <c r="G60" s="126">
        <f>IF(ISBLANK(F60),"-",(F60/$D$50*$D$47*$B$68)*($B$57/$D$60))</f>
        <v>57.605124754546154</v>
      </c>
      <c r="H60" s="127">
        <f t="shared" ref="H60:H71" si="0">IF(ISBLANK(F60),"-",G60/$B$56)</f>
        <v>1.1521024950909231</v>
      </c>
    </row>
    <row r="61" spans="1:8" ht="26.25" customHeight="1" x14ac:dyDescent="0.4">
      <c r="A61" s="73" t="s">
        <v>87</v>
      </c>
      <c r="B61" s="74">
        <v>50</v>
      </c>
      <c r="C61" s="175"/>
      <c r="D61" s="178"/>
      <c r="E61" s="128">
        <v>2</v>
      </c>
      <c r="F61" s="84">
        <v>27047156</v>
      </c>
      <c r="G61" s="129">
        <f>IF(ISBLANK(F61),"-",(F61/$D$50*$D$47*$B$68)*($B$57/$D$60))</f>
        <v>58.980246046320715</v>
      </c>
      <c r="H61" s="130">
        <f t="shared" si="0"/>
        <v>1.1796049209264143</v>
      </c>
    </row>
    <row r="62" spans="1:8" ht="26.25" customHeight="1" x14ac:dyDescent="0.4">
      <c r="A62" s="73" t="s">
        <v>88</v>
      </c>
      <c r="B62" s="74">
        <v>1</v>
      </c>
      <c r="C62" s="175"/>
      <c r="D62" s="178"/>
      <c r="E62" s="128">
        <v>3</v>
      </c>
      <c r="F62" s="84">
        <v>27127666</v>
      </c>
      <c r="G62" s="129">
        <f>IF(ISBLANK(F62),"-",(F62/$D$50*$D$47*$B$68)*($B$57/$D$60))</f>
        <v>59.155809776909962</v>
      </c>
      <c r="H62" s="130">
        <f t="shared" si="0"/>
        <v>1.1831161955381992</v>
      </c>
    </row>
    <row r="63" spans="1:8" ht="27" customHeight="1" x14ac:dyDescent="0.4">
      <c r="A63" s="73" t="s">
        <v>89</v>
      </c>
      <c r="B63" s="74">
        <v>1</v>
      </c>
      <c r="C63" s="176"/>
      <c r="D63" s="179"/>
      <c r="E63" s="131">
        <v>4</v>
      </c>
      <c r="F63" s="132"/>
      <c r="G63" s="129" t="str">
        <f>IF(ISBLANK(F63),"-",(F63/$D$50*$D$47*$B$68)*($B$57/$D$60))</f>
        <v>-</v>
      </c>
      <c r="H63" s="130" t="str">
        <f t="shared" si="0"/>
        <v>-</v>
      </c>
    </row>
    <row r="64" spans="1:8" ht="26.25" customHeight="1" x14ac:dyDescent="0.4">
      <c r="A64" s="73" t="s">
        <v>90</v>
      </c>
      <c r="B64" s="74">
        <v>1</v>
      </c>
      <c r="C64" s="174" t="s">
        <v>91</v>
      </c>
      <c r="D64" s="177">
        <v>113.94</v>
      </c>
      <c r="E64" s="124">
        <v>1</v>
      </c>
      <c r="F64" s="125">
        <v>26514630</v>
      </c>
      <c r="G64" s="133">
        <f>IF(ISBLANK(F64),"-",(F64/$D$50*$D$47*$B$68)*($B$57/$D$64))</f>
        <v>58.184360779059325</v>
      </c>
      <c r="H64" s="134">
        <f t="shared" si="0"/>
        <v>1.1636872155811866</v>
      </c>
    </row>
    <row r="65" spans="1:8" ht="26.25" customHeight="1" x14ac:dyDescent="0.4">
      <c r="A65" s="73" t="s">
        <v>92</v>
      </c>
      <c r="B65" s="74">
        <v>1</v>
      </c>
      <c r="C65" s="175"/>
      <c r="D65" s="178"/>
      <c r="E65" s="128">
        <v>2</v>
      </c>
      <c r="F65" s="84">
        <v>26481799</v>
      </c>
      <c r="G65" s="135">
        <f>IF(ISBLANK(F65),"-",(F65/$D$50*$D$47*$B$68)*($B$57/$D$64))</f>
        <v>58.112315619510142</v>
      </c>
      <c r="H65" s="136">
        <f t="shared" si="0"/>
        <v>1.1622463123902029</v>
      </c>
    </row>
    <row r="66" spans="1:8" ht="26.25" customHeight="1" x14ac:dyDescent="0.4">
      <c r="A66" s="73" t="s">
        <v>93</v>
      </c>
      <c r="B66" s="74">
        <v>1</v>
      </c>
      <c r="C66" s="175"/>
      <c r="D66" s="178"/>
      <c r="E66" s="128">
        <v>3</v>
      </c>
      <c r="F66" s="84">
        <v>26605871</v>
      </c>
      <c r="G66" s="135">
        <f>IF(ISBLANK(F66),"-",(F66/$D$50*$D$47*$B$68)*($B$57/$D$64))</f>
        <v>58.384582289291295</v>
      </c>
      <c r="H66" s="136">
        <f t="shared" si="0"/>
        <v>1.167691645785826</v>
      </c>
    </row>
    <row r="67" spans="1:8" ht="27" customHeight="1" x14ac:dyDescent="0.4">
      <c r="A67" s="73" t="s">
        <v>94</v>
      </c>
      <c r="B67" s="74">
        <v>1</v>
      </c>
      <c r="C67" s="176"/>
      <c r="D67" s="179"/>
      <c r="E67" s="131">
        <v>4</v>
      </c>
      <c r="F67" s="132"/>
      <c r="G67" s="137" t="str">
        <f>IF(ISBLANK(F67),"-",(F67/$D$50*$D$47*$B$68)*($B$57/$D$64))</f>
        <v>-</v>
      </c>
      <c r="H67" s="138" t="str">
        <f t="shared" si="0"/>
        <v>-</v>
      </c>
    </row>
    <row r="68" spans="1:8" ht="26.25" customHeight="1" x14ac:dyDescent="0.4">
      <c r="A68" s="73" t="s">
        <v>95</v>
      </c>
      <c r="B68" s="139">
        <f>(B67/B66)*(B65/B64)*(B63/B62)*(B61/B60)*B59</f>
        <v>500</v>
      </c>
      <c r="C68" s="174" t="s">
        <v>96</v>
      </c>
      <c r="D68" s="177">
        <v>112.68</v>
      </c>
      <c r="E68" s="124">
        <v>1</v>
      </c>
      <c r="F68" s="125">
        <v>25225660</v>
      </c>
      <c r="G68" s="133">
        <f>IF(ISBLANK(F68),"-",(F68/$D$50*$D$47*$B$68)*($B$57/$D$68))</f>
        <v>55.974807801226525</v>
      </c>
      <c r="H68" s="130">
        <f t="shared" si="0"/>
        <v>1.1194961560245305</v>
      </c>
    </row>
    <row r="69" spans="1:8" ht="27" customHeight="1" x14ac:dyDescent="0.4">
      <c r="A69" s="115" t="s">
        <v>97</v>
      </c>
      <c r="B69" s="140">
        <f>(D47*B68)/B56*B57</f>
        <v>110.92</v>
      </c>
      <c r="C69" s="175"/>
      <c r="D69" s="178"/>
      <c r="E69" s="128">
        <v>2</v>
      </c>
      <c r="F69" s="84">
        <v>26485251</v>
      </c>
      <c r="G69" s="135">
        <f>IF(ISBLANK(F69),"-",(F69/$D$50*$D$47*$B$68)*($B$57/$D$68))</f>
        <v>58.769793705783826</v>
      </c>
      <c r="H69" s="130">
        <f t="shared" si="0"/>
        <v>1.1753958741156765</v>
      </c>
    </row>
    <row r="70" spans="1:8" ht="26.25" customHeight="1" x14ac:dyDescent="0.4">
      <c r="A70" s="194" t="s">
        <v>70</v>
      </c>
      <c r="B70" s="195"/>
      <c r="C70" s="175"/>
      <c r="D70" s="178"/>
      <c r="E70" s="128">
        <v>3</v>
      </c>
      <c r="F70" s="84">
        <v>25950730</v>
      </c>
      <c r="G70" s="135">
        <f>IF(ISBLANK(F70),"-",(F70/$D$50*$D$47*$B$68)*($B$57/$D$68))</f>
        <v>57.58371134993191</v>
      </c>
      <c r="H70" s="130">
        <f t="shared" si="0"/>
        <v>1.1516742269986382</v>
      </c>
    </row>
    <row r="71" spans="1:8" ht="27" customHeight="1" x14ac:dyDescent="0.4">
      <c r="A71" s="196"/>
      <c r="B71" s="197"/>
      <c r="C71" s="199"/>
      <c r="D71" s="179"/>
      <c r="E71" s="131">
        <v>4</v>
      </c>
      <c r="F71" s="132"/>
      <c r="G71" s="137" t="str">
        <f>IF(ISBLANK(F71),"-",(F71/$D$50*$D$47*$B$68)*($B$57/$D$68))</f>
        <v>-</v>
      </c>
      <c r="H71" s="141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3"/>
      <c r="G72" s="144" t="s">
        <v>63</v>
      </c>
      <c r="H72" s="145">
        <f>AVERAGE(H60:H71)</f>
        <v>1.1616683380501776</v>
      </c>
    </row>
    <row r="73" spans="1:8" ht="26.25" customHeight="1" x14ac:dyDescent="0.4">
      <c r="A73" s="52"/>
      <c r="B73" s="52"/>
      <c r="C73" s="142"/>
      <c r="D73" s="142"/>
      <c r="E73" s="142"/>
      <c r="F73" s="143"/>
      <c r="G73" s="146" t="s">
        <v>76</v>
      </c>
      <c r="H73" s="147">
        <f>STDEV(H60:H71)/H72</f>
        <v>1.6616343107980703E-2</v>
      </c>
    </row>
    <row r="74" spans="1:8" ht="27" customHeight="1" x14ac:dyDescent="0.4">
      <c r="A74" s="142"/>
      <c r="B74" s="142"/>
      <c r="C74" s="143"/>
      <c r="D74" s="143"/>
      <c r="E74" s="148"/>
      <c r="F74" s="143"/>
      <c r="G74" s="149" t="s">
        <v>20</v>
      </c>
      <c r="H74" s="150">
        <f>COUNT(H60:H71)</f>
        <v>9</v>
      </c>
    </row>
    <row r="75" spans="1:8" ht="18.75" customHeight="1" x14ac:dyDescent="0.3">
      <c r="A75" s="151"/>
      <c r="B75" s="151"/>
      <c r="C75" s="101"/>
      <c r="D75" s="101"/>
      <c r="E75" s="104"/>
      <c r="F75" s="101"/>
      <c r="G75" s="152"/>
      <c r="H75" s="153"/>
    </row>
    <row r="76" spans="1:8" ht="26.25" customHeight="1" x14ac:dyDescent="0.4">
      <c r="A76" s="59" t="s">
        <v>98</v>
      </c>
      <c r="B76" s="154" t="s">
        <v>99</v>
      </c>
      <c r="C76" s="200" t="str">
        <f>B20</f>
        <v>Amphotericin 50mg</v>
      </c>
      <c r="D76" s="200"/>
      <c r="E76" s="155" t="s">
        <v>100</v>
      </c>
      <c r="F76" s="155"/>
      <c r="G76" s="156">
        <f>H72</f>
        <v>1.1616683380501776</v>
      </c>
      <c r="H76" s="153"/>
    </row>
    <row r="77" spans="1:8" ht="19.5" customHeight="1" x14ac:dyDescent="0.3">
      <c r="A77" s="157"/>
      <c r="B77" s="157"/>
      <c r="C77" s="158"/>
      <c r="D77" s="158"/>
      <c r="E77" s="158"/>
      <c r="F77" s="158"/>
      <c r="G77" s="158"/>
      <c r="H77" s="158"/>
    </row>
    <row r="78" spans="1:8" ht="18.75" customHeight="1" x14ac:dyDescent="0.3">
      <c r="A78" s="52"/>
      <c r="B78" s="198" t="s">
        <v>26</v>
      </c>
      <c r="C78" s="198"/>
      <c r="D78" s="52"/>
      <c r="E78" s="159" t="s">
        <v>27</v>
      </c>
      <c r="F78" s="160"/>
      <c r="G78" s="198" t="s">
        <v>28</v>
      </c>
      <c r="H78" s="198"/>
    </row>
    <row r="79" spans="1:8" ht="60" customHeight="1" x14ac:dyDescent="0.3">
      <c r="A79" s="161" t="s">
        <v>29</v>
      </c>
      <c r="B79" s="162" t="s">
        <v>116</v>
      </c>
      <c r="C79" s="162"/>
      <c r="D79" s="52"/>
      <c r="E79" s="163" t="s">
        <v>115</v>
      </c>
      <c r="F79" s="164"/>
      <c r="G79" s="165"/>
      <c r="H79" s="165"/>
    </row>
    <row r="80" spans="1:8" ht="60" customHeight="1" x14ac:dyDescent="0.3">
      <c r="A80" s="161" t="s">
        <v>30</v>
      </c>
      <c r="B80" s="166"/>
      <c r="C80" s="166"/>
      <c r="D80" s="52"/>
      <c r="E80" s="167"/>
      <c r="F80" s="164"/>
      <c r="G80" s="168"/>
      <c r="H80" s="168"/>
    </row>
    <row r="250" spans="1:1" x14ac:dyDescent="0.2">
      <c r="A250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23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21" priority="1" operator="greaterThan">
      <formula>0.02</formula>
    </cfRule>
  </conditionalFormatting>
  <conditionalFormatting sqref="H73">
    <cfRule type="cellIs" dxfId="20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view="pageBreakPreview" topLeftCell="A22" zoomScale="60" zoomScaleNormal="100" workbookViewId="0">
      <selection activeCell="D53" sqref="D53"/>
    </sheetView>
  </sheetViews>
  <sheetFormatPr defaultColWidth="9.140625" defaultRowHeight="16.5" x14ac:dyDescent="0.3"/>
  <cols>
    <col min="1" max="1" width="13.140625" style="215" customWidth="1"/>
    <col min="2" max="2" width="17.85546875" style="263" customWidth="1"/>
    <col min="3" max="3" width="18.85546875" style="215" customWidth="1"/>
    <col min="4" max="4" width="19.7109375" style="212" customWidth="1"/>
    <col min="5" max="5" width="18.42578125" style="215" customWidth="1"/>
    <col min="6" max="6" width="6.42578125" style="206" customWidth="1"/>
    <col min="7" max="7" width="17.140625" style="206" customWidth="1"/>
    <col min="8" max="8" width="13.140625" style="206" customWidth="1"/>
    <col min="9" max="9" width="11" style="206" customWidth="1"/>
    <col min="10" max="10" width="15" style="206" customWidth="1"/>
    <col min="11" max="11" width="7.5703125" style="206" customWidth="1"/>
    <col min="12" max="12" width="13.140625" style="206" customWidth="1"/>
    <col min="13" max="13" width="11" style="206" customWidth="1"/>
    <col min="14" max="14" width="12.28515625" style="206" customWidth="1"/>
    <col min="15" max="15" width="6.5703125" style="206" customWidth="1"/>
    <col min="16" max="16" width="9.140625" style="206"/>
    <col min="17" max="16384" width="9.140625" style="272"/>
  </cols>
  <sheetData>
    <row r="1" spans="1:15" ht="15" x14ac:dyDescent="0.3">
      <c r="A1" s="201"/>
      <c r="B1" s="202"/>
      <c r="C1" s="201"/>
      <c r="D1" s="203"/>
      <c r="E1" s="204"/>
      <c r="F1" s="202"/>
      <c r="G1" s="204"/>
      <c r="H1" s="204"/>
      <c r="I1" s="202"/>
      <c r="J1" s="204"/>
      <c r="K1" s="205"/>
      <c r="L1" s="204"/>
      <c r="M1" s="202"/>
      <c r="N1" s="204"/>
      <c r="O1" s="202"/>
    </row>
    <row r="2" spans="1:15" ht="15" x14ac:dyDescent="0.3">
      <c r="A2" s="201"/>
      <c r="B2" s="202"/>
      <c r="C2" s="201"/>
      <c r="D2" s="203"/>
      <c r="E2" s="207"/>
      <c r="F2" s="202"/>
      <c r="G2" s="207"/>
      <c r="H2" s="207"/>
      <c r="I2" s="202"/>
      <c r="J2" s="207"/>
      <c r="K2" s="205"/>
      <c r="L2" s="207"/>
      <c r="M2" s="205"/>
      <c r="N2" s="207"/>
      <c r="O2" s="205"/>
    </row>
    <row r="3" spans="1:15" ht="15" x14ac:dyDescent="0.3">
      <c r="A3" s="201"/>
      <c r="B3" s="202"/>
      <c r="C3" s="201"/>
      <c r="D3" s="203"/>
      <c r="E3" s="207"/>
      <c r="F3" s="202"/>
      <c r="G3" s="207"/>
      <c r="H3" s="207"/>
      <c r="I3" s="202"/>
      <c r="J3" s="207"/>
      <c r="K3" s="205"/>
      <c r="L3" s="207"/>
      <c r="M3" s="205"/>
      <c r="N3" s="207"/>
      <c r="O3" s="205"/>
    </row>
    <row r="4" spans="1:15" ht="15" x14ac:dyDescent="0.3">
      <c r="A4" s="201"/>
      <c r="B4" s="202"/>
      <c r="C4" s="201"/>
      <c r="D4" s="203"/>
      <c r="E4" s="207"/>
      <c r="F4" s="202"/>
      <c r="G4" s="207"/>
      <c r="H4" s="207"/>
      <c r="I4" s="202"/>
      <c r="J4" s="207"/>
      <c r="K4" s="205"/>
      <c r="L4" s="207"/>
      <c r="M4" s="205"/>
      <c r="N4" s="207"/>
      <c r="O4" s="205"/>
    </row>
    <row r="5" spans="1:15" ht="15" x14ac:dyDescent="0.3">
      <c r="A5" s="201"/>
      <c r="B5" s="202"/>
      <c r="C5" s="201"/>
      <c r="D5" s="203"/>
      <c r="E5" s="207"/>
      <c r="F5" s="202"/>
      <c r="G5" s="207"/>
      <c r="H5" s="207"/>
      <c r="I5" s="202"/>
      <c r="J5" s="207"/>
      <c r="K5" s="205"/>
      <c r="L5" s="207"/>
      <c r="M5" s="205"/>
      <c r="N5" s="207"/>
      <c r="O5" s="205"/>
    </row>
    <row r="6" spans="1:15" ht="15" x14ac:dyDescent="0.3">
      <c r="A6" s="201"/>
      <c r="B6" s="202"/>
      <c r="C6" s="201"/>
      <c r="D6" s="203"/>
      <c r="E6" s="207"/>
      <c r="F6" s="202"/>
      <c r="G6" s="207"/>
      <c r="H6" s="207"/>
      <c r="I6" s="202"/>
      <c r="J6" s="207"/>
      <c r="K6" s="205"/>
      <c r="L6" s="207"/>
      <c r="M6" s="205"/>
      <c r="N6" s="207"/>
      <c r="O6" s="205"/>
    </row>
    <row r="7" spans="1:15" ht="15" x14ac:dyDescent="0.3">
      <c r="A7" s="201"/>
      <c r="B7" s="202"/>
      <c r="C7" s="201"/>
      <c r="D7" s="203"/>
      <c r="E7" s="207"/>
      <c r="F7" s="202"/>
      <c r="G7" s="207"/>
      <c r="H7" s="207"/>
      <c r="I7" s="202"/>
      <c r="J7" s="207"/>
      <c r="K7" s="205"/>
      <c r="L7" s="207"/>
      <c r="M7" s="205"/>
      <c r="N7" s="207"/>
      <c r="O7" s="205"/>
    </row>
    <row r="8" spans="1:15" ht="19.5" customHeight="1" x14ac:dyDescent="0.3">
      <c r="A8" s="208" t="s">
        <v>33</v>
      </c>
      <c r="B8" s="208"/>
      <c r="C8" s="208"/>
      <c r="D8" s="208"/>
      <c r="E8" s="208"/>
      <c r="F8" s="208"/>
      <c r="G8" s="208"/>
      <c r="H8" s="207"/>
      <c r="I8" s="202"/>
      <c r="J8" s="207"/>
      <c r="K8" s="205"/>
      <c r="L8" s="207"/>
      <c r="M8" s="205"/>
      <c r="N8" s="207"/>
      <c r="O8" s="205"/>
    </row>
    <row r="9" spans="1:15" ht="19.5" customHeight="1" x14ac:dyDescent="0.3">
      <c r="A9" s="209"/>
      <c r="B9" s="209"/>
      <c r="C9" s="209"/>
      <c r="D9" s="209"/>
      <c r="E9" s="209"/>
      <c r="F9" s="209"/>
      <c r="G9" s="209"/>
      <c r="H9" s="207"/>
      <c r="I9" s="202"/>
      <c r="J9" s="207"/>
      <c r="K9" s="205"/>
      <c r="L9" s="207"/>
      <c r="M9" s="205"/>
      <c r="N9" s="207"/>
      <c r="O9" s="205"/>
    </row>
    <row r="10" spans="1:15" ht="16.5" customHeight="1" x14ac:dyDescent="0.3">
      <c r="A10" s="210" t="s">
        <v>103</v>
      </c>
      <c r="B10" s="210"/>
      <c r="C10" s="210"/>
      <c r="D10" s="210"/>
      <c r="E10" s="210"/>
      <c r="F10" s="210"/>
      <c r="G10" s="210"/>
      <c r="H10" s="207"/>
      <c r="I10" s="202"/>
      <c r="J10" s="207"/>
      <c r="K10" s="205"/>
      <c r="L10" s="207"/>
      <c r="M10" s="205"/>
      <c r="N10" s="207"/>
      <c r="O10" s="205"/>
    </row>
    <row r="11" spans="1:15" ht="15" customHeight="1" x14ac:dyDescent="0.3">
      <c r="A11" s="211" t="s">
        <v>35</v>
      </c>
      <c r="B11" s="211"/>
      <c r="C11" s="201" t="s">
        <v>5</v>
      </c>
      <c r="E11" s="207"/>
      <c r="F11" s="202"/>
      <c r="G11" s="207"/>
      <c r="H11" s="207"/>
      <c r="I11" s="202"/>
      <c r="J11" s="207"/>
      <c r="K11" s="205"/>
      <c r="L11" s="207"/>
      <c r="M11" s="205"/>
      <c r="N11" s="207"/>
      <c r="O11" s="205"/>
    </row>
    <row r="12" spans="1:15" ht="15" customHeight="1" x14ac:dyDescent="0.3">
      <c r="A12" s="211" t="s">
        <v>36</v>
      </c>
      <c r="B12" s="211"/>
      <c r="C12" s="201" t="s">
        <v>7</v>
      </c>
      <c r="E12" s="207"/>
      <c r="F12" s="202"/>
      <c r="G12" s="207"/>
      <c r="H12" s="207"/>
      <c r="I12" s="202"/>
      <c r="J12" s="207"/>
      <c r="K12" s="205"/>
      <c r="L12" s="207"/>
      <c r="M12" s="205"/>
      <c r="N12" s="207"/>
      <c r="O12" s="205"/>
    </row>
    <row r="13" spans="1:15" ht="15" customHeight="1" x14ac:dyDescent="0.3">
      <c r="A13" s="211" t="s">
        <v>37</v>
      </c>
      <c r="B13" s="211"/>
      <c r="C13" s="201" t="s">
        <v>9</v>
      </c>
      <c r="E13" s="207"/>
      <c r="F13" s="202"/>
      <c r="G13" s="207"/>
      <c r="H13" s="207"/>
      <c r="I13" s="202"/>
      <c r="J13" s="207"/>
      <c r="K13" s="205"/>
      <c r="L13" s="207"/>
      <c r="M13" s="205"/>
      <c r="N13" s="207"/>
      <c r="O13" s="205"/>
    </row>
    <row r="14" spans="1:15" ht="15" customHeight="1" x14ac:dyDescent="0.3">
      <c r="A14" s="211" t="s">
        <v>38</v>
      </c>
      <c r="B14" s="211"/>
      <c r="C14" s="213" t="s">
        <v>104</v>
      </c>
      <c r="D14" s="213"/>
      <c r="E14" s="213"/>
      <c r="F14" s="213"/>
      <c r="G14" s="213"/>
      <c r="H14" s="207"/>
      <c r="I14" s="202"/>
      <c r="J14" s="207"/>
      <c r="K14" s="205"/>
      <c r="L14" s="207"/>
      <c r="M14" s="205"/>
      <c r="N14" s="207"/>
      <c r="O14" s="205"/>
    </row>
    <row r="15" spans="1:15" ht="15" customHeight="1" x14ac:dyDescent="0.3">
      <c r="A15" s="211" t="s">
        <v>39</v>
      </c>
      <c r="B15" s="211"/>
      <c r="C15" s="214" t="s">
        <v>114</v>
      </c>
      <c r="D15" s="201"/>
      <c r="E15" s="207"/>
      <c r="F15" s="202"/>
      <c r="G15" s="207"/>
      <c r="H15" s="207"/>
      <c r="I15" s="202"/>
      <c r="J15" s="207"/>
      <c r="K15" s="205"/>
      <c r="L15" s="207"/>
      <c r="M15" s="205"/>
      <c r="N15" s="207"/>
      <c r="O15" s="205"/>
    </row>
    <row r="16" spans="1:15" ht="15" customHeight="1" x14ac:dyDescent="0.3">
      <c r="A16" s="211" t="s">
        <v>40</v>
      </c>
      <c r="B16" s="211"/>
      <c r="C16" s="214" t="s">
        <v>115</v>
      </c>
      <c r="D16" s="201"/>
      <c r="E16" s="207"/>
      <c r="F16" s="202"/>
      <c r="G16" s="207"/>
      <c r="H16" s="207"/>
      <c r="I16" s="202"/>
      <c r="J16" s="207"/>
      <c r="K16" s="205"/>
      <c r="L16" s="207"/>
      <c r="M16" s="205"/>
      <c r="N16" s="207"/>
      <c r="O16" s="205"/>
    </row>
    <row r="17" spans="1:15" x14ac:dyDescent="0.3">
      <c r="B17" s="201"/>
      <c r="D17" s="201"/>
      <c r="E17" s="207"/>
      <c r="F17" s="202"/>
      <c r="G17" s="207"/>
      <c r="H17" s="207"/>
      <c r="I17" s="202"/>
      <c r="J17" s="207"/>
      <c r="K17" s="205"/>
      <c r="L17" s="207"/>
      <c r="M17" s="205"/>
      <c r="N17" s="207"/>
      <c r="O17" s="205"/>
    </row>
    <row r="18" spans="1:15" ht="15" customHeight="1" x14ac:dyDescent="0.3">
      <c r="A18" s="216" t="s">
        <v>1</v>
      </c>
      <c r="B18" s="216"/>
      <c r="C18" s="217" t="s">
        <v>105</v>
      </c>
      <c r="D18" s="201"/>
      <c r="E18" s="207"/>
      <c r="F18" s="202"/>
      <c r="G18" s="207"/>
      <c r="H18" s="207"/>
      <c r="I18" s="202"/>
      <c r="J18" s="207"/>
      <c r="K18" s="205"/>
      <c r="L18" s="207"/>
      <c r="M18" s="205"/>
      <c r="N18" s="207"/>
      <c r="O18" s="205"/>
    </row>
    <row r="19" spans="1:15" ht="15.75" customHeight="1" thickBot="1" x14ac:dyDescent="0.35">
      <c r="A19" s="206"/>
      <c r="B19" s="201"/>
      <c r="D19" s="201"/>
      <c r="E19" s="207"/>
      <c r="F19" s="202"/>
      <c r="G19" s="207"/>
      <c r="H19" s="207"/>
      <c r="I19" s="202"/>
      <c r="J19" s="207"/>
      <c r="K19" s="205"/>
      <c r="L19" s="207"/>
      <c r="M19" s="205"/>
      <c r="N19" s="207"/>
      <c r="O19" s="205"/>
    </row>
    <row r="20" spans="1:15" ht="15.75" customHeight="1" thickBot="1" x14ac:dyDescent="0.35">
      <c r="A20" s="218" t="s">
        <v>106</v>
      </c>
      <c r="B20" s="219" t="s">
        <v>107</v>
      </c>
      <c r="C20" s="220" t="s">
        <v>108</v>
      </c>
      <c r="D20" s="218" t="s">
        <v>109</v>
      </c>
      <c r="E20" s="221" t="s">
        <v>110</v>
      </c>
      <c r="G20" s="207"/>
      <c r="H20" s="222"/>
      <c r="I20" s="202"/>
      <c r="J20" s="207"/>
      <c r="K20" s="205"/>
      <c r="L20" s="222"/>
      <c r="M20" s="205"/>
      <c r="N20" s="222"/>
      <c r="O20" s="205"/>
    </row>
    <row r="21" spans="1:15" ht="15" x14ac:dyDescent="0.3">
      <c r="A21" s="223">
        <v>1</v>
      </c>
      <c r="B21" s="224">
        <v>22.16911</v>
      </c>
      <c r="C21" s="225">
        <v>22.059360000000002</v>
      </c>
      <c r="D21" s="226">
        <f>B21-C21</f>
        <v>0.10974999999999824</v>
      </c>
      <c r="E21" s="227">
        <f t="shared" ref="E21:E40" si="0">(D21-$D$43)/$D$43</f>
        <v>-1.0525841278445547E-2</v>
      </c>
      <c r="G21" s="207"/>
      <c r="H21" s="222"/>
      <c r="I21" s="202"/>
      <c r="J21" s="207"/>
      <c r="K21" s="205"/>
      <c r="L21" s="222"/>
      <c r="M21" s="205"/>
      <c r="N21" s="222"/>
      <c r="O21" s="205"/>
    </row>
    <row r="22" spans="1:15" ht="15" x14ac:dyDescent="0.3">
      <c r="A22" s="228">
        <v>2</v>
      </c>
      <c r="B22" s="229">
        <v>21.75733</v>
      </c>
      <c r="C22" s="230">
        <v>21.640609999999999</v>
      </c>
      <c r="D22" s="231">
        <f>B22-C22</f>
        <v>0.11672000000000082</v>
      </c>
      <c r="E22" s="227">
        <f t="shared" si="0"/>
        <v>5.2313656546537628E-2</v>
      </c>
      <c r="G22" s="207"/>
      <c r="H22" s="222"/>
      <c r="I22" s="202"/>
      <c r="J22" s="207"/>
      <c r="K22" s="205"/>
      <c r="L22" s="222"/>
      <c r="M22" s="205"/>
      <c r="N22" s="222"/>
      <c r="O22" s="205"/>
    </row>
    <row r="23" spans="1:15" ht="15" x14ac:dyDescent="0.3">
      <c r="A23" s="228">
        <v>3</v>
      </c>
      <c r="B23" s="229">
        <v>22.07152</v>
      </c>
      <c r="C23" s="230">
        <v>21.965949999999999</v>
      </c>
      <c r="D23" s="231">
        <f t="shared" ref="D21:D40" si="1">B23-C23</f>
        <v>0.10557000000000016</v>
      </c>
      <c r="E23" s="227">
        <f t="shared" si="0"/>
        <v>-4.8211508553655191E-2</v>
      </c>
      <c r="G23" s="207"/>
      <c r="H23" s="222"/>
      <c r="I23" s="202"/>
      <c r="J23" s="207"/>
      <c r="K23" s="205"/>
      <c r="L23" s="222"/>
      <c r="M23" s="205"/>
      <c r="N23" s="222"/>
      <c r="O23" s="205"/>
    </row>
    <row r="24" spans="1:15" ht="15" x14ac:dyDescent="0.3">
      <c r="A24" s="228">
        <v>4</v>
      </c>
      <c r="B24" s="229">
        <v>22.11242</v>
      </c>
      <c r="C24" s="230">
        <v>22.003440000000001</v>
      </c>
      <c r="D24" s="231">
        <f>B24-C24</f>
        <v>0.10897999999999897</v>
      </c>
      <c r="E24" s="227">
        <f t="shared" si="0"/>
        <v>-1.7467937881770267E-2</v>
      </c>
      <c r="G24" s="207"/>
      <c r="H24" s="222"/>
      <c r="I24" s="202"/>
      <c r="J24" s="207"/>
      <c r="K24" s="205"/>
      <c r="L24" s="222"/>
      <c r="M24" s="205"/>
      <c r="N24" s="222"/>
      <c r="O24" s="205"/>
    </row>
    <row r="25" spans="1:15" ht="15" x14ac:dyDescent="0.3">
      <c r="A25" s="228">
        <v>5</v>
      </c>
      <c r="B25" s="229">
        <v>21.8279</v>
      </c>
      <c r="C25" s="230">
        <v>21.713699999999999</v>
      </c>
      <c r="D25" s="231">
        <f t="shared" si="1"/>
        <v>0.1142000000000003</v>
      </c>
      <c r="E25" s="227">
        <f t="shared" si="0"/>
        <v>2.9594067662903241E-2</v>
      </c>
      <c r="G25" s="207"/>
      <c r="H25" s="222"/>
      <c r="I25" s="202"/>
      <c r="J25" s="207"/>
      <c r="K25" s="205"/>
      <c r="L25" s="222"/>
      <c r="M25" s="205"/>
      <c r="N25" s="222"/>
      <c r="O25" s="205"/>
    </row>
    <row r="26" spans="1:15" ht="15" x14ac:dyDescent="0.3">
      <c r="A26" s="228">
        <v>6</v>
      </c>
      <c r="B26" s="229">
        <v>21.885590000000001</v>
      </c>
      <c r="C26" s="230">
        <v>21.773759999999999</v>
      </c>
      <c r="D26" s="231">
        <f>B26-C26</f>
        <v>0.11183000000000121</v>
      </c>
      <c r="E26" s="227">
        <f t="shared" si="0"/>
        <v>8.2268352604501563E-3</v>
      </c>
      <c r="G26" s="207"/>
      <c r="H26" s="222"/>
      <c r="I26" s="202"/>
      <c r="J26" s="207"/>
      <c r="K26" s="205"/>
      <c r="L26" s="222"/>
      <c r="M26" s="205"/>
      <c r="N26" s="222"/>
      <c r="O26" s="205"/>
    </row>
    <row r="27" spans="1:15" ht="15" x14ac:dyDescent="0.3">
      <c r="A27" s="228">
        <v>7</v>
      </c>
      <c r="B27" s="229">
        <v>22.22852</v>
      </c>
      <c r="C27" s="230">
        <v>22.112970000000001</v>
      </c>
      <c r="D27" s="231">
        <f t="shared" si="1"/>
        <v>0.11554999999999893</v>
      </c>
      <c r="E27" s="227">
        <f t="shared" si="0"/>
        <v>4.1765275993406792E-2</v>
      </c>
      <c r="G27" s="207"/>
      <c r="H27" s="222"/>
      <c r="I27" s="202"/>
      <c r="J27" s="207"/>
      <c r="K27" s="205"/>
      <c r="L27" s="222"/>
      <c r="M27" s="205"/>
      <c r="N27" s="222"/>
      <c r="O27" s="205"/>
    </row>
    <row r="28" spans="1:15" ht="15" x14ac:dyDescent="0.3">
      <c r="A28" s="228">
        <v>8</v>
      </c>
      <c r="B28" s="229">
        <v>22.44877</v>
      </c>
      <c r="C28" s="230">
        <v>22.337109999999999</v>
      </c>
      <c r="D28" s="231">
        <f>B28-C28</f>
        <v>0.11166000000000054</v>
      </c>
      <c r="E28" s="227">
        <f t="shared" si="0"/>
        <v>6.6941645817865606E-3</v>
      </c>
      <c r="G28" s="207"/>
      <c r="H28" s="222"/>
      <c r="I28" s="202"/>
      <c r="J28" s="207"/>
      <c r="K28" s="205"/>
      <c r="L28" s="222"/>
      <c r="M28" s="205"/>
      <c r="N28" s="222"/>
      <c r="O28" s="205"/>
    </row>
    <row r="29" spans="1:15" ht="15" x14ac:dyDescent="0.3">
      <c r="A29" s="228">
        <v>9</v>
      </c>
      <c r="B29" s="229">
        <v>21.779250000000001</v>
      </c>
      <c r="C29" s="230">
        <v>21.663910000000001</v>
      </c>
      <c r="D29" s="231">
        <f t="shared" si="1"/>
        <v>0.11533999999999978</v>
      </c>
      <c r="E29" s="227">
        <f t="shared" si="0"/>
        <v>3.9871976919778597E-2</v>
      </c>
      <c r="G29" s="207"/>
      <c r="H29" s="222"/>
      <c r="I29" s="202"/>
      <c r="J29" s="207"/>
      <c r="K29" s="205"/>
      <c r="L29" s="222"/>
      <c r="M29" s="205"/>
      <c r="N29" s="222"/>
      <c r="O29" s="205"/>
    </row>
    <row r="30" spans="1:15" ht="15" x14ac:dyDescent="0.3">
      <c r="A30" s="228">
        <v>10</v>
      </c>
      <c r="B30" s="232">
        <v>22.191310000000001</v>
      </c>
      <c r="C30" s="230">
        <v>22.076750000000001</v>
      </c>
      <c r="D30" s="231">
        <f>B30-C30</f>
        <v>0.11456000000000088</v>
      </c>
      <c r="E30" s="227">
        <f t="shared" si="0"/>
        <v>3.2839723217712731E-2</v>
      </c>
      <c r="G30" s="207"/>
      <c r="H30" s="222"/>
      <c r="I30" s="202"/>
      <c r="J30" s="207"/>
      <c r="K30" s="205"/>
      <c r="L30" s="222"/>
      <c r="M30" s="205"/>
      <c r="N30" s="222"/>
      <c r="O30" s="205"/>
    </row>
    <row r="31" spans="1:15" ht="15" x14ac:dyDescent="0.3">
      <c r="A31" s="228">
        <v>11</v>
      </c>
      <c r="B31" s="232">
        <v>22.444009999999999</v>
      </c>
      <c r="C31" s="230">
        <v>22.331289999999999</v>
      </c>
      <c r="D31" s="231">
        <f t="shared" si="1"/>
        <v>0.11271999999999949</v>
      </c>
      <c r="E31" s="227">
        <f t="shared" si="0"/>
        <v>1.6250817048700697E-2</v>
      </c>
      <c r="G31" s="233"/>
      <c r="H31" s="233"/>
      <c r="I31" s="233"/>
      <c r="J31" s="233"/>
      <c r="K31" s="205"/>
      <c r="L31" s="233"/>
      <c r="M31" s="205"/>
      <c r="N31" s="233"/>
      <c r="O31" s="205"/>
    </row>
    <row r="32" spans="1:15" ht="15" x14ac:dyDescent="0.3">
      <c r="A32" s="228">
        <v>12</v>
      </c>
      <c r="B32" s="232">
        <v>22.769500000000001</v>
      </c>
      <c r="C32" s="230">
        <v>22.655650000000001</v>
      </c>
      <c r="D32" s="231">
        <f>B32-C32</f>
        <v>0.11384999999999934</v>
      </c>
      <c r="E32" s="227">
        <f t="shared" si="0"/>
        <v>2.6438569206834905E-2</v>
      </c>
      <c r="G32" s="233"/>
      <c r="H32" s="233"/>
      <c r="I32" s="233"/>
      <c r="J32" s="233"/>
      <c r="K32" s="205"/>
      <c r="L32" s="233"/>
      <c r="M32" s="233"/>
      <c r="N32" s="233"/>
      <c r="O32" s="233"/>
    </row>
    <row r="33" spans="1:15" ht="15" x14ac:dyDescent="0.3">
      <c r="A33" s="228">
        <v>13</v>
      </c>
      <c r="B33" s="232">
        <v>21.751380000000001</v>
      </c>
      <c r="C33" s="230">
        <v>21.637589999999999</v>
      </c>
      <c r="D33" s="231">
        <f t="shared" si="1"/>
        <v>0.11379000000000161</v>
      </c>
      <c r="E33" s="227">
        <f t="shared" si="0"/>
        <v>2.5897626614388009E-2</v>
      </c>
      <c r="G33" s="234"/>
      <c r="H33" s="234"/>
      <c r="I33" s="234"/>
      <c r="J33" s="234"/>
      <c r="K33" s="235"/>
      <c r="L33" s="234"/>
      <c r="M33" s="234"/>
      <c r="N33" s="236"/>
      <c r="O33" s="234"/>
    </row>
    <row r="34" spans="1:15" ht="15" x14ac:dyDescent="0.3">
      <c r="A34" s="228">
        <v>14</v>
      </c>
      <c r="B34" s="232">
        <v>21.098970000000001</v>
      </c>
      <c r="C34" s="230">
        <v>20.994289999999999</v>
      </c>
      <c r="D34" s="231">
        <f>B34-C34</f>
        <v>0.10468000000000188</v>
      </c>
      <c r="E34" s="227">
        <f t="shared" si="0"/>
        <v>-5.6235490341905732E-2</v>
      </c>
      <c r="G34" s="237"/>
      <c r="H34" s="238"/>
      <c r="I34" s="238"/>
      <c r="J34" s="237"/>
      <c r="K34" s="239"/>
      <c r="L34" s="240"/>
      <c r="M34" s="238"/>
      <c r="N34" s="240"/>
      <c r="O34" s="238"/>
    </row>
    <row r="35" spans="1:15" ht="15" x14ac:dyDescent="0.3">
      <c r="A35" s="228">
        <v>15</v>
      </c>
      <c r="B35" s="232">
        <v>22.170580000000001</v>
      </c>
      <c r="C35" s="230">
        <v>22.054089999999999</v>
      </c>
      <c r="D35" s="231">
        <f t="shared" si="1"/>
        <v>0.11649000000000242</v>
      </c>
      <c r="E35" s="227">
        <f t="shared" si="0"/>
        <v>5.0240043275427138E-2</v>
      </c>
      <c r="G35" s="237"/>
      <c r="J35" s="237"/>
      <c r="K35" s="239"/>
      <c r="L35" s="240"/>
      <c r="N35" s="240"/>
    </row>
    <row r="36" spans="1:15" ht="15" x14ac:dyDescent="0.3">
      <c r="A36" s="228">
        <v>16</v>
      </c>
      <c r="B36" s="232">
        <v>22.511859999999999</v>
      </c>
      <c r="C36" s="230">
        <v>22.399920000000002</v>
      </c>
      <c r="D36" s="231">
        <f>B36-C36</f>
        <v>0.11193999999999704</v>
      </c>
      <c r="E36" s="227">
        <f t="shared" si="0"/>
        <v>9.2185633466027959E-3</v>
      </c>
      <c r="G36" s="241"/>
      <c r="H36" s="241"/>
    </row>
    <row r="37" spans="1:15" ht="15" x14ac:dyDescent="0.3">
      <c r="A37" s="228">
        <v>17</v>
      </c>
      <c r="B37" s="232">
        <v>22.45196</v>
      </c>
      <c r="C37" s="230">
        <v>22.338619999999999</v>
      </c>
      <c r="D37" s="231">
        <f t="shared" si="1"/>
        <v>0.11334000000000088</v>
      </c>
      <c r="E37" s="227">
        <f t="shared" si="0"/>
        <v>2.184055717087615E-2</v>
      </c>
    </row>
    <row r="38" spans="1:15" ht="15" x14ac:dyDescent="0.3">
      <c r="A38" s="228">
        <v>18</v>
      </c>
      <c r="B38" s="232">
        <v>21.952100000000002</v>
      </c>
      <c r="C38" s="230">
        <v>21.852080000000001</v>
      </c>
      <c r="D38" s="231">
        <f>B38-C38</f>
        <v>0.10002000000000066</v>
      </c>
      <c r="E38" s="227">
        <f t="shared" si="0"/>
        <v>-9.8248698356882713E-2</v>
      </c>
    </row>
    <row r="39" spans="1:15" ht="15" x14ac:dyDescent="0.3">
      <c r="A39" s="228">
        <v>19</v>
      </c>
      <c r="B39" s="232">
        <v>22.702960000000001</v>
      </c>
      <c r="C39" s="230">
        <v>22.59019</v>
      </c>
      <c r="D39" s="231">
        <f t="shared" si="1"/>
        <v>0.11277000000000115</v>
      </c>
      <c r="E39" s="227">
        <f t="shared" si="0"/>
        <v>1.6701602542438472E-2</v>
      </c>
    </row>
    <row r="40" spans="1:15" ht="14.25" customHeight="1" thickBot="1" x14ac:dyDescent="0.35">
      <c r="A40" s="242">
        <v>20</v>
      </c>
      <c r="B40" s="243">
        <v>21.935449999999999</v>
      </c>
      <c r="C40" s="244">
        <v>21.840859999999999</v>
      </c>
      <c r="D40" s="245">
        <f>B40-C40</f>
        <v>9.4590000000000174E-2</v>
      </c>
      <c r="E40" s="246">
        <f t="shared" si="0"/>
        <v>-0.14720400297518441</v>
      </c>
    </row>
    <row r="41" spans="1:15" ht="14.25" customHeight="1" thickBot="1" x14ac:dyDescent="0.35">
      <c r="B41" s="201"/>
      <c r="D41" s="205"/>
      <c r="G41" s="207"/>
    </row>
    <row r="42" spans="1:15" x14ac:dyDescent="0.3">
      <c r="A42" s="247" t="s">
        <v>111</v>
      </c>
      <c r="B42" s="248">
        <f>SUM(B21:B40)</f>
        <v>442.26049</v>
      </c>
      <c r="C42" s="249">
        <f>SUM(C21:C40)</f>
        <v>440.04213999999996</v>
      </c>
      <c r="D42" s="250">
        <f>SUM(D21:D40)</f>
        <v>2.2183500000000045</v>
      </c>
    </row>
    <row r="43" spans="1:15" ht="15.75" customHeight="1" thickBot="1" x14ac:dyDescent="0.35">
      <c r="A43" s="251" t="s">
        <v>112</v>
      </c>
      <c r="B43" s="252">
        <f>AVERAGE(B21:B40)</f>
        <v>22.113024500000002</v>
      </c>
      <c r="C43" s="253">
        <f>AVERAGE(C21:C40)</f>
        <v>22.002106999999999</v>
      </c>
      <c r="D43" s="273">
        <f>AVERAGE(D21:D40)</f>
        <v>0.11091750000000022</v>
      </c>
    </row>
    <row r="44" spans="1:15" x14ac:dyDescent="0.3">
      <c r="A44" s="201"/>
      <c r="B44" s="254"/>
      <c r="C44" s="254"/>
      <c r="D44" s="201"/>
    </row>
    <row r="45" spans="1:15" ht="14.25" customHeight="1" thickBot="1" x14ac:dyDescent="0.35">
      <c r="A45" s="201"/>
      <c r="B45" s="201"/>
      <c r="C45" s="201"/>
      <c r="D45" s="201"/>
    </row>
    <row r="46" spans="1:15" ht="30.75" customHeight="1" thickBot="1" x14ac:dyDescent="0.35">
      <c r="B46" s="255" t="s">
        <v>112</v>
      </c>
      <c r="C46" s="256" t="s">
        <v>113</v>
      </c>
    </row>
    <row r="47" spans="1:15" ht="15.75" customHeight="1" thickBot="1" x14ac:dyDescent="0.35">
      <c r="B47" s="257">
        <f>D43</f>
        <v>0.11091750000000022</v>
      </c>
      <c r="C47" s="258">
        <f>-(IF(D43&gt;300, 7.5%, 10%))</f>
        <v>-0.1</v>
      </c>
      <c r="D47" s="259">
        <f>IF(D43&lt;300, D43*0.9, D43*0.925)</f>
        <v>9.9825750000000199E-2</v>
      </c>
    </row>
    <row r="48" spans="1:15" ht="15.75" customHeight="1" thickBot="1" x14ac:dyDescent="0.35">
      <c r="B48" s="260"/>
      <c r="C48" s="261">
        <f>+(IF(D43&gt;300, 7.5%, 10%))</f>
        <v>0.1</v>
      </c>
      <c r="D48" s="259">
        <f>IF(D43&lt;300, D43*1.1, D43*1.075)</f>
        <v>0.12200925000000026</v>
      </c>
    </row>
    <row r="49" spans="1:7" ht="14.25" customHeight="1" thickBot="1" x14ac:dyDescent="0.35">
      <c r="A49" s="262"/>
      <c r="D49" s="264"/>
    </row>
    <row r="50" spans="1:7" ht="15" customHeight="1" x14ac:dyDescent="0.3">
      <c r="B50" s="265" t="s">
        <v>26</v>
      </c>
      <c r="C50" s="265"/>
      <c r="D50" s="201"/>
      <c r="E50" s="266" t="s">
        <v>27</v>
      </c>
      <c r="F50" s="267"/>
      <c r="G50" s="266" t="s">
        <v>28</v>
      </c>
    </row>
    <row r="51" spans="1:7" ht="15" customHeight="1" x14ac:dyDescent="0.3">
      <c r="A51" s="268" t="s">
        <v>29</v>
      </c>
      <c r="B51" s="269"/>
      <c r="C51" s="269"/>
      <c r="D51" s="201"/>
      <c r="E51" s="269"/>
      <c r="F51" s="201"/>
      <c r="G51" s="269"/>
    </row>
    <row r="52" spans="1:7" ht="15" customHeight="1" x14ac:dyDescent="0.3">
      <c r="A52" s="268" t="s">
        <v>30</v>
      </c>
      <c r="B52" s="270"/>
      <c r="C52" s="270"/>
      <c r="D52" s="201"/>
      <c r="E52" s="270"/>
      <c r="F52" s="201"/>
      <c r="G52" s="271"/>
    </row>
  </sheetData>
  <sheetProtection formatCells="0" formatColumns="0" formatRows="0" insertColumns="0" insertRows="0" insertHyperlinks="0" deleteColumns="0" deleteRows="0" sort="0" autoFilter="0" pivotTables="0"/>
  <mergeCells count="12">
    <mergeCell ref="A15:B15"/>
    <mergeCell ref="A16:B16"/>
    <mergeCell ref="A18:B18"/>
    <mergeCell ref="B47:B48"/>
    <mergeCell ref="B50:C50"/>
    <mergeCell ref="A8:G8"/>
    <mergeCell ref="A10:G10"/>
    <mergeCell ref="A11:B11"/>
    <mergeCell ref="A12:B12"/>
    <mergeCell ref="A13:B13"/>
    <mergeCell ref="A14:B14"/>
    <mergeCell ref="C14:G14"/>
  </mergeCells>
  <conditionalFormatting sqref="E21">
    <cfRule type="cellIs" dxfId="19" priority="1" operator="notBetween">
      <formula>IF(+$D$43&lt;300, -10.5%, -7.5%)</formula>
      <formula>IF(+$D$43&lt;300, 10.5%, 7.5%)</formula>
    </cfRule>
  </conditionalFormatting>
  <conditionalFormatting sqref="E22">
    <cfRule type="cellIs" dxfId="18" priority="2" operator="notBetween">
      <formula>IF(+$D$43&lt;300, -10.5%, -7.5%)</formula>
      <formula>IF(+$D$43&lt;300, 10.5%, 7.5%)</formula>
    </cfRule>
  </conditionalFormatting>
  <conditionalFormatting sqref="E23">
    <cfRule type="cellIs" dxfId="17" priority="3" operator="notBetween">
      <formula>IF(+$D$43&lt;300, -10.5%, -7.5%)</formula>
      <formula>IF(+$D$43&lt;300, 10.5%, 7.5%)</formula>
    </cfRule>
  </conditionalFormatting>
  <conditionalFormatting sqref="E24">
    <cfRule type="cellIs" dxfId="16" priority="4" operator="notBetween">
      <formula>IF(+$D$43&lt;300, -10.5%, -7.5%)</formula>
      <formula>IF(+$D$43&lt;300, 10.5%, 7.5%)</formula>
    </cfRule>
  </conditionalFormatting>
  <conditionalFormatting sqref="E25">
    <cfRule type="cellIs" dxfId="15" priority="5" operator="notBetween">
      <formula>IF(+$D$43&lt;300, -10.5%, -7.5%)</formula>
      <formula>IF(+$D$43&lt;300, 10.5%, 7.5%)</formula>
    </cfRule>
  </conditionalFormatting>
  <conditionalFormatting sqref="E26">
    <cfRule type="cellIs" dxfId="14" priority="6" operator="notBetween">
      <formula>IF(+$D$43&lt;300, -10.5%, -7.5%)</formula>
      <formula>IF(+$D$43&lt;300, 10.5%, 7.5%)</formula>
    </cfRule>
  </conditionalFormatting>
  <conditionalFormatting sqref="E27">
    <cfRule type="cellIs" dxfId="13" priority="7" operator="notBetween">
      <formula>IF(+$D$43&lt;300, -10.5%, -7.5%)</formula>
      <formula>IF(+$D$43&lt;300, 10.5%, 7.5%)</formula>
    </cfRule>
  </conditionalFormatting>
  <conditionalFormatting sqref="E28">
    <cfRule type="cellIs" dxfId="12" priority="8" operator="notBetween">
      <formula>IF(+$D$43&lt;300, -10.5%, -7.5%)</formula>
      <formula>IF(+$D$43&lt;300, 10.5%, 7.5%)</formula>
    </cfRule>
  </conditionalFormatting>
  <conditionalFormatting sqref="E29">
    <cfRule type="cellIs" dxfId="11" priority="9" operator="notBetween">
      <formula>IF(+$D$43&lt;300, -10.5%, -7.5%)</formula>
      <formula>IF(+$D$43&lt;300, 10.5%, 7.5%)</formula>
    </cfRule>
  </conditionalFormatting>
  <conditionalFormatting sqref="E30">
    <cfRule type="cellIs" dxfId="10" priority="10" operator="notBetween">
      <formula>IF(+$D$43&lt;300, -10.5%, -7.5%)</formula>
      <formula>IF(+$D$43&lt;300, 10.5%, 7.5%)</formula>
    </cfRule>
  </conditionalFormatting>
  <conditionalFormatting sqref="E31">
    <cfRule type="cellIs" dxfId="9" priority="11" operator="notBetween">
      <formula>IF(+$D$43&lt;300, -10.5%, -7.5%)</formula>
      <formula>IF(+$D$43&lt;300, 10.5%, 7.5%)</formula>
    </cfRule>
  </conditionalFormatting>
  <conditionalFormatting sqref="E32">
    <cfRule type="cellIs" dxfId="8" priority="12" operator="notBetween">
      <formula>IF(+$D$43&lt;300, -10.5%, -7.5%)</formula>
      <formula>IF(+$D$43&lt;300, 10.5%, 7.5%)</formula>
    </cfRule>
  </conditionalFormatting>
  <conditionalFormatting sqref="E33">
    <cfRule type="cellIs" dxfId="7" priority="13" operator="notBetween">
      <formula>IF(+$D$43&lt;300, -10.5%, -7.5%)</formula>
      <formula>IF(+$D$43&lt;300, 10.5%, 7.5%)</formula>
    </cfRule>
  </conditionalFormatting>
  <conditionalFormatting sqref="E34">
    <cfRule type="cellIs" dxfId="6" priority="14" operator="notBetween">
      <formula>IF(+$D$43&lt;300, -10.5%, -7.5%)</formula>
      <formula>IF(+$D$43&lt;300, 10.5%, 7.5%)</formula>
    </cfRule>
  </conditionalFormatting>
  <conditionalFormatting sqref="E35">
    <cfRule type="cellIs" dxfId="5" priority="15" operator="notBetween">
      <formula>IF(+$D$43&lt;300, -10.5%, -7.5%)</formula>
      <formula>IF(+$D$43&lt;300, 10.5%, 7.5%)</formula>
    </cfRule>
  </conditionalFormatting>
  <conditionalFormatting sqref="E36">
    <cfRule type="cellIs" dxfId="4" priority="16" operator="notBetween">
      <formula>IF(+$D$43&lt;300, -10.5%, -7.5%)</formula>
      <formula>IF(+$D$43&lt;300, 10.5%, 7.5%)</formula>
    </cfRule>
  </conditionalFormatting>
  <conditionalFormatting sqref="E37">
    <cfRule type="cellIs" dxfId="3" priority="17" operator="notBetween">
      <formula>IF(+$D$43&lt;300, -10.5%, -7.5%)</formula>
      <formula>IF(+$D$43&lt;300, 10.5%, 7.5%)</formula>
    </cfRule>
  </conditionalFormatting>
  <conditionalFormatting sqref="E38">
    <cfRule type="cellIs" dxfId="2" priority="18" operator="notBetween">
      <formula>IF(+$D$43&lt;300, -10.5%, -7.5%)</formula>
      <formula>IF(+$D$43&lt;300, 10.5%, 7.5%)</formula>
    </cfRule>
  </conditionalFormatting>
  <conditionalFormatting sqref="E39">
    <cfRule type="cellIs" dxfId="1" priority="19" operator="notBetween">
      <formula>IF(+$D$43&lt;300, -10.5%, -7.5%)</formula>
      <formula>IF(+$D$43&lt;300, 10.5%, 7.5%)</formula>
    </cfRule>
  </conditionalFormatting>
  <conditionalFormatting sqref="E40">
    <cfRule type="cellIs" dxfId="0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Amphotericin B</vt:lpstr>
      <vt:lpstr>Uniformity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HPLC-M</cp:lastModifiedBy>
  <cp:lastPrinted>2015-07-17T11:16:15Z</cp:lastPrinted>
  <dcterms:created xsi:type="dcterms:W3CDTF">2005-07-05T10:19:27Z</dcterms:created>
  <dcterms:modified xsi:type="dcterms:W3CDTF">2015-07-17T11:33:09Z</dcterms:modified>
</cp:coreProperties>
</file>