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30" windowHeight="11445" activeTab="1"/>
  </bookViews>
  <sheets>
    <sheet name="Uniformity" sheetId="2" r:id="rId1"/>
    <sheet name="Hydrochlorthiazide BP" sheetId="3" r:id="rId2"/>
    <sheet name="Losartan Potassium USP" sheetId="4" r:id="rId3"/>
    <sheet name="SST" sheetId="1" r:id="rId4"/>
    <sheet name="SST 2" sheetId="5" r:id="rId5"/>
  </sheets>
  <definedNames>
    <definedName name="_xlnm.Print_Area" localSheetId="1">'Hydrochlorthiazide BP'!$A$1:$I$126</definedName>
    <definedName name="_xlnm.Print_Area" localSheetId="2">'Losartan Potassium USP'!$A$1:$I$125</definedName>
    <definedName name="_xlnm.Print_Area" localSheetId="3">SST!$A$1:$G$65</definedName>
    <definedName name="_xlnm.Print_Area" localSheetId="4">'SST 2'!$A$14:$G$63</definedName>
    <definedName name="_xlnm.Print_Area" localSheetId="0">Uniformity!$A$10:$J$54</definedName>
  </definedNames>
  <calcPr calcId="144525"/>
</workbook>
</file>

<file path=xl/calcChain.xml><?xml version="1.0" encoding="utf-8"?>
<calcChain xmlns="http://schemas.openxmlformats.org/spreadsheetml/2006/main">
  <c r="B42" i="5" l="1"/>
  <c r="B21" i="5"/>
  <c r="B53" i="5"/>
  <c r="E51" i="5"/>
  <c r="D51" i="5"/>
  <c r="C51" i="5"/>
  <c r="B51" i="5"/>
  <c r="B52" i="5" s="1"/>
  <c r="B40" i="5"/>
  <c r="B39" i="5"/>
  <c r="B32" i="5"/>
  <c r="E30" i="5"/>
  <c r="D30" i="5"/>
  <c r="C30" i="5"/>
  <c r="B30" i="5"/>
  <c r="B31" i="5" s="1"/>
  <c r="B19" i="5"/>
  <c r="B17" i="5"/>
  <c r="B42" i="1" l="1"/>
  <c r="B41" i="1"/>
  <c r="B40" i="1"/>
  <c r="B39" i="1"/>
  <c r="B21" i="1"/>
  <c r="B20" i="1"/>
  <c r="B17" i="1"/>
  <c r="B19" i="1"/>
  <c r="D68" i="3"/>
  <c r="D64" i="3"/>
  <c r="D60" i="3"/>
  <c r="C56" i="3"/>
  <c r="C56" i="4"/>
  <c r="C120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55" i="3"/>
  <c r="B45" i="3"/>
  <c r="D48" i="3" s="1"/>
  <c r="F42" i="3"/>
  <c r="D42" i="3"/>
  <c r="B34" i="3"/>
  <c r="D44" i="3" s="1"/>
  <c r="B30" i="3"/>
  <c r="C50" i="2"/>
  <c r="C49" i="2"/>
  <c r="C46" i="2"/>
  <c r="C45" i="2"/>
  <c r="D43" i="2"/>
  <c r="D41" i="2"/>
  <c r="D39" i="2"/>
  <c r="D38" i="2"/>
  <c r="D35" i="2"/>
  <c r="D34" i="2"/>
  <c r="D33" i="2"/>
  <c r="D30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39" i="4"/>
  <c r="I92" i="4"/>
  <c r="I92" i="3"/>
  <c r="D101" i="3"/>
  <c r="F97" i="3"/>
  <c r="F98" i="3"/>
  <c r="F99" i="3" s="1"/>
  <c r="F44" i="3"/>
  <c r="F45" i="3"/>
  <c r="F46" i="3" s="1"/>
  <c r="D45" i="3"/>
  <c r="E40" i="3" s="1"/>
  <c r="D101" i="4"/>
  <c r="F98" i="4"/>
  <c r="G93" i="4" s="1"/>
  <c r="F44" i="4"/>
  <c r="D45" i="4"/>
  <c r="D46" i="4" s="1"/>
  <c r="F45" i="4"/>
  <c r="G38" i="4" s="1"/>
  <c r="D102" i="3"/>
  <c r="E38" i="4"/>
  <c r="B57" i="4"/>
  <c r="B57" i="3"/>
  <c r="D49" i="2"/>
  <c r="D40" i="2"/>
  <c r="D36" i="2"/>
  <c r="D32" i="2"/>
  <c r="D28" i="2"/>
  <c r="D24" i="2"/>
  <c r="D50" i="2"/>
  <c r="D98" i="3"/>
  <c r="E91" i="3" s="1"/>
  <c r="D49" i="4"/>
  <c r="B69" i="4"/>
  <c r="D98" i="4"/>
  <c r="D26" i="2"/>
  <c r="D31" i="2"/>
  <c r="D37" i="2"/>
  <c r="D42" i="2"/>
  <c r="B49" i="2"/>
  <c r="D49" i="3"/>
  <c r="B69" i="3"/>
  <c r="G92" i="4"/>
  <c r="D102" i="4"/>
  <c r="G92" i="3" l="1"/>
  <c r="G91" i="4"/>
  <c r="F99" i="4"/>
  <c r="E40" i="4"/>
  <c r="G40" i="3"/>
  <c r="E93" i="3"/>
  <c r="G91" i="3"/>
  <c r="G93" i="3"/>
  <c r="G38" i="3"/>
  <c r="E39" i="3"/>
  <c r="G39" i="3"/>
  <c r="D46" i="3"/>
  <c r="E38" i="3"/>
  <c r="E92" i="4"/>
  <c r="G95" i="4"/>
  <c r="E91" i="4"/>
  <c r="G40" i="4"/>
  <c r="E39" i="4"/>
  <c r="F46" i="4"/>
  <c r="G39" i="4"/>
  <c r="D99" i="4"/>
  <c r="E93" i="4"/>
  <c r="D99" i="3"/>
  <c r="E92" i="3"/>
  <c r="D52" i="3" l="1"/>
  <c r="G95" i="3"/>
  <c r="D103" i="3"/>
  <c r="E113" i="3" s="1"/>
  <c r="F113" i="3" s="1"/>
  <c r="D105" i="3"/>
  <c r="E95" i="3"/>
  <c r="E42" i="3"/>
  <c r="G42" i="3"/>
  <c r="D50" i="3"/>
  <c r="G70" i="3" s="1"/>
  <c r="H70" i="3" s="1"/>
  <c r="E95" i="4"/>
  <c r="E42" i="4"/>
  <c r="G42" i="4"/>
  <c r="D50" i="4"/>
  <c r="G61" i="4" s="1"/>
  <c r="H61" i="4" s="1"/>
  <c r="D103" i="4"/>
  <c r="E112" i="4" s="1"/>
  <c r="F112" i="4" s="1"/>
  <c r="D105" i="4"/>
  <c r="D52" i="4"/>
  <c r="H67" i="4"/>
  <c r="H63" i="4"/>
  <c r="D104" i="3" l="1"/>
  <c r="G70" i="4"/>
  <c r="H70" i="4" s="1"/>
  <c r="E110" i="3"/>
  <c r="F110" i="3" s="1"/>
  <c r="E109" i="3"/>
  <c r="F109" i="3" s="1"/>
  <c r="E108" i="3"/>
  <c r="F108" i="3" s="1"/>
  <c r="E111" i="3"/>
  <c r="F111" i="3" s="1"/>
  <c r="E112" i="3"/>
  <c r="F112" i="3" s="1"/>
  <c r="G71" i="3"/>
  <c r="H71" i="3" s="1"/>
  <c r="G62" i="3"/>
  <c r="H62" i="3" s="1"/>
  <c r="G63" i="3"/>
  <c r="H63" i="3" s="1"/>
  <c r="G67" i="3"/>
  <c r="H67" i="3" s="1"/>
  <c r="G68" i="3"/>
  <c r="H68" i="3" s="1"/>
  <c r="G64" i="3"/>
  <c r="H64" i="3" s="1"/>
  <c r="G65" i="3"/>
  <c r="H65" i="3" s="1"/>
  <c r="G61" i="3"/>
  <c r="H61" i="3" s="1"/>
  <c r="D51" i="3"/>
  <c r="G60" i="3"/>
  <c r="H60" i="3" s="1"/>
  <c r="G66" i="3"/>
  <c r="H66" i="3" s="1"/>
  <c r="G69" i="3"/>
  <c r="H69" i="3" s="1"/>
  <c r="D104" i="4"/>
  <c r="E108" i="4"/>
  <c r="F108" i="4" s="1"/>
  <c r="E113" i="4"/>
  <c r="F113" i="4" s="1"/>
  <c r="E111" i="4"/>
  <c r="F111" i="4" s="1"/>
  <c r="E110" i="4"/>
  <c r="F110" i="4" s="1"/>
  <c r="G66" i="4"/>
  <c r="H66" i="4" s="1"/>
  <c r="G68" i="4"/>
  <c r="H68" i="4" s="1"/>
  <c r="G64" i="4"/>
  <c r="H64" i="4" s="1"/>
  <c r="H71" i="4"/>
  <c r="G60" i="4"/>
  <c r="G62" i="4"/>
  <c r="H62" i="4" s="1"/>
  <c r="G69" i="4"/>
  <c r="H69" i="4" s="1"/>
  <c r="G65" i="4"/>
  <c r="H65" i="4" s="1"/>
  <c r="D51" i="4"/>
  <c r="E109" i="4"/>
  <c r="F109" i="4" s="1"/>
  <c r="G74" i="4" l="1"/>
  <c r="E117" i="3"/>
  <c r="E115" i="3"/>
  <c r="E116" i="3" s="1"/>
  <c r="G72" i="3"/>
  <c r="G73" i="3" s="1"/>
  <c r="G74" i="3"/>
  <c r="E115" i="4"/>
  <c r="E116" i="4" s="1"/>
  <c r="E117" i="4"/>
  <c r="H60" i="4"/>
  <c r="H72" i="4" s="1"/>
  <c r="G72" i="4"/>
  <c r="G73" i="4" s="1"/>
  <c r="F117" i="4"/>
  <c r="F115" i="4"/>
  <c r="H74" i="3"/>
  <c r="H72" i="3"/>
  <c r="F117" i="3"/>
  <c r="F115" i="3"/>
  <c r="H74" i="4"/>
  <c r="H73" i="3" l="1"/>
  <c r="G76" i="3"/>
  <c r="G120" i="4"/>
  <c r="F116" i="4"/>
  <c r="G120" i="3"/>
  <c r="F116" i="3"/>
  <c r="G76" i="4"/>
  <c r="H73" i="4"/>
</calcChain>
</file>

<file path=xl/sharedStrings.xml><?xml version="1.0" encoding="utf-8"?>
<sst xmlns="http://schemas.openxmlformats.org/spreadsheetml/2006/main" count="440" uniqueCount="130">
  <si>
    <t>HPLC System Suitability Report</t>
  </si>
  <si>
    <t>Analysis Data</t>
  </si>
  <si>
    <t>Assay</t>
  </si>
  <si>
    <t>Sample(s)</t>
  </si>
  <si>
    <t>Reference Substance:</t>
  </si>
  <si>
    <t>ANGILOCK PLUS 50/12.5 TABLETS</t>
  </si>
  <si>
    <t>% age Purity:</t>
  </si>
  <si>
    <t>NDQD201507029</t>
  </si>
  <si>
    <t>Weight (mg):</t>
  </si>
  <si>
    <t>Losartan Potassium USP, Hydrochlorothiazide B.P</t>
  </si>
  <si>
    <t>Standard Conc (mg/mL):</t>
  </si>
  <si>
    <t>Each film coated tablet contains: Losartan Potassium USP 50mg, Hydrochlorothiazide B.P 12.5 mg</t>
  </si>
  <si>
    <t>2015-07-17 10:56:56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</si>
  <si>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</si>
  <si>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</si>
  <si>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</si>
  <si>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</si>
  <si>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</si>
  <si>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</si>
  <si>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</si>
  <si>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</si>
  <si>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</si>
  <si>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</si>
  <si>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</si>
  <si>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</si>
  <si>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</si>
  <si>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</si>
  <si>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</si>
  <si>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</si>
  <si>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</si>
  <si>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</si>
  <si>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</si>
  <si>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</si>
  <si>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</si>
  <si>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</si>
  <si>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</si>
  <si>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</si>
  <si>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</si>
  <si>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</si>
  <si>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</si>
  <si>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</si>
  <si>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</si>
  <si>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</si>
  <si>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</si>
  <si>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</si>
  <si>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</si>
  <si>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</si>
  <si>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</si>
  <si>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</si>
  <si>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</si>
  <si>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</si>
  <si>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</si>
  <si>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</si>
  <si>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</si>
  <si>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</si>
  <si>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</si>
  <si>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</si>
  <si>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</si>
  <si>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</si>
  <si>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</si>
  <si>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</si>
  <si>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</si>
  <si>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</si>
  <si>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</si>
  <si>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</si>
  <si>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</si>
  <si>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</si>
  <si>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</si>
  <si>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</si>
  <si>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</si>
  <si>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</si>
  <si>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</si>
  <si>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</si>
  <si>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</si>
  <si>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</si>
  <si>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</si>
  <si>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</si>
  <si>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</si>
  <si>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</si>
  <si>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</si>
  <si>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</si>
  <si>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</si>
  <si>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</si>
  <si>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</si>
  <si>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</si>
  <si>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</si>
  <si>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</si>
  <si>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</si>
  <si>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</si>
  <si>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</si>
  <si>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</si>
  <si>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</si>
  <si>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</si>
  <si>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</si>
  <si>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</si>
  <si>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</si>
  <si>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</si>
  <si>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</si>
  <si>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</si>
  <si>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</si>
  <si>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</si>
  <si>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</si>
  <si>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</si>
  <si>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</si>
  <si>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</si>
  <si>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</si>
  <si>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</si>
  <si>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</si>
  <si>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</si>
  <si>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</si>
  <si>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</si>
  <si>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</si>
  <si>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</si>
  <si>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</si>
  <si>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</si>
  <si>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</si>
  <si>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</si>
  <si>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</si>
  <si>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</si>
  <si>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</si>
  <si>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</si>
  <si>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</si>
  <si>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</si>
  <si>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</si>
  <si>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</si>
  <si>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Hydrochlorthiazide</t>
  </si>
  <si>
    <t>Losartan Potassium</t>
  </si>
  <si>
    <t>L22-2</t>
  </si>
  <si>
    <t>H1-4</t>
  </si>
  <si>
    <t>KEFA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</si>
</sst>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F21" sqref="F2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31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32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33</v>
      </c>
      <c r="B14" s="472"/>
      <c r="C14" s="60" t="s">
        <v>5</v>
      </c>
    </row>
    <row r="15" spans="1:7" ht="16.5" customHeight="1" x14ac:dyDescent="0.3">
      <c r="A15" s="472" t="s">
        <v>34</v>
      </c>
      <c r="B15" s="472"/>
      <c r="C15" s="60" t="s">
        <v>7</v>
      </c>
    </row>
    <row r="16" spans="1:7" ht="16.5" customHeight="1" x14ac:dyDescent="0.3">
      <c r="A16" s="472" t="s">
        <v>35</v>
      </c>
      <c r="B16" s="472"/>
      <c r="C16" s="60" t="s">
        <v>9</v>
      </c>
    </row>
    <row r="17" spans="1:5" ht="16.5" customHeight="1" x14ac:dyDescent="0.3">
      <c r="A17" s="472" t="s">
        <v>36</v>
      </c>
      <c r="B17" s="472"/>
      <c r="C17" s="60" t="s">
        <v>11</v>
      </c>
    </row>
    <row r="18" spans="1:5" ht="16.5" customHeight="1" x14ac:dyDescent="0.3">
      <c r="A18" s="472" t="s">
        <v>37</v>
      </c>
      <c r="B18" s="472"/>
      <c r="C18" s="97" t="s">
        <v>12</v>
      </c>
    </row>
    <row r="19" spans="1:5" ht="16.5" customHeight="1" x14ac:dyDescent="0.3">
      <c r="A19" s="472" t="s">
        <v>38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39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233.45</v>
      </c>
      <c r="D24" s="87">
        <f t="shared" ref="D24:D43" si="0">(C24-$C$46)/$C$46</f>
        <v>1.008571342035916E-2</v>
      </c>
      <c r="E24" s="53"/>
    </row>
    <row r="25" spans="1:5" ht="15.75" customHeight="1" x14ac:dyDescent="0.3">
      <c r="C25" s="95">
        <v>232.16</v>
      </c>
      <c r="D25" s="88">
        <f t="shared" si="0"/>
        <v>4.5041731748579599E-3</v>
      </c>
      <c r="E25" s="53"/>
    </row>
    <row r="26" spans="1:5" ht="15.75" customHeight="1" x14ac:dyDescent="0.3">
      <c r="C26" s="95">
        <v>228.3</v>
      </c>
      <c r="D26" s="88">
        <f t="shared" si="0"/>
        <v>-1.2197179807804588E-2</v>
      </c>
      <c r="E26" s="53"/>
    </row>
    <row r="27" spans="1:5" ht="15.75" customHeight="1" x14ac:dyDescent="0.3">
      <c r="C27" s="95">
        <v>229.6</v>
      </c>
      <c r="D27" s="88">
        <f t="shared" si="0"/>
        <v>-6.5723718084623305E-3</v>
      </c>
      <c r="E27" s="53"/>
    </row>
    <row r="28" spans="1:5" ht="15.75" customHeight="1" x14ac:dyDescent="0.3">
      <c r="C28" s="95">
        <v>234.48</v>
      </c>
      <c r="D28" s="88">
        <f t="shared" si="0"/>
        <v>1.4542292065991934E-2</v>
      </c>
      <c r="E28" s="53"/>
    </row>
    <row r="29" spans="1:5" ht="15.75" customHeight="1" x14ac:dyDescent="0.3">
      <c r="C29" s="95">
        <v>229.54</v>
      </c>
      <c r="D29" s="88">
        <f t="shared" si="0"/>
        <v>-6.8319783315089096E-3</v>
      </c>
      <c r="E29" s="53"/>
    </row>
    <row r="30" spans="1:5" ht="15.75" customHeight="1" x14ac:dyDescent="0.3">
      <c r="C30" s="95">
        <v>233.15</v>
      </c>
      <c r="D30" s="88">
        <f t="shared" si="0"/>
        <v>8.7876808051263883E-3</v>
      </c>
      <c r="E30" s="53"/>
    </row>
    <row r="31" spans="1:5" ht="15.75" customHeight="1" x14ac:dyDescent="0.3">
      <c r="C31" s="95">
        <v>227.52</v>
      </c>
      <c r="D31" s="88">
        <f t="shared" si="0"/>
        <v>-1.557206460740999E-2</v>
      </c>
      <c r="E31" s="53"/>
    </row>
    <row r="32" spans="1:5" ht="15.75" customHeight="1" x14ac:dyDescent="0.3">
      <c r="C32" s="95">
        <v>227.78</v>
      </c>
      <c r="D32" s="88">
        <f t="shared" si="0"/>
        <v>-1.4447103007541564E-2</v>
      </c>
      <c r="E32" s="53"/>
    </row>
    <row r="33" spans="1:7" ht="15.75" customHeight="1" x14ac:dyDescent="0.3">
      <c r="C33" s="95">
        <v>233.73</v>
      </c>
      <c r="D33" s="88">
        <f t="shared" si="0"/>
        <v>1.1297210527909822E-2</v>
      </c>
      <c r="E33" s="53"/>
    </row>
    <row r="34" spans="1:7" ht="15.75" customHeight="1" x14ac:dyDescent="0.3">
      <c r="C34" s="95">
        <v>234.91</v>
      </c>
      <c r="D34" s="88">
        <f t="shared" si="0"/>
        <v>1.6402805481159043E-2</v>
      </c>
      <c r="E34" s="53"/>
    </row>
    <row r="35" spans="1:7" ht="15.75" customHeight="1" x14ac:dyDescent="0.3">
      <c r="C35" s="95">
        <v>233.82</v>
      </c>
      <c r="D35" s="88">
        <f t="shared" si="0"/>
        <v>1.168662031247969E-2</v>
      </c>
      <c r="E35" s="53"/>
    </row>
    <row r="36" spans="1:7" ht="15.75" customHeight="1" x14ac:dyDescent="0.3">
      <c r="C36" s="95">
        <v>230.52</v>
      </c>
      <c r="D36" s="88">
        <f t="shared" si="0"/>
        <v>-2.5917384550815359E-3</v>
      </c>
      <c r="E36" s="53"/>
    </row>
    <row r="37" spans="1:7" ht="15.75" customHeight="1" x14ac:dyDescent="0.3">
      <c r="C37" s="95">
        <v>230.83</v>
      </c>
      <c r="D37" s="88">
        <f t="shared" si="0"/>
        <v>-1.250438086007586E-3</v>
      </c>
      <c r="E37" s="53"/>
    </row>
    <row r="38" spans="1:7" ht="15.75" customHeight="1" x14ac:dyDescent="0.3">
      <c r="C38" s="95">
        <v>232.12</v>
      </c>
      <c r="D38" s="88">
        <f t="shared" si="0"/>
        <v>4.3311021594936152E-3</v>
      </c>
      <c r="E38" s="53"/>
    </row>
    <row r="39" spans="1:7" ht="15.75" customHeight="1" x14ac:dyDescent="0.3">
      <c r="C39" s="95">
        <v>225</v>
      </c>
      <c r="D39" s="88">
        <f t="shared" si="0"/>
        <v>-2.6475538575365935E-2</v>
      </c>
      <c r="E39" s="53"/>
    </row>
    <row r="40" spans="1:7" ht="15.75" customHeight="1" x14ac:dyDescent="0.3">
      <c r="C40" s="95">
        <v>233.22</v>
      </c>
      <c r="D40" s="88">
        <f t="shared" si="0"/>
        <v>9.0905550820140242E-3</v>
      </c>
      <c r="E40" s="53"/>
    </row>
    <row r="41" spans="1:7" ht="15.75" customHeight="1" x14ac:dyDescent="0.3">
      <c r="C41" s="95">
        <v>231.24</v>
      </c>
      <c r="D41" s="88">
        <f t="shared" si="0"/>
        <v>5.2353982147728794E-4</v>
      </c>
      <c r="E41" s="53"/>
    </row>
    <row r="42" spans="1:7" ht="15.75" customHeight="1" x14ac:dyDescent="0.3">
      <c r="C42" s="95">
        <v>225.97</v>
      </c>
      <c r="D42" s="88">
        <f t="shared" si="0"/>
        <v>-2.227856645277974E-2</v>
      </c>
      <c r="E42" s="53"/>
    </row>
    <row r="43" spans="1:7" ht="16.5" customHeight="1" x14ac:dyDescent="0.3">
      <c r="C43" s="96">
        <v>235.04</v>
      </c>
      <c r="D43" s="89">
        <f t="shared" si="0"/>
        <v>1.6965286281093256E-2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4622.38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231.119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5">
        <f>C46</f>
        <v>231.119</v>
      </c>
      <c r="C49" s="93">
        <f>-IF(C46&lt;=80,10%,IF(C46&lt;250,7.5%,5%))</f>
        <v>-7.4999999999999997E-2</v>
      </c>
      <c r="D49" s="81">
        <f>IF(C46&lt;=80,C46*0.9,IF(C46&lt;250,C46*0.925,C46*0.95))</f>
        <v>213.78507500000001</v>
      </c>
    </row>
    <row r="50" spans="1:6" ht="17.25" customHeight="1" x14ac:dyDescent="0.3">
      <c r="B50" s="466"/>
      <c r="C50" s="94">
        <f>IF(C46&lt;=80, 10%, IF(C46&lt;250, 7.5%, 5%))</f>
        <v>7.4999999999999997E-2</v>
      </c>
      <c r="D50" s="81">
        <f>IF(C46&lt;=80, C46*1.1, IF(C46&lt;250, C46*1.075, C46*1.05))</f>
        <v>248.45292499999999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 t="s">
        <v>129</v>
      </c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1" zoomScale="60" zoomScaleNormal="40" zoomScalePageLayoutView="55" workbookViewId="0">
      <selection activeCell="F63" sqref="F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3" t="s">
        <v>45</v>
      </c>
      <c r="B1" s="473"/>
      <c r="C1" s="473"/>
      <c r="D1" s="473"/>
      <c r="E1" s="473"/>
      <c r="F1" s="473"/>
      <c r="G1" s="473"/>
      <c r="H1" s="473"/>
      <c r="I1" s="473"/>
    </row>
    <row r="2" spans="1:9" ht="18.75" customHeight="1" x14ac:dyDescent="0.25">
      <c r="A2" s="473"/>
      <c r="B2" s="473"/>
      <c r="C2" s="473"/>
      <c r="D2" s="473"/>
      <c r="E2" s="473"/>
      <c r="F2" s="473"/>
      <c r="G2" s="473"/>
      <c r="H2" s="473"/>
      <c r="I2" s="473"/>
    </row>
    <row r="3" spans="1:9" ht="18.75" customHeight="1" x14ac:dyDescent="0.25">
      <c r="A3" s="473"/>
      <c r="B3" s="473"/>
      <c r="C3" s="473"/>
      <c r="D3" s="473"/>
      <c r="E3" s="473"/>
      <c r="F3" s="473"/>
      <c r="G3" s="473"/>
      <c r="H3" s="473"/>
      <c r="I3" s="473"/>
    </row>
    <row r="4" spans="1:9" ht="18.75" customHeight="1" x14ac:dyDescent="0.25">
      <c r="A4" s="473"/>
      <c r="B4" s="473"/>
      <c r="C4" s="473"/>
      <c r="D4" s="473"/>
      <c r="E4" s="473"/>
      <c r="F4" s="473"/>
      <c r="G4" s="473"/>
      <c r="H4" s="473"/>
      <c r="I4" s="473"/>
    </row>
    <row r="5" spans="1:9" ht="18.75" customHeight="1" x14ac:dyDescent="0.25">
      <c r="A5" s="473"/>
      <c r="B5" s="473"/>
      <c r="C5" s="473"/>
      <c r="D5" s="473"/>
      <c r="E5" s="473"/>
      <c r="F5" s="473"/>
      <c r="G5" s="473"/>
      <c r="H5" s="473"/>
      <c r="I5" s="473"/>
    </row>
    <row r="6" spans="1:9" ht="18.75" customHeight="1" x14ac:dyDescent="0.25">
      <c r="A6" s="473"/>
      <c r="B6" s="473"/>
      <c r="C6" s="473"/>
      <c r="D6" s="473"/>
      <c r="E6" s="473"/>
      <c r="F6" s="473"/>
      <c r="G6" s="473"/>
      <c r="H6" s="473"/>
      <c r="I6" s="473"/>
    </row>
    <row r="7" spans="1:9" ht="18.75" customHeight="1" x14ac:dyDescent="0.25">
      <c r="A7" s="473"/>
      <c r="B7" s="473"/>
      <c r="C7" s="473"/>
      <c r="D7" s="473"/>
      <c r="E7" s="473"/>
      <c r="F7" s="473"/>
      <c r="G7" s="473"/>
      <c r="H7" s="473"/>
      <c r="I7" s="473"/>
    </row>
    <row r="8" spans="1:9" x14ac:dyDescent="0.25">
      <c r="A8" s="474" t="s">
        <v>46</v>
      </c>
      <c r="B8" s="474"/>
      <c r="C8" s="474"/>
      <c r="D8" s="474"/>
      <c r="E8" s="474"/>
      <c r="F8" s="474"/>
      <c r="G8" s="474"/>
      <c r="H8" s="474"/>
      <c r="I8" s="474"/>
    </row>
    <row r="9" spans="1:9" x14ac:dyDescent="0.25">
      <c r="A9" s="474"/>
      <c r="B9" s="474"/>
      <c r="C9" s="474"/>
      <c r="D9" s="474"/>
      <c r="E9" s="474"/>
      <c r="F9" s="474"/>
      <c r="G9" s="474"/>
      <c r="H9" s="474"/>
      <c r="I9" s="474"/>
    </row>
    <row r="10" spans="1:9" x14ac:dyDescent="0.25">
      <c r="A10" s="474"/>
      <c r="B10" s="474"/>
      <c r="C10" s="474"/>
      <c r="D10" s="474"/>
      <c r="E10" s="474"/>
      <c r="F10" s="474"/>
      <c r="G10" s="474"/>
      <c r="H10" s="474"/>
      <c r="I10" s="474"/>
    </row>
    <row r="11" spans="1:9" x14ac:dyDescent="0.25">
      <c r="A11" s="474"/>
      <c r="B11" s="474"/>
      <c r="C11" s="474"/>
      <c r="D11" s="474"/>
      <c r="E11" s="474"/>
      <c r="F11" s="474"/>
      <c r="G11" s="474"/>
      <c r="H11" s="474"/>
      <c r="I11" s="474"/>
    </row>
    <row r="12" spans="1:9" x14ac:dyDescent="0.25">
      <c r="A12" s="474"/>
      <c r="B12" s="474"/>
      <c r="C12" s="474"/>
      <c r="D12" s="474"/>
      <c r="E12" s="474"/>
      <c r="F12" s="474"/>
      <c r="G12" s="474"/>
      <c r="H12" s="474"/>
      <c r="I12" s="474"/>
    </row>
    <row r="13" spans="1:9" x14ac:dyDescent="0.25">
      <c r="A13" s="474"/>
      <c r="B13" s="474"/>
      <c r="C13" s="474"/>
      <c r="D13" s="474"/>
      <c r="E13" s="474"/>
      <c r="F13" s="474"/>
      <c r="G13" s="474"/>
      <c r="H13" s="474"/>
      <c r="I13" s="474"/>
    </row>
    <row r="14" spans="1:9" x14ac:dyDescent="0.25">
      <c r="A14" s="474"/>
      <c r="B14" s="474"/>
      <c r="C14" s="474"/>
      <c r="D14" s="474"/>
      <c r="E14" s="474"/>
      <c r="F14" s="474"/>
      <c r="G14" s="474"/>
      <c r="H14" s="474"/>
      <c r="I14" s="474"/>
    </row>
    <row r="15" spans="1:9" ht="19.5" customHeight="1" x14ac:dyDescent="0.3">
      <c r="A15" s="98"/>
    </row>
    <row r="16" spans="1:9" ht="19.5" customHeight="1" x14ac:dyDescent="0.3">
      <c r="A16" s="507" t="s">
        <v>31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47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100" t="s">
        <v>33</v>
      </c>
      <c r="B18" s="506" t="s">
        <v>5</v>
      </c>
      <c r="C18" s="506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1" t="s">
        <v>9</v>
      </c>
      <c r="C20" s="51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1" t="s">
        <v>11</v>
      </c>
      <c r="C21" s="511"/>
      <c r="D21" s="511"/>
      <c r="E21" s="511"/>
      <c r="F21" s="511"/>
      <c r="G21" s="511"/>
      <c r="H21" s="51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6" t="s">
        <v>125</v>
      </c>
      <c r="C26" s="506"/>
    </row>
    <row r="27" spans="1:14" ht="26.25" customHeight="1" x14ac:dyDescent="0.4">
      <c r="A27" s="109" t="s">
        <v>48</v>
      </c>
      <c r="B27" s="504" t="s">
        <v>128</v>
      </c>
      <c r="C27" s="504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481" t="s">
        <v>50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4" t="s">
        <v>53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4" t="s">
        <v>55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87" t="s">
        <v>59</v>
      </c>
      <c r="E36" s="505"/>
      <c r="F36" s="487" t="s">
        <v>60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60225044</v>
      </c>
      <c r="E38" s="133">
        <f>IF(ISBLANK(D38),"-",$D$48/$D$45*D38)</f>
        <v>66866639.871918142</v>
      </c>
      <c r="F38" s="132">
        <v>66471280</v>
      </c>
      <c r="G38" s="134">
        <f>IF(ISBLANK(F38),"-",$D$48/$F$45*F38)</f>
        <v>65598297.852183156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60430872</v>
      </c>
      <c r="E39" s="138">
        <f>IF(ISBLANK(D39),"-",$D$48/$D$45*D39)</f>
        <v>67095166.508636869</v>
      </c>
      <c r="F39" s="137">
        <v>66746782</v>
      </c>
      <c r="G39" s="139">
        <f>IF(ISBLANK(F39),"-",$D$48/$F$45*F39)</f>
        <v>65870181.622961633</v>
      </c>
      <c r="I39" s="489">
        <f>ABS((F43/D43*D42)-F42)/D42</f>
        <v>2.1309919179761543E-2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60259787</v>
      </c>
      <c r="E40" s="138">
        <f>IF(ISBLANK(D40),"-",$D$48/$D$45*D40)</f>
        <v>66905214.317277953</v>
      </c>
      <c r="F40" s="137">
        <v>66466798</v>
      </c>
      <c r="G40" s="139">
        <f>IF(ISBLANK(F40),"-",$D$48/$F$45*F40)</f>
        <v>65593874.715288937</v>
      </c>
      <c r="I40" s="48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/>
      <c r="F41" s="142"/>
      <c r="G41" s="144"/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60305234.333333336</v>
      </c>
      <c r="E42" s="148">
        <f>AVERAGE(E38:E41)</f>
        <v>66955673.565944314</v>
      </c>
      <c r="F42" s="147">
        <f>AVERAGE(F38:F41)</f>
        <v>66561620</v>
      </c>
      <c r="G42" s="149">
        <f>AVERAGE(G38:G41)</f>
        <v>65687451.396811247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22.63</v>
      </c>
      <c r="E43" s="140"/>
      <c r="F43" s="152">
        <v>25.46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22.63</v>
      </c>
      <c r="E44" s="155"/>
      <c r="F44" s="154">
        <f>F43*$B$34</f>
        <v>25.46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22.516849999999998</v>
      </c>
      <c r="E45" s="158"/>
      <c r="F45" s="157">
        <f>F44*$B$30/100</f>
        <v>25.332699999999999</v>
      </c>
      <c r="H45" s="150"/>
    </row>
    <row r="46" spans="1:14" ht="19.5" customHeight="1" x14ac:dyDescent="0.3">
      <c r="A46" s="475" t="s">
        <v>78</v>
      </c>
      <c r="B46" s="476"/>
      <c r="C46" s="153" t="s">
        <v>79</v>
      </c>
      <c r="D46" s="159">
        <f>D45/$B$45</f>
        <v>9.0067399999999992E-2</v>
      </c>
      <c r="E46" s="160"/>
      <c r="F46" s="161">
        <f>F45/$B$45</f>
        <v>0.1013308</v>
      </c>
      <c r="H46" s="150"/>
    </row>
    <row r="47" spans="1:14" ht="27" customHeight="1" x14ac:dyDescent="0.4">
      <c r="A47" s="477"/>
      <c r="B47" s="478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66321562.48137778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1.0646018895553156E-2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Losartan Potassium USP 50mg, Hydrochlorothiazide B.P 12.5 mg</v>
      </c>
    </row>
    <row r="56" spans="1:12" ht="26.25" customHeight="1" x14ac:dyDescent="0.4">
      <c r="A56" s="177" t="s">
        <v>87</v>
      </c>
      <c r="B56" s="178">
        <v>12.5</v>
      </c>
      <c r="C56" s="99" t="str">
        <f>B26</f>
        <v>Hydrochlorthiazide</v>
      </c>
      <c r="H56" s="179"/>
    </row>
    <row r="57" spans="1:12" ht="18.75" x14ac:dyDescent="0.3">
      <c r="A57" s="176" t="s">
        <v>88</v>
      </c>
      <c r="B57" s="268">
        <f>Uniformity!C46</f>
        <v>231.119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2" t="s">
        <v>94</v>
      </c>
      <c r="D60" s="495">
        <f>'Losartan Potassium USP'!D60:D63</f>
        <v>199.79</v>
      </c>
      <c r="E60" s="182">
        <v>1</v>
      </c>
      <c r="F60" s="183">
        <v>68854420</v>
      </c>
      <c r="G60" s="269">
        <f>IF(ISBLANK(F60),"-",(F60/$D$50*$D$47*$B$68)*($B$57/$D$60))</f>
        <v>12.009888568691499</v>
      </c>
      <c r="H60" s="184">
        <f t="shared" ref="H60:H71" si="0">IF(ISBLANK(F60),"-",G60/$B$56)</f>
        <v>0.96079108549532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3"/>
      <c r="D61" s="496"/>
      <c r="E61" s="185">
        <v>2</v>
      </c>
      <c r="F61" s="137">
        <v>69182615</v>
      </c>
      <c r="G61" s="270">
        <f>IF(ISBLANK(F61),"-",(F61/$D$50*$D$47*$B$68)*($B$57/$D$60))</f>
        <v>12.067133773557094</v>
      </c>
      <c r="H61" s="186">
        <f t="shared" si="0"/>
        <v>0.96537070188456753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3"/>
      <c r="D62" s="496"/>
      <c r="E62" s="185">
        <v>3</v>
      </c>
      <c r="F62" s="187">
        <v>68840003</v>
      </c>
      <c r="G62" s="270">
        <f>IF(ISBLANK(F62),"-",(F62/$D$50*$D$47*$B$68)*($B$57/$D$60))</f>
        <v>12.007373892603967</v>
      </c>
      <c r="H62" s="186">
        <f t="shared" si="0"/>
        <v>0.9605899114083174</v>
      </c>
      <c r="L62" s="112"/>
    </row>
    <row r="63" spans="1:12" ht="27" customHeight="1" x14ac:dyDescent="0.4">
      <c r="A63" s="124" t="s">
        <v>97</v>
      </c>
      <c r="B63" s="125">
        <v>1</v>
      </c>
      <c r="C63" s="503"/>
      <c r="D63" s="49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2" t="s">
        <v>99</v>
      </c>
      <c r="D64" s="495">
        <f>'Losartan Potassium USP'!D64:D67</f>
        <v>203.89</v>
      </c>
      <c r="E64" s="182">
        <v>1</v>
      </c>
      <c r="F64" s="183">
        <v>70118740</v>
      </c>
      <c r="G64" s="271">
        <f>IF(ISBLANK(F64),"-",(F64/$D$50*$D$47*$B$68)*($B$57/$D$64))</f>
        <v>11.984476772519697</v>
      </c>
      <c r="H64" s="190">
        <f t="shared" si="0"/>
        <v>0.95875814180157581</v>
      </c>
    </row>
    <row r="65" spans="1:8" ht="26.25" customHeight="1" x14ac:dyDescent="0.4">
      <c r="A65" s="124" t="s">
        <v>100</v>
      </c>
      <c r="B65" s="125">
        <v>1</v>
      </c>
      <c r="C65" s="493"/>
      <c r="D65" s="496"/>
      <c r="E65" s="185">
        <v>2</v>
      </c>
      <c r="F65" s="137">
        <v>70496654</v>
      </c>
      <c r="G65" s="272">
        <f>IF(ISBLANK(F65),"-",(F65/$D$50*$D$47*$B$68)*($B$57/$D$64))</f>
        <v>12.049068657014628</v>
      </c>
      <c r="H65" s="191">
        <f t="shared" si="0"/>
        <v>0.96392549256117022</v>
      </c>
    </row>
    <row r="66" spans="1:8" ht="26.25" customHeight="1" x14ac:dyDescent="0.4">
      <c r="A66" s="124" t="s">
        <v>101</v>
      </c>
      <c r="B66" s="125">
        <v>1</v>
      </c>
      <c r="C66" s="493"/>
      <c r="D66" s="496"/>
      <c r="E66" s="185">
        <v>3</v>
      </c>
      <c r="F66" s="137">
        <v>70145782</v>
      </c>
      <c r="G66" s="272">
        <f>IF(ISBLANK(F66),"-",(F66/$D$50*$D$47*$B$68)*($B$57/$D$64))</f>
        <v>11.989098706982331</v>
      </c>
      <c r="H66" s="191">
        <f t="shared" si="0"/>
        <v>0.95912789655858643</v>
      </c>
    </row>
    <row r="67" spans="1:8" ht="27" customHeight="1" x14ac:dyDescent="0.4">
      <c r="A67" s="124" t="s">
        <v>102</v>
      </c>
      <c r="B67" s="125">
        <v>1</v>
      </c>
      <c r="C67" s="503"/>
      <c r="D67" s="49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2" t="s">
        <v>104</v>
      </c>
      <c r="D68" s="495">
        <f>'Losartan Potassium USP'!D68:D71</f>
        <v>205.45</v>
      </c>
      <c r="E68" s="182">
        <v>1</v>
      </c>
      <c r="F68" s="183">
        <v>70511766</v>
      </c>
      <c r="G68" s="271">
        <f>IF(ISBLANK(F68),"-",(F68/$D$50*$D$47*$B$68)*($B$57/$D$68))</f>
        <v>11.960142298096399</v>
      </c>
      <c r="H68" s="186">
        <f t="shared" si="0"/>
        <v>0.95681138384771192</v>
      </c>
    </row>
    <row r="69" spans="1:8" ht="27" customHeight="1" x14ac:dyDescent="0.4">
      <c r="A69" s="172" t="s">
        <v>105</v>
      </c>
      <c r="B69" s="194">
        <f>(D47*B68)/B56*B57</f>
        <v>184.89520000000002</v>
      </c>
      <c r="C69" s="493"/>
      <c r="D69" s="496"/>
      <c r="E69" s="185">
        <v>2</v>
      </c>
      <c r="F69" s="137">
        <v>70601842</v>
      </c>
      <c r="G69" s="272">
        <f>IF(ISBLANK(F69),"-",(F69/$D$50*$D$47*$B$68)*($B$57/$D$68))</f>
        <v>11.975420908160476</v>
      </c>
      <c r="H69" s="186">
        <f t="shared" si="0"/>
        <v>0.95803367265283812</v>
      </c>
    </row>
    <row r="70" spans="1:8" ht="26.25" customHeight="1" x14ac:dyDescent="0.4">
      <c r="A70" s="498" t="s">
        <v>78</v>
      </c>
      <c r="B70" s="499"/>
      <c r="C70" s="493"/>
      <c r="D70" s="496"/>
      <c r="E70" s="185">
        <v>3</v>
      </c>
      <c r="F70" s="137">
        <v>70609602</v>
      </c>
      <c r="G70" s="272">
        <f>IF(ISBLANK(F70),"-",(F70/$D$50*$D$47*$B$68)*($B$57/$D$68))</f>
        <v>11.976737152377551</v>
      </c>
      <c r="H70" s="186">
        <f t="shared" si="0"/>
        <v>0.95813897219020405</v>
      </c>
    </row>
    <row r="71" spans="1:8" ht="27" customHeight="1" x14ac:dyDescent="0.4">
      <c r="A71" s="500"/>
      <c r="B71" s="501"/>
      <c r="C71" s="494"/>
      <c r="D71" s="49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12.002148970000405</v>
      </c>
      <c r="H72" s="199">
        <f>AVERAGE(H60:H71)</f>
        <v>0.96017191760003229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2.9632274418622657E-3</v>
      </c>
      <c r="H73" s="274">
        <f>STDEV(H60:H71)/H72</f>
        <v>2.9632274418622592E-3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479" t="str">
        <f>B20</f>
        <v>Losartan Potassium USP, Hydrochlorothiazide B.P</v>
      </c>
      <c r="D76" s="479"/>
      <c r="E76" s="205" t="s">
        <v>108</v>
      </c>
      <c r="F76" s="205"/>
      <c r="G76" s="206">
        <f>H72</f>
        <v>0.96017191760003229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2" t="str">
        <f>B26</f>
        <v>Hydrochlorthiazide</v>
      </c>
      <c r="C79" s="502"/>
    </row>
    <row r="80" spans="1:8" ht="26.25" customHeight="1" x14ac:dyDescent="0.4">
      <c r="A80" s="109" t="s">
        <v>48</v>
      </c>
      <c r="B80" s="502" t="str">
        <f>B27</f>
        <v>H1-4</v>
      </c>
      <c r="C80" s="502"/>
    </row>
    <row r="81" spans="1:12" ht="27" customHeight="1" x14ac:dyDescent="0.4">
      <c r="A81" s="109" t="s">
        <v>6</v>
      </c>
      <c r="B81" s="208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481" t="s">
        <v>50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4" t="s">
        <v>111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4" t="s">
        <v>112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487" t="s">
        <v>60</v>
      </c>
      <c r="G89" s="488"/>
    </row>
    <row r="90" spans="1:12" ht="27" customHeight="1" x14ac:dyDescent="0.4">
      <c r="A90" s="124" t="s">
        <v>61</v>
      </c>
      <c r="B90" s="125">
        <v>15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25357836</v>
      </c>
      <c r="E91" s="133">
        <f>IF(ISBLANK(D91),"-",$D$101/$D$98*D91)</f>
        <v>17211863.678551607</v>
      </c>
      <c r="F91" s="132">
        <v>26742926</v>
      </c>
      <c r="G91" s="134">
        <f>IF(ISBLANK(F91),"-",$D$101/$F$98*F91)</f>
        <v>17390915.807913445</v>
      </c>
      <c r="I91" s="135"/>
    </row>
    <row r="92" spans="1:12" ht="26.25" customHeight="1" x14ac:dyDescent="0.4">
      <c r="A92" s="124" t="s">
        <v>67</v>
      </c>
      <c r="B92" s="125">
        <v>15</v>
      </c>
      <c r="C92" s="197">
        <v>2</v>
      </c>
      <c r="D92" s="137">
        <v>25488820</v>
      </c>
      <c r="E92" s="138">
        <f>IF(ISBLANK(D92),"-",$D$101/$D$98*D92)</f>
        <v>17300770.26947961</v>
      </c>
      <c r="F92" s="137">
        <v>26856909</v>
      </c>
      <c r="G92" s="139">
        <f>IF(ISBLANK(F92),"-",$D$101/$F$98*F92)</f>
        <v>17465038.91458223</v>
      </c>
      <c r="I92" s="489">
        <f>ABS((F96/D96*D95)-F95)/D95</f>
        <v>1.0146966449576149E-2</v>
      </c>
    </row>
    <row r="93" spans="1:12" ht="26.25" customHeight="1" x14ac:dyDescent="0.4">
      <c r="A93" s="124" t="s">
        <v>68</v>
      </c>
      <c r="B93" s="125">
        <v>100</v>
      </c>
      <c r="C93" s="197">
        <v>3</v>
      </c>
      <c r="D93" s="137">
        <v>25460151</v>
      </c>
      <c r="E93" s="138">
        <f>IF(ISBLANK(D93),"-",$D$101/$D$98*D93)</f>
        <v>17281310.922877621</v>
      </c>
      <c r="F93" s="137">
        <v>26820721</v>
      </c>
      <c r="G93" s="139">
        <f>IF(ISBLANK(F93),"-",$D$101/$F$98*F93)</f>
        <v>17441505.870320104</v>
      </c>
      <c r="I93" s="48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/>
      <c r="F94" s="215"/>
      <c r="G94" s="144"/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25435602.333333332</v>
      </c>
      <c r="E95" s="148">
        <f>AVERAGE(E91:E94)</f>
        <v>17264648.290302947</v>
      </c>
      <c r="F95" s="218">
        <f>AVERAGE(F91:F94)</f>
        <v>26806852</v>
      </c>
      <c r="G95" s="219">
        <f>AVERAGE(G91:G94)</f>
        <v>17432486.864271928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22.85</v>
      </c>
      <c r="E96" s="140"/>
      <c r="F96" s="152">
        <v>23.85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22.85</v>
      </c>
      <c r="E97" s="155"/>
      <c r="F97" s="154">
        <f>F96*$B$87</f>
        <v>23.85</v>
      </c>
    </row>
    <row r="98" spans="1:10" ht="19.5" customHeight="1" x14ac:dyDescent="0.3">
      <c r="A98" s="124" t="s">
        <v>76</v>
      </c>
      <c r="B98" s="224">
        <f>(B97/B96)*(B95/B94)*(B93/B92)*(B91/B90)*B89</f>
        <v>1111.1111111111113</v>
      </c>
      <c r="C98" s="222" t="s">
        <v>115</v>
      </c>
      <c r="D98" s="225">
        <f>D97*$B$83/100</f>
        <v>22.735750000000003</v>
      </c>
      <c r="E98" s="158"/>
      <c r="F98" s="157">
        <f>F97*$B$83/100</f>
        <v>23.730750000000004</v>
      </c>
    </row>
    <row r="99" spans="1:10" ht="19.5" customHeight="1" x14ac:dyDescent="0.3">
      <c r="A99" s="475" t="s">
        <v>78</v>
      </c>
      <c r="B99" s="490"/>
      <c r="C99" s="222" t="s">
        <v>116</v>
      </c>
      <c r="D99" s="226">
        <f>D98/$B$98</f>
        <v>2.0462174999999999E-2</v>
      </c>
      <c r="E99" s="158"/>
      <c r="F99" s="161">
        <f>F98/$B$98</f>
        <v>2.1357675E-2</v>
      </c>
      <c r="G99" s="227"/>
      <c r="H99" s="150"/>
    </row>
    <row r="100" spans="1:10" ht="19.5" customHeight="1" x14ac:dyDescent="0.3">
      <c r="A100" s="477"/>
      <c r="B100" s="491"/>
      <c r="C100" s="222" t="s">
        <v>80</v>
      </c>
      <c r="D100" s="228">
        <f>$B$56/$B$116</f>
        <v>1.3888888888888888E-2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15.432098765432102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15.432098765432102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17348567.577287436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5.7348350241518391E-3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17080013</v>
      </c>
      <c r="E108" s="275">
        <f t="shared" ref="E108:E113" si="1">IF(ISBLANK(D108),"-",D108/$D$103*$D$100*$B$116)</f>
        <v>12.306500899792566</v>
      </c>
      <c r="F108" s="245">
        <f t="shared" ref="F108:F113" si="2">IF(ISBLANK(D108), "-", E108/$B$56)</f>
        <v>0.9845200719834053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17622154</v>
      </c>
      <c r="E109" s="276">
        <f t="shared" si="1"/>
        <v>12.697124648399461</v>
      </c>
      <c r="F109" s="246">
        <f t="shared" si="2"/>
        <v>1.0157699718719568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17420515</v>
      </c>
      <c r="E110" s="276">
        <f t="shared" si="1"/>
        <v>12.551839598854517</v>
      </c>
      <c r="F110" s="246">
        <f t="shared" si="2"/>
        <v>1.0041471679083613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17254186</v>
      </c>
      <c r="E111" s="276">
        <f t="shared" si="1"/>
        <v>12.431996131044416</v>
      </c>
      <c r="F111" s="246">
        <f t="shared" si="2"/>
        <v>0.9945596904835533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17142576</v>
      </c>
      <c r="E112" s="276">
        <f t="shared" si="1"/>
        <v>12.351578828936633</v>
      </c>
      <c r="F112" s="246">
        <f t="shared" si="2"/>
        <v>0.98812630631493059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17097392</v>
      </c>
      <c r="E113" s="277">
        <f t="shared" si="1"/>
        <v>12.319022826979479</v>
      </c>
      <c r="F113" s="249">
        <f t="shared" si="2"/>
        <v>0.98552182615835837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12.44301048900118</v>
      </c>
      <c r="F115" s="252">
        <f>AVERAGE(F108:F113)</f>
        <v>0.99544083912009418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1.2393461151079489E-2</v>
      </c>
      <c r="F116" s="254">
        <f>STDEV(F108:F113)/F115</f>
        <v>1.2393461151079459E-2</v>
      </c>
      <c r="I116" s="98"/>
    </row>
    <row r="117" spans="1:10" ht="27" customHeight="1" x14ac:dyDescent="0.4">
      <c r="A117" s="475" t="s">
        <v>78</v>
      </c>
      <c r="B117" s="476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77"/>
      <c r="B118" s="47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479" t="str">
        <f>B20</f>
        <v>Losartan Potassium USP, Hydrochlorothiazide B.P</v>
      </c>
      <c r="D120" s="479"/>
      <c r="E120" s="205" t="s">
        <v>124</v>
      </c>
      <c r="F120" s="205"/>
      <c r="G120" s="206">
        <f>F115</f>
        <v>0.99544083912009418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0" t="s">
        <v>26</v>
      </c>
      <c r="C122" s="480"/>
      <c r="E122" s="211" t="s">
        <v>27</v>
      </c>
      <c r="F122" s="260"/>
      <c r="G122" s="480" t="s">
        <v>28</v>
      </c>
      <c r="H122" s="480"/>
    </row>
    <row r="123" spans="1:10" ht="69.95" customHeight="1" x14ac:dyDescent="0.3">
      <c r="A123" s="261" t="s">
        <v>29</v>
      </c>
      <c r="B123" s="262" t="s">
        <v>129</v>
      </c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5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3" t="s">
        <v>45</v>
      </c>
      <c r="B1" s="473"/>
      <c r="C1" s="473"/>
      <c r="D1" s="473"/>
      <c r="E1" s="473"/>
      <c r="F1" s="473"/>
      <c r="G1" s="473"/>
      <c r="H1" s="473"/>
      <c r="I1" s="473"/>
    </row>
    <row r="2" spans="1:9" ht="18.75" customHeight="1" x14ac:dyDescent="0.25">
      <c r="A2" s="473"/>
      <c r="B2" s="473"/>
      <c r="C2" s="473"/>
      <c r="D2" s="473"/>
      <c r="E2" s="473"/>
      <c r="F2" s="473"/>
      <c r="G2" s="473"/>
      <c r="H2" s="473"/>
      <c r="I2" s="473"/>
    </row>
    <row r="3" spans="1:9" ht="18.75" customHeight="1" x14ac:dyDescent="0.25">
      <c r="A3" s="473"/>
      <c r="B3" s="473"/>
      <c r="C3" s="473"/>
      <c r="D3" s="473"/>
      <c r="E3" s="473"/>
      <c r="F3" s="473"/>
      <c r="G3" s="473"/>
      <c r="H3" s="473"/>
      <c r="I3" s="473"/>
    </row>
    <row r="4" spans="1:9" ht="18.75" customHeight="1" x14ac:dyDescent="0.25">
      <c r="A4" s="473"/>
      <c r="B4" s="473"/>
      <c r="C4" s="473"/>
      <c r="D4" s="473"/>
      <c r="E4" s="473"/>
      <c r="F4" s="473"/>
      <c r="G4" s="473"/>
      <c r="H4" s="473"/>
      <c r="I4" s="473"/>
    </row>
    <row r="5" spans="1:9" ht="18.75" customHeight="1" x14ac:dyDescent="0.25">
      <c r="A5" s="473"/>
      <c r="B5" s="473"/>
      <c r="C5" s="473"/>
      <c r="D5" s="473"/>
      <c r="E5" s="473"/>
      <c r="F5" s="473"/>
      <c r="G5" s="473"/>
      <c r="H5" s="473"/>
      <c r="I5" s="473"/>
    </row>
    <row r="6" spans="1:9" ht="18.75" customHeight="1" x14ac:dyDescent="0.25">
      <c r="A6" s="473"/>
      <c r="B6" s="473"/>
      <c r="C6" s="473"/>
      <c r="D6" s="473"/>
      <c r="E6" s="473"/>
      <c r="F6" s="473"/>
      <c r="G6" s="473"/>
      <c r="H6" s="473"/>
      <c r="I6" s="473"/>
    </row>
    <row r="7" spans="1:9" ht="18.75" customHeight="1" x14ac:dyDescent="0.25">
      <c r="A7" s="473"/>
      <c r="B7" s="473"/>
      <c r="C7" s="473"/>
      <c r="D7" s="473"/>
      <c r="E7" s="473"/>
      <c r="F7" s="473"/>
      <c r="G7" s="473"/>
      <c r="H7" s="473"/>
      <c r="I7" s="473"/>
    </row>
    <row r="8" spans="1:9" x14ac:dyDescent="0.25">
      <c r="A8" s="474" t="s">
        <v>46</v>
      </c>
      <c r="B8" s="474"/>
      <c r="C8" s="474"/>
      <c r="D8" s="474"/>
      <c r="E8" s="474"/>
      <c r="F8" s="474"/>
      <c r="G8" s="474"/>
      <c r="H8" s="474"/>
      <c r="I8" s="474"/>
    </row>
    <row r="9" spans="1:9" x14ac:dyDescent="0.25">
      <c r="A9" s="474"/>
      <c r="B9" s="474"/>
      <c r="C9" s="474"/>
      <c r="D9" s="474"/>
      <c r="E9" s="474"/>
      <c r="F9" s="474"/>
      <c r="G9" s="474"/>
      <c r="H9" s="474"/>
      <c r="I9" s="474"/>
    </row>
    <row r="10" spans="1:9" x14ac:dyDescent="0.25">
      <c r="A10" s="474"/>
      <c r="B10" s="474"/>
      <c r="C10" s="474"/>
      <c r="D10" s="474"/>
      <c r="E10" s="474"/>
      <c r="F10" s="474"/>
      <c r="G10" s="474"/>
      <c r="H10" s="474"/>
      <c r="I10" s="474"/>
    </row>
    <row r="11" spans="1:9" x14ac:dyDescent="0.25">
      <c r="A11" s="474"/>
      <c r="B11" s="474"/>
      <c r="C11" s="474"/>
      <c r="D11" s="474"/>
      <c r="E11" s="474"/>
      <c r="F11" s="474"/>
      <c r="G11" s="474"/>
      <c r="H11" s="474"/>
      <c r="I11" s="474"/>
    </row>
    <row r="12" spans="1:9" x14ac:dyDescent="0.25">
      <c r="A12" s="474"/>
      <c r="B12" s="474"/>
      <c r="C12" s="474"/>
      <c r="D12" s="474"/>
      <c r="E12" s="474"/>
      <c r="F12" s="474"/>
      <c r="G12" s="474"/>
      <c r="H12" s="474"/>
      <c r="I12" s="474"/>
    </row>
    <row r="13" spans="1:9" x14ac:dyDescent="0.25">
      <c r="A13" s="474"/>
      <c r="B13" s="474"/>
      <c r="C13" s="474"/>
      <c r="D13" s="474"/>
      <c r="E13" s="474"/>
      <c r="F13" s="474"/>
      <c r="G13" s="474"/>
      <c r="H13" s="474"/>
      <c r="I13" s="474"/>
    </row>
    <row r="14" spans="1:9" x14ac:dyDescent="0.25">
      <c r="A14" s="474"/>
      <c r="B14" s="474"/>
      <c r="C14" s="474"/>
      <c r="D14" s="474"/>
      <c r="E14" s="474"/>
      <c r="F14" s="474"/>
      <c r="G14" s="474"/>
      <c r="H14" s="474"/>
      <c r="I14" s="474"/>
    </row>
    <row r="15" spans="1:9" ht="19.5" customHeight="1" x14ac:dyDescent="0.3">
      <c r="A15" s="281"/>
    </row>
    <row r="16" spans="1:9" ht="19.5" customHeight="1" x14ac:dyDescent="0.3">
      <c r="A16" s="507" t="s">
        <v>31</v>
      </c>
      <c r="B16" s="508"/>
      <c r="C16" s="508"/>
      <c r="D16" s="508"/>
      <c r="E16" s="508"/>
      <c r="F16" s="508"/>
      <c r="G16" s="508"/>
      <c r="H16" s="509"/>
    </row>
    <row r="17" spans="1:14" ht="20.25" customHeight="1" x14ac:dyDescent="0.25">
      <c r="A17" s="510" t="s">
        <v>47</v>
      </c>
      <c r="B17" s="510"/>
      <c r="C17" s="510"/>
      <c r="D17" s="510"/>
      <c r="E17" s="510"/>
      <c r="F17" s="510"/>
      <c r="G17" s="510"/>
      <c r="H17" s="510"/>
    </row>
    <row r="18" spans="1:14" ht="26.25" customHeight="1" x14ac:dyDescent="0.4">
      <c r="A18" s="283" t="s">
        <v>33</v>
      </c>
      <c r="B18" s="506" t="s">
        <v>5</v>
      </c>
      <c r="C18" s="506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1" t="s">
        <v>9</v>
      </c>
      <c r="C20" s="511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1" t="s">
        <v>11</v>
      </c>
      <c r="C21" s="511"/>
      <c r="D21" s="511"/>
      <c r="E21" s="511"/>
      <c r="F21" s="511"/>
      <c r="G21" s="511"/>
      <c r="H21" s="511"/>
      <c r="I21" s="287"/>
    </row>
    <row r="22" spans="1:14" ht="26.25" customHeight="1" x14ac:dyDescent="0.4">
      <c r="A22" s="283" t="s">
        <v>37</v>
      </c>
      <c r="B22" s="288"/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6" t="s">
        <v>126</v>
      </c>
      <c r="C26" s="506"/>
    </row>
    <row r="27" spans="1:14" ht="26.25" customHeight="1" x14ac:dyDescent="0.4">
      <c r="A27" s="292" t="s">
        <v>48</v>
      </c>
      <c r="B27" s="504" t="s">
        <v>127</v>
      </c>
      <c r="C27" s="504"/>
    </row>
    <row r="28" spans="1:14" ht="27" customHeight="1" x14ac:dyDescent="0.4">
      <c r="A28" s="292" t="s">
        <v>6</v>
      </c>
      <c r="B28" s="293">
        <v>99.36</v>
      </c>
    </row>
    <row r="29" spans="1:14" s="14" customFormat="1" ht="27" customHeight="1" x14ac:dyDescent="0.4">
      <c r="A29" s="292" t="s">
        <v>49</v>
      </c>
      <c r="B29" s="294">
        <v>0</v>
      </c>
      <c r="C29" s="481" t="s">
        <v>50</v>
      </c>
      <c r="D29" s="482"/>
      <c r="E29" s="482"/>
      <c r="F29" s="482"/>
      <c r="G29" s="483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99.36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4" t="s">
        <v>53</v>
      </c>
      <c r="D31" s="485"/>
      <c r="E31" s="485"/>
      <c r="F31" s="485"/>
      <c r="G31" s="485"/>
      <c r="H31" s="486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4" t="s">
        <v>55</v>
      </c>
      <c r="D32" s="485"/>
      <c r="E32" s="485"/>
      <c r="F32" s="485"/>
      <c r="G32" s="485"/>
      <c r="H32" s="486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50</v>
      </c>
      <c r="C36" s="282"/>
      <c r="D36" s="487" t="s">
        <v>59</v>
      </c>
      <c r="E36" s="505"/>
      <c r="F36" s="487" t="s">
        <v>60</v>
      </c>
      <c r="G36" s="488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1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1</v>
      </c>
      <c r="C38" s="314">
        <v>1</v>
      </c>
      <c r="D38" s="315">
        <v>304170194</v>
      </c>
      <c r="E38" s="316">
        <f>IF(ISBLANK(D38),"-",$D$48/$D$45*D38)</f>
        <v>232709557.05263209</v>
      </c>
      <c r="F38" s="315">
        <v>281312321</v>
      </c>
      <c r="G38" s="317">
        <f>IF(ISBLANK(F38),"-",$D$48/$F$45*F38)</f>
        <v>231689293.47496644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306238269</v>
      </c>
      <c r="E39" s="321">
        <f>IF(ISBLANK(D39),"-",$D$48/$D$45*D39)</f>
        <v>234291766.04843405</v>
      </c>
      <c r="F39" s="320">
        <v>281723605</v>
      </c>
      <c r="G39" s="322">
        <f>IF(ISBLANK(F39),"-",$D$48/$F$45*F39)</f>
        <v>232028027.65852025</v>
      </c>
      <c r="I39" s="489">
        <f>ABS((F43/D43*D42)-F42)/D42</f>
        <v>8.8813523674170398E-3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301691391</v>
      </c>
      <c r="E40" s="321">
        <f>IF(ISBLANK(D40),"-",$D$48/$D$45*D40)</f>
        <v>230813114.99641034</v>
      </c>
      <c r="F40" s="320">
        <v>276135170</v>
      </c>
      <c r="G40" s="322">
        <f>IF(ISBLANK(F40),"-",$D$48/$F$45*F40)</f>
        <v>227425383.33715484</v>
      </c>
      <c r="I40" s="489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/>
      <c r="F41" s="325"/>
      <c r="G41" s="327"/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304033284.66666669</v>
      </c>
      <c r="E42" s="331">
        <f>AVERAGE(E38:E41)</f>
        <v>232604812.69915882</v>
      </c>
      <c r="F42" s="330">
        <f>AVERAGE(F38:F41)</f>
        <v>279723698.66666669</v>
      </c>
      <c r="G42" s="332">
        <f>AVERAGE(G38:G41)</f>
        <v>230380901.49021384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26.31</v>
      </c>
      <c r="E43" s="323"/>
      <c r="F43" s="335">
        <v>24.44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26.31</v>
      </c>
      <c r="E44" s="338"/>
      <c r="F44" s="337">
        <f>F43*$B$34</f>
        <v>24.44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50</v>
      </c>
      <c r="C45" s="336" t="s">
        <v>77</v>
      </c>
      <c r="D45" s="340">
        <f>D44*$B$30/100</f>
        <v>26.141615999999999</v>
      </c>
      <c r="E45" s="341"/>
      <c r="F45" s="340">
        <f>F44*$B$30/100</f>
        <v>24.283584000000001</v>
      </c>
      <c r="H45" s="333"/>
    </row>
    <row r="46" spans="1:14" ht="19.5" customHeight="1" x14ac:dyDescent="0.3">
      <c r="A46" s="475" t="s">
        <v>78</v>
      </c>
      <c r="B46" s="476"/>
      <c r="C46" s="336" t="s">
        <v>79</v>
      </c>
      <c r="D46" s="342">
        <f>D45/$B$45</f>
        <v>0.52283232000000002</v>
      </c>
      <c r="E46" s="343"/>
      <c r="F46" s="344">
        <f>F45/$B$45</f>
        <v>0.48567168000000005</v>
      </c>
      <c r="H46" s="333"/>
    </row>
    <row r="47" spans="1:14" ht="27" customHeight="1" x14ac:dyDescent="0.4">
      <c r="A47" s="477"/>
      <c r="B47" s="478"/>
      <c r="C47" s="345" t="s">
        <v>80</v>
      </c>
      <c r="D47" s="346">
        <v>0.4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20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231492857.09468636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9.9721879736379727E-3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Each film coated tablet contains: Losartan Potassium USP 50mg, Hydrochlorothiazide B.P 12.5 mg</v>
      </c>
    </row>
    <row r="56" spans="1:12" ht="26.25" customHeight="1" x14ac:dyDescent="0.4">
      <c r="A56" s="360" t="s">
        <v>87</v>
      </c>
      <c r="B56" s="361">
        <v>50</v>
      </c>
      <c r="C56" s="282" t="str">
        <f>B26</f>
        <v>Losartan Potassium</v>
      </c>
      <c r="H56" s="362"/>
    </row>
    <row r="57" spans="1:12" ht="18.75" x14ac:dyDescent="0.3">
      <c r="A57" s="359" t="s">
        <v>88</v>
      </c>
      <c r="B57" s="451">
        <f>Uniformity!C46</f>
        <v>231.119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2" t="s">
        <v>94</v>
      </c>
      <c r="D60" s="495">
        <v>199.79</v>
      </c>
      <c r="E60" s="365">
        <v>1</v>
      </c>
      <c r="F60" s="366">
        <v>248265737</v>
      </c>
      <c r="G60" s="452">
        <f>IF(ISBLANK(F60),"-",(F60/$D$50*$D$47*$B$68)*($B$57/$D$60))</f>
        <v>49.625064714877382</v>
      </c>
      <c r="H60" s="367">
        <f t="shared" ref="H60:H71" si="0">IF(ISBLANK(F60),"-",G60/$B$56)</f>
        <v>0.99250129429754763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3"/>
      <c r="D61" s="496"/>
      <c r="E61" s="368">
        <v>2</v>
      </c>
      <c r="F61" s="320">
        <v>248973935</v>
      </c>
      <c r="G61" s="453">
        <f>IF(ISBLANK(F61),"-",(F61/$D$50*$D$47*$B$68)*($B$57/$D$60))</f>
        <v>49.766624206757434</v>
      </c>
      <c r="H61" s="369">
        <f t="shared" si="0"/>
        <v>0.99533248413514874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3"/>
      <c r="D62" s="496"/>
      <c r="E62" s="368">
        <v>3</v>
      </c>
      <c r="F62" s="370">
        <v>247541452</v>
      </c>
      <c r="G62" s="453">
        <f>IF(ISBLANK(F62),"-",(F62/$D$50*$D$47*$B$68)*($B$57/$D$60))</f>
        <v>49.480289642685229</v>
      </c>
      <c r="H62" s="369">
        <f t="shared" si="0"/>
        <v>0.98960579285370454</v>
      </c>
      <c r="L62" s="295"/>
    </row>
    <row r="63" spans="1:12" ht="27" customHeight="1" x14ac:dyDescent="0.4">
      <c r="A63" s="307" t="s">
        <v>97</v>
      </c>
      <c r="B63" s="308">
        <v>1</v>
      </c>
      <c r="C63" s="503"/>
      <c r="D63" s="497"/>
      <c r="E63" s="371">
        <v>4</v>
      </c>
      <c r="F63" s="372"/>
      <c r="G63" s="453"/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2" t="s">
        <v>99</v>
      </c>
      <c r="D64" s="495">
        <v>203.89</v>
      </c>
      <c r="E64" s="365">
        <v>1</v>
      </c>
      <c r="F64" s="366">
        <v>254591072</v>
      </c>
      <c r="G64" s="454">
        <f>IF(ISBLANK(F64),"-",(F64/$D$50*$D$47*$B$68)*($B$57/$D$64))</f>
        <v>49.866086943810892</v>
      </c>
      <c r="H64" s="373">
        <f t="shared" si="0"/>
        <v>0.99732173887621789</v>
      </c>
    </row>
    <row r="65" spans="1:8" ht="26.25" customHeight="1" x14ac:dyDescent="0.4">
      <c r="A65" s="307" t="s">
        <v>100</v>
      </c>
      <c r="B65" s="308">
        <v>1</v>
      </c>
      <c r="C65" s="493"/>
      <c r="D65" s="496"/>
      <c r="E65" s="368">
        <v>2</v>
      </c>
      <c r="F65" s="320">
        <v>253302451</v>
      </c>
      <c r="G65" s="455">
        <f>IF(ISBLANK(F65),"-",(F65/$D$50*$D$47*$B$68)*($B$57/$D$64))</f>
        <v>49.613688121185952</v>
      </c>
      <c r="H65" s="374">
        <f t="shared" si="0"/>
        <v>0.99227376242371901</v>
      </c>
    </row>
    <row r="66" spans="1:8" ht="26.25" customHeight="1" x14ac:dyDescent="0.4">
      <c r="A66" s="307" t="s">
        <v>101</v>
      </c>
      <c r="B66" s="308">
        <v>1</v>
      </c>
      <c r="C66" s="493"/>
      <c r="D66" s="496"/>
      <c r="E66" s="368">
        <v>3</v>
      </c>
      <c r="F66" s="320">
        <v>248426317</v>
      </c>
      <c r="G66" s="455">
        <f>IF(ISBLANK(F66),"-",(F66/$D$50*$D$47*$B$68)*($B$57/$D$64))</f>
        <v>48.658612516674296</v>
      </c>
      <c r="H66" s="374">
        <f t="shared" si="0"/>
        <v>0.97317225033348587</v>
      </c>
    </row>
    <row r="67" spans="1:8" ht="27" customHeight="1" x14ac:dyDescent="0.4">
      <c r="A67" s="307" t="s">
        <v>102</v>
      </c>
      <c r="B67" s="308">
        <v>1</v>
      </c>
      <c r="C67" s="503"/>
      <c r="D67" s="497"/>
      <c r="E67" s="371">
        <v>4</v>
      </c>
      <c r="F67" s="372"/>
      <c r="G67" s="456"/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2" t="s">
        <v>104</v>
      </c>
      <c r="D68" s="495">
        <v>205.45</v>
      </c>
      <c r="E68" s="365">
        <v>1</v>
      </c>
      <c r="F68" s="366">
        <v>253732082</v>
      </c>
      <c r="G68" s="454">
        <f>IF(ISBLANK(F68),"-",(F68/$D$50*$D$47*$B$68)*($B$57/$D$68))</f>
        <v>49.320478740098636</v>
      </c>
      <c r="H68" s="369">
        <f t="shared" si="0"/>
        <v>0.98640957480197278</v>
      </c>
    </row>
    <row r="69" spans="1:8" ht="27" customHeight="1" x14ac:dyDescent="0.4">
      <c r="A69" s="355" t="s">
        <v>105</v>
      </c>
      <c r="B69" s="377">
        <f>(D47*B68)/B56*B57</f>
        <v>184.89520000000002</v>
      </c>
      <c r="C69" s="493"/>
      <c r="D69" s="496"/>
      <c r="E69" s="368">
        <v>2</v>
      </c>
      <c r="F69" s="320">
        <v>253951279</v>
      </c>
      <c r="G69" s="455">
        <f>IF(ISBLANK(F69),"-",(F69/$D$50*$D$47*$B$68)*($B$57/$D$68))</f>
        <v>49.363086284612422</v>
      </c>
      <c r="H69" s="369">
        <f t="shared" si="0"/>
        <v>0.98726172569224846</v>
      </c>
    </row>
    <row r="70" spans="1:8" ht="26.25" customHeight="1" x14ac:dyDescent="0.4">
      <c r="A70" s="498" t="s">
        <v>78</v>
      </c>
      <c r="B70" s="499"/>
      <c r="C70" s="493"/>
      <c r="D70" s="496"/>
      <c r="E70" s="368">
        <v>3</v>
      </c>
      <c r="F70" s="320">
        <v>254169313</v>
      </c>
      <c r="G70" s="455">
        <f>IF(ISBLANK(F70),"-",(F70/$D$50*$D$47*$B$68)*($B$57/$D$68))</f>
        <v>49.405467765018287</v>
      </c>
      <c r="H70" s="369">
        <f t="shared" si="0"/>
        <v>0.9881093553003657</v>
      </c>
    </row>
    <row r="71" spans="1:8" ht="27" customHeight="1" x14ac:dyDescent="0.4">
      <c r="A71" s="500"/>
      <c r="B71" s="501"/>
      <c r="C71" s="494"/>
      <c r="D71" s="497"/>
      <c r="E71" s="371">
        <v>4</v>
      </c>
      <c r="F71" s="372"/>
      <c r="G71" s="456"/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49.455488770635618</v>
      </c>
      <c r="H72" s="382">
        <f>AVERAGE(H60:H71)</f>
        <v>0.98910977541271228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7.0917659439324945E-3</v>
      </c>
      <c r="H73" s="457">
        <f>STDEV(H60:H71)/H72</f>
        <v>7.0917659439325188E-3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479" t="str">
        <f>B20</f>
        <v>Losartan Potassium USP, Hydrochlorothiazide B.P</v>
      </c>
      <c r="D76" s="479"/>
      <c r="E76" s="388" t="s">
        <v>108</v>
      </c>
      <c r="F76" s="388"/>
      <c r="G76" s="389">
        <f>H72</f>
        <v>0.98910977541271228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2" t="str">
        <f>B26</f>
        <v>Losartan Potassium</v>
      </c>
      <c r="C79" s="502"/>
    </row>
    <row r="80" spans="1:8" ht="26.25" customHeight="1" x14ac:dyDescent="0.4">
      <c r="A80" s="292" t="s">
        <v>48</v>
      </c>
      <c r="B80" s="502" t="str">
        <f>B27</f>
        <v>L22-2</v>
      </c>
      <c r="C80" s="502"/>
    </row>
    <row r="81" spans="1:12" ht="27" customHeight="1" x14ac:dyDescent="0.4">
      <c r="A81" s="292" t="s">
        <v>6</v>
      </c>
      <c r="B81" s="391">
        <f>B28</f>
        <v>99.36</v>
      </c>
    </row>
    <row r="82" spans="1:12" s="14" customFormat="1" ht="27" customHeight="1" x14ac:dyDescent="0.4">
      <c r="A82" s="292" t="s">
        <v>49</v>
      </c>
      <c r="B82" s="294">
        <v>0</v>
      </c>
      <c r="C82" s="481" t="s">
        <v>50</v>
      </c>
      <c r="D82" s="482"/>
      <c r="E82" s="482"/>
      <c r="F82" s="482"/>
      <c r="G82" s="483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99.36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4" t="s">
        <v>111</v>
      </c>
      <c r="D84" s="485"/>
      <c r="E84" s="485"/>
      <c r="F84" s="485"/>
      <c r="G84" s="485"/>
      <c r="H84" s="486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4" t="s">
        <v>112</v>
      </c>
      <c r="D85" s="485"/>
      <c r="E85" s="485"/>
      <c r="F85" s="485"/>
      <c r="G85" s="485"/>
      <c r="H85" s="486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50</v>
      </c>
      <c r="D89" s="392" t="s">
        <v>59</v>
      </c>
      <c r="E89" s="393"/>
      <c r="F89" s="487" t="s">
        <v>60</v>
      </c>
      <c r="G89" s="488"/>
    </row>
    <row r="90" spans="1:12" ht="27" customHeight="1" x14ac:dyDescent="0.4">
      <c r="A90" s="307" t="s">
        <v>61</v>
      </c>
      <c r="B90" s="308">
        <v>15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100</v>
      </c>
      <c r="C91" s="396">
        <v>1</v>
      </c>
      <c r="D91" s="315">
        <v>81752342</v>
      </c>
      <c r="E91" s="316">
        <f>IF(ISBLANK(D91),"-",$D$101/$D$98*D91)</f>
        <v>62497286.128319658</v>
      </c>
      <c r="F91" s="315">
        <v>74616420</v>
      </c>
      <c r="G91" s="317">
        <f>IF(ISBLANK(F91),"-",$D$101/$F$98*F91)</f>
        <v>63851512.65415258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81736592</v>
      </c>
      <c r="E92" s="321">
        <f>IF(ISBLANK(D92),"-",$D$101/$D$98*D92)</f>
        <v>62485245.711709686</v>
      </c>
      <c r="F92" s="320">
        <v>74502830</v>
      </c>
      <c r="G92" s="322">
        <f>IF(ISBLANK(F92),"-",$D$101/$F$98*F92)</f>
        <v>63754310.278021626</v>
      </c>
      <c r="I92" s="489">
        <f>ABS((F96/D96*D95)-F95)/D95</f>
        <v>1.8390247734041323E-2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81720641</v>
      </c>
      <c r="E93" s="321">
        <f>IF(ISBLANK(D93),"-",$D$101/$D$98*D93)</f>
        <v>62473051.636449642</v>
      </c>
      <c r="F93" s="320">
        <v>74449466</v>
      </c>
      <c r="G93" s="322">
        <f>IF(ISBLANK(F93),"-",$D$101/$F$98*F93)</f>
        <v>63708645.099750191</v>
      </c>
      <c r="I93" s="489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/>
      <c r="F94" s="398"/>
      <c r="G94" s="327"/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81736525</v>
      </c>
      <c r="E95" s="331">
        <f>AVERAGE(E91:E94)</f>
        <v>62485194.492159665</v>
      </c>
      <c r="F95" s="401">
        <f>AVERAGE(F91:F94)</f>
        <v>74522905.333333328</v>
      </c>
      <c r="G95" s="402">
        <f>AVERAGE(G91:G94)</f>
        <v>63771489.343974799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24.38</v>
      </c>
      <c r="E96" s="323"/>
      <c r="F96" s="335">
        <v>21.78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24.38</v>
      </c>
      <c r="E97" s="338"/>
      <c r="F97" s="337">
        <f>F96*$B$87</f>
        <v>21.78</v>
      </c>
    </row>
    <row r="98" spans="1:10" ht="19.5" customHeight="1" x14ac:dyDescent="0.3">
      <c r="A98" s="307" t="s">
        <v>76</v>
      </c>
      <c r="B98" s="407">
        <f>(B97/B96)*(B95/B94)*(B93/B92)*(B91/B90)*B89</f>
        <v>333.33333333333337</v>
      </c>
      <c r="C98" s="405" t="s">
        <v>115</v>
      </c>
      <c r="D98" s="408">
        <f>D97*$B$83/100</f>
        <v>24.223967999999999</v>
      </c>
      <c r="E98" s="341"/>
      <c r="F98" s="340">
        <f>F97*$B$83/100</f>
        <v>21.640608</v>
      </c>
    </row>
    <row r="99" spans="1:10" ht="19.5" customHeight="1" x14ac:dyDescent="0.3">
      <c r="A99" s="475" t="s">
        <v>78</v>
      </c>
      <c r="B99" s="490"/>
      <c r="C99" s="405" t="s">
        <v>116</v>
      </c>
      <c r="D99" s="409">
        <f>D98/$B$98</f>
        <v>7.2671903999999996E-2</v>
      </c>
      <c r="E99" s="341"/>
      <c r="F99" s="344">
        <f>F98/$B$98</f>
        <v>6.4921823999999989E-2</v>
      </c>
      <c r="G99" s="410"/>
      <c r="H99" s="333"/>
    </row>
    <row r="100" spans="1:10" ht="19.5" customHeight="1" x14ac:dyDescent="0.3">
      <c r="A100" s="477"/>
      <c r="B100" s="491"/>
      <c r="C100" s="405" t="s">
        <v>80</v>
      </c>
      <c r="D100" s="411">
        <f>$B$56/$B$116</f>
        <v>5.5555555555555552E-2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18.518518518518519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18.518518518518519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63128341.918067239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1.1184898092798431E-2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62642065</v>
      </c>
      <c r="E108" s="458">
        <f t="shared" ref="E108:E113" si="1">IF(ISBLANK(D108),"-",D108/$D$103*$D$100*$B$116)</f>
        <v>49.614850554210363</v>
      </c>
      <c r="F108" s="428">
        <f t="shared" ref="F108:F113" si="2">IF(ISBLANK(D108), "-", E108/$B$56)</f>
        <v>0.99229701108420731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64745798</v>
      </c>
      <c r="E109" s="459">
        <f t="shared" si="1"/>
        <v>51.281085509922008</v>
      </c>
      <c r="F109" s="429">
        <f t="shared" si="2"/>
        <v>1.0256217101984402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63270640</v>
      </c>
      <c r="E110" s="459">
        <f t="shared" si="1"/>
        <v>50.112705385259005</v>
      </c>
      <c r="F110" s="429">
        <f t="shared" si="2"/>
        <v>1.0022541077051801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63796470</v>
      </c>
      <c r="E111" s="459">
        <f t="shared" si="1"/>
        <v>50.529182346338118</v>
      </c>
      <c r="F111" s="429">
        <f t="shared" si="2"/>
        <v>1.0105836469267624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63365704</v>
      </c>
      <c r="E112" s="459">
        <f t="shared" si="1"/>
        <v>50.187999616908058</v>
      </c>
      <c r="F112" s="429">
        <f t="shared" si="2"/>
        <v>1.0037599923381613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62982374</v>
      </c>
      <c r="E113" s="460">
        <f t="shared" si="1"/>
        <v>49.884387967723995</v>
      </c>
      <c r="F113" s="432">
        <f t="shared" si="2"/>
        <v>0.99768775935447995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50.268368563393587</v>
      </c>
      <c r="F115" s="435">
        <f>AVERAGE(F108:F113)</f>
        <v>1.0053673712678719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1.1595674121657976E-2</v>
      </c>
      <c r="F116" s="437">
        <f>STDEV(F108:F113)/F115</f>
        <v>1.1595674121657965E-2</v>
      </c>
      <c r="I116" s="281"/>
    </row>
    <row r="117" spans="1:10" ht="27" customHeight="1" x14ac:dyDescent="0.4">
      <c r="A117" s="475" t="s">
        <v>78</v>
      </c>
      <c r="B117" s="476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77"/>
      <c r="B118" s="478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479" t="str">
        <f>B20</f>
        <v>Losartan Potassium USP, Hydrochlorothiazide B.P</v>
      </c>
      <c r="D120" s="479"/>
      <c r="E120" s="388" t="s">
        <v>124</v>
      </c>
      <c r="F120" s="388"/>
      <c r="G120" s="389">
        <f>F115</f>
        <v>1.0053673712678719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0" t="s">
        <v>26</v>
      </c>
      <c r="C122" s="480"/>
      <c r="E122" s="394" t="s">
        <v>27</v>
      </c>
      <c r="F122" s="443"/>
      <c r="G122" s="480" t="s">
        <v>28</v>
      </c>
      <c r="H122" s="480"/>
    </row>
    <row r="123" spans="1:10" ht="69.95" customHeight="1" x14ac:dyDescent="0.3">
      <c r="A123" s="444" t="s">
        <v>29</v>
      </c>
      <c r="B123" s="445" t="s">
        <v>129</v>
      </c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0" zoomScale="60" zoomScaleNormal="100" workbookViewId="0">
      <selection activeCell="F20" sqref="F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customFormat="1" ht="15" customHeight="1" x14ac:dyDescent="0.3">
      <c r="A14" s="1"/>
      <c r="B14" s="2"/>
      <c r="C14" s="3"/>
      <c r="D14" s="2"/>
      <c r="E14" s="4"/>
      <c r="F14" s="3"/>
    </row>
    <row r="15" spans="1:6" customFormat="1" ht="18.75" customHeight="1" x14ac:dyDescent="0.3">
      <c r="A15" s="512" t="s">
        <v>0</v>
      </c>
      <c r="B15" s="512"/>
      <c r="C15" s="512"/>
      <c r="D15" s="512"/>
      <c r="E15" s="512"/>
      <c r="F15" s="4"/>
    </row>
    <row r="16" spans="1:6" customFormat="1" ht="16.5" customHeight="1" x14ac:dyDescent="0.3">
      <c r="A16" s="5" t="s">
        <v>1</v>
      </c>
      <c r="B16" s="6" t="s">
        <v>25</v>
      </c>
      <c r="C16" s="4"/>
      <c r="D16" s="4"/>
      <c r="E16" s="4"/>
      <c r="F16" s="4"/>
    </row>
    <row r="17" spans="1:6" customFormat="1" ht="16.5" customHeight="1" x14ac:dyDescent="0.3">
      <c r="A17" s="7" t="s">
        <v>3</v>
      </c>
      <c r="B17" s="8" t="str">
        <f>'Hydrochlorthiazide BP'!B18:C18</f>
        <v>ANGILOCK PLUS 50/12.5 TABLETS</v>
      </c>
      <c r="C17" s="4"/>
      <c r="D17" s="9"/>
      <c r="E17" s="10"/>
      <c r="F17" s="4"/>
    </row>
    <row r="18" spans="1:6" customFormat="1" ht="16.5" customHeight="1" x14ac:dyDescent="0.3">
      <c r="A18" s="11" t="s">
        <v>4</v>
      </c>
      <c r="B18" s="8" t="s">
        <v>125</v>
      </c>
      <c r="C18" s="10"/>
      <c r="D18" s="10"/>
      <c r="E18" s="10"/>
      <c r="F18" s="4"/>
    </row>
    <row r="19" spans="1:6" customFormat="1" ht="16.5" customHeight="1" x14ac:dyDescent="0.3">
      <c r="A19" s="11" t="s">
        <v>6</v>
      </c>
      <c r="B19" s="12">
        <f>'Hydrochlorthiazide BP'!B81</f>
        <v>99.5</v>
      </c>
      <c r="C19" s="10"/>
      <c r="D19" s="10"/>
      <c r="E19" s="10"/>
      <c r="F19" s="4"/>
    </row>
    <row r="20" spans="1:6" customFormat="1" ht="16.5" customHeight="1" x14ac:dyDescent="0.3">
      <c r="A20" s="7" t="s">
        <v>8</v>
      </c>
      <c r="B20" s="12">
        <f>'Hydrochlorthiazide BP'!D96</f>
        <v>22.85</v>
      </c>
      <c r="C20" s="10"/>
      <c r="D20" s="10"/>
      <c r="E20" s="10"/>
      <c r="F20" s="4"/>
    </row>
    <row r="21" spans="1:6" customFormat="1" ht="16.5" customHeight="1" x14ac:dyDescent="0.3">
      <c r="A21" s="7" t="s">
        <v>10</v>
      </c>
      <c r="B21" s="13">
        <f>B20/50*15/50*15/100</f>
        <v>2.0564999999999996E-2</v>
      </c>
      <c r="C21" s="10"/>
      <c r="D21" s="10"/>
      <c r="E21" s="10"/>
      <c r="F21" s="4"/>
    </row>
    <row r="22" spans="1:6" customFormat="1" ht="15.75" customHeight="1" x14ac:dyDescent="0.25">
      <c r="A22" s="10"/>
      <c r="B22" s="10"/>
      <c r="C22" s="10"/>
      <c r="D22" s="10"/>
      <c r="E22" s="10"/>
      <c r="F22" s="4"/>
    </row>
    <row r="23" spans="1:6" customFormat="1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4"/>
    </row>
    <row r="24" spans="1:6" customFormat="1" ht="16.5" customHeight="1" x14ac:dyDescent="0.3">
      <c r="A24" s="17">
        <v>1</v>
      </c>
      <c r="B24" s="18">
        <v>25526681</v>
      </c>
      <c r="C24" s="18">
        <v>11530</v>
      </c>
      <c r="D24" s="19">
        <v>1.1000000000000001</v>
      </c>
      <c r="E24" s="20">
        <v>3.4</v>
      </c>
      <c r="F24" s="4"/>
    </row>
    <row r="25" spans="1:6" customFormat="1" ht="16.5" customHeight="1" x14ac:dyDescent="0.3">
      <c r="A25" s="17">
        <v>2</v>
      </c>
      <c r="B25" s="18">
        <v>25548149</v>
      </c>
      <c r="C25" s="18">
        <v>11319</v>
      </c>
      <c r="D25" s="19">
        <v>1.1000000000000001</v>
      </c>
      <c r="E25" s="19">
        <v>3.4</v>
      </c>
      <c r="F25" s="4"/>
    </row>
    <row r="26" spans="1:6" customFormat="1" ht="16.5" customHeight="1" x14ac:dyDescent="0.3">
      <c r="A26" s="17">
        <v>3</v>
      </c>
      <c r="B26" s="18">
        <v>25557387</v>
      </c>
      <c r="C26" s="18">
        <v>11328</v>
      </c>
      <c r="D26" s="19">
        <v>1.1000000000000001</v>
      </c>
      <c r="E26" s="19">
        <v>3.4</v>
      </c>
      <c r="F26" s="4"/>
    </row>
    <row r="27" spans="1:6" customFormat="1" ht="16.5" customHeight="1" x14ac:dyDescent="0.3">
      <c r="A27" s="17">
        <v>4</v>
      </c>
      <c r="B27" s="18">
        <v>25563897</v>
      </c>
      <c r="C27" s="18">
        <v>11215</v>
      </c>
      <c r="D27" s="19">
        <v>1.1000000000000001</v>
      </c>
      <c r="E27" s="19">
        <v>3.4</v>
      </c>
      <c r="F27" s="4"/>
    </row>
    <row r="28" spans="1:6" customFormat="1" ht="16.5" customHeight="1" x14ac:dyDescent="0.3">
      <c r="A28" s="17">
        <v>5</v>
      </c>
      <c r="B28" s="18">
        <v>25555741</v>
      </c>
      <c r="C28" s="18">
        <v>11224</v>
      </c>
      <c r="D28" s="19">
        <v>1.1000000000000001</v>
      </c>
      <c r="E28" s="19">
        <v>3.4</v>
      </c>
      <c r="F28" s="4"/>
    </row>
    <row r="29" spans="1:6" customFormat="1" ht="16.5" customHeight="1" x14ac:dyDescent="0.3">
      <c r="A29" s="17">
        <v>6</v>
      </c>
      <c r="B29" s="21">
        <v>25524850</v>
      </c>
      <c r="C29" s="21">
        <v>11177</v>
      </c>
      <c r="D29" s="22">
        <v>1.1000000000000001</v>
      </c>
      <c r="E29" s="22">
        <v>3.4</v>
      </c>
      <c r="F29" s="4"/>
    </row>
    <row r="30" spans="1:6" customFormat="1" ht="16.5" customHeight="1" x14ac:dyDescent="0.3">
      <c r="A30" s="23" t="s">
        <v>18</v>
      </c>
      <c r="B30" s="24">
        <f>AVERAGE(B24:B29)</f>
        <v>25546117.5</v>
      </c>
      <c r="C30" s="25">
        <f>AVERAGE(C24:C29)</f>
        <v>11298.833333333334</v>
      </c>
      <c r="D30" s="26">
        <f>AVERAGE(D24:D29)</f>
        <v>1.0999999999999999</v>
      </c>
      <c r="E30" s="26">
        <f>AVERAGE(E24:E29)</f>
        <v>3.4</v>
      </c>
      <c r="F30" s="4"/>
    </row>
    <row r="31" spans="1:6" customFormat="1" ht="16.5" customHeight="1" x14ac:dyDescent="0.3">
      <c r="A31" s="27" t="s">
        <v>19</v>
      </c>
      <c r="B31" s="28">
        <f>(STDEV(B24:B29)/B30)</f>
        <v>6.4794789962436703E-4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customFormat="1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customFormat="1" ht="16.5" customHeight="1" x14ac:dyDescent="0.3">
      <c r="A36" s="11"/>
      <c r="B36" s="40" t="s">
        <v>24</v>
      </c>
      <c r="C36" s="38"/>
      <c r="D36" s="38"/>
      <c r="E36" s="38"/>
      <c r="F36" s="4"/>
    </row>
    <row r="37" spans="1:6" customFormat="1" ht="15.75" customHeight="1" x14ac:dyDescent="0.25">
      <c r="A37" s="10"/>
      <c r="B37" s="10"/>
      <c r="C37" s="10"/>
      <c r="D37" s="10"/>
      <c r="E37" s="10"/>
      <c r="F37" s="4"/>
    </row>
    <row r="38" spans="1:6" customFormat="1" ht="16.5" customHeight="1" x14ac:dyDescent="0.3">
      <c r="A38" s="5" t="s">
        <v>1</v>
      </c>
      <c r="B38" s="6" t="s">
        <v>25</v>
      </c>
      <c r="C38" s="4"/>
      <c r="D38" s="4"/>
      <c r="E38" s="4"/>
      <c r="F38" s="4"/>
    </row>
    <row r="39" spans="1:6" customFormat="1" ht="16.5" customHeight="1" x14ac:dyDescent="0.3">
      <c r="A39" s="11" t="s">
        <v>4</v>
      </c>
      <c r="B39" s="8" t="str">
        <f>'Losartan Potassium USP'!B26:C26</f>
        <v>Losartan Potassium</v>
      </c>
      <c r="C39" s="10"/>
      <c r="D39" s="10"/>
      <c r="E39" s="10"/>
      <c r="F39" s="4"/>
    </row>
    <row r="40" spans="1:6" customFormat="1" ht="16.5" customHeight="1" x14ac:dyDescent="0.3">
      <c r="A40" s="11" t="s">
        <v>6</v>
      </c>
      <c r="B40" s="12">
        <f>'Losartan Potassium USP'!B81</f>
        <v>99.36</v>
      </c>
      <c r="C40" s="10"/>
      <c r="D40" s="10"/>
      <c r="E40" s="10"/>
      <c r="F40" s="4"/>
    </row>
    <row r="41" spans="1:6" customFormat="1" ht="16.5" customHeight="1" x14ac:dyDescent="0.3">
      <c r="A41" s="7" t="s">
        <v>8</v>
      </c>
      <c r="B41" s="12">
        <f>'Losartan Potassium USP'!D96</f>
        <v>24.38</v>
      </c>
      <c r="C41" s="10"/>
      <c r="D41" s="10"/>
      <c r="E41" s="10"/>
      <c r="F41" s="4"/>
    </row>
    <row r="42" spans="1:6" customFormat="1" ht="16.5" customHeight="1" x14ac:dyDescent="0.3">
      <c r="A42" s="7" t="s">
        <v>10</v>
      </c>
      <c r="B42" s="13">
        <f>B41/50*15/100</f>
        <v>7.3139999999999997E-2</v>
      </c>
      <c r="C42" s="10"/>
      <c r="D42" s="10"/>
      <c r="E42" s="10"/>
      <c r="F42" s="4"/>
    </row>
    <row r="43" spans="1:6" customFormat="1" ht="15.75" customHeight="1" x14ac:dyDescent="0.25">
      <c r="A43" s="10"/>
      <c r="B43" s="10"/>
      <c r="C43" s="10"/>
      <c r="D43" s="10"/>
      <c r="E43" s="10"/>
      <c r="F43" s="4"/>
    </row>
    <row r="44" spans="1:6" customFormat="1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4"/>
    </row>
    <row r="45" spans="1:6" customFormat="1" ht="16.5" customHeight="1" x14ac:dyDescent="0.3">
      <c r="A45" s="17">
        <v>1</v>
      </c>
      <c r="B45" s="18">
        <v>82063231</v>
      </c>
      <c r="C45" s="18">
        <v>14087</v>
      </c>
      <c r="D45" s="19">
        <v>1</v>
      </c>
      <c r="E45" s="20">
        <v>8.9</v>
      </c>
      <c r="F45" s="4"/>
    </row>
    <row r="46" spans="1:6" customFormat="1" ht="16.5" customHeight="1" x14ac:dyDescent="0.3">
      <c r="A46" s="17">
        <v>2</v>
      </c>
      <c r="B46" s="18">
        <v>82193011</v>
      </c>
      <c r="C46" s="18">
        <v>13856</v>
      </c>
      <c r="D46" s="19">
        <v>1</v>
      </c>
      <c r="E46" s="19">
        <v>8.9</v>
      </c>
      <c r="F46" s="4"/>
    </row>
    <row r="47" spans="1:6" customFormat="1" ht="16.5" customHeight="1" x14ac:dyDescent="0.3">
      <c r="A47" s="17">
        <v>3</v>
      </c>
      <c r="B47" s="18">
        <v>82289843</v>
      </c>
      <c r="C47" s="18">
        <v>13789</v>
      </c>
      <c r="D47" s="19">
        <v>1</v>
      </c>
      <c r="E47" s="19">
        <v>8.9</v>
      </c>
      <c r="F47" s="4"/>
    </row>
    <row r="48" spans="1:6" customFormat="1" ht="16.5" customHeight="1" x14ac:dyDescent="0.3">
      <c r="A48" s="17">
        <v>4</v>
      </c>
      <c r="B48" s="18">
        <v>82357228</v>
      </c>
      <c r="C48" s="18">
        <v>13814</v>
      </c>
      <c r="D48" s="19">
        <v>1</v>
      </c>
      <c r="E48" s="19">
        <v>8.9</v>
      </c>
      <c r="F48" s="4"/>
    </row>
    <row r="49" spans="1:7" customFormat="1" ht="16.5" customHeight="1" x14ac:dyDescent="0.3">
      <c r="A49" s="17">
        <v>5</v>
      </c>
      <c r="B49" s="18">
        <v>82374851</v>
      </c>
      <c r="C49" s="18">
        <v>13741</v>
      </c>
      <c r="D49" s="19">
        <v>1</v>
      </c>
      <c r="E49" s="19">
        <v>8.9</v>
      </c>
      <c r="F49" s="4"/>
      <c r="G49" s="4"/>
    </row>
    <row r="50" spans="1:7" customFormat="1" ht="16.5" customHeight="1" x14ac:dyDescent="0.3">
      <c r="A50" s="17">
        <v>6</v>
      </c>
      <c r="B50" s="21">
        <v>82284375</v>
      </c>
      <c r="C50" s="21">
        <v>13737</v>
      </c>
      <c r="D50" s="22">
        <v>1</v>
      </c>
      <c r="E50" s="22">
        <v>8.9</v>
      </c>
      <c r="F50" s="4"/>
      <c r="G50" s="4"/>
    </row>
    <row r="51" spans="1:7" customFormat="1" ht="16.5" customHeight="1" x14ac:dyDescent="0.3">
      <c r="A51" s="23" t="s">
        <v>18</v>
      </c>
      <c r="B51" s="24">
        <f>AVERAGE(B45:B50)</f>
        <v>82260423.166666672</v>
      </c>
      <c r="C51" s="25">
        <f>AVERAGE(C45:C50)</f>
        <v>13837.333333333334</v>
      </c>
      <c r="D51" s="26">
        <f>AVERAGE(D45:D50)</f>
        <v>1</v>
      </c>
      <c r="E51" s="26">
        <f>AVERAGE(E45:E50)</f>
        <v>8.9</v>
      </c>
      <c r="F51" s="4"/>
      <c r="G51" s="4"/>
    </row>
    <row r="52" spans="1:7" customFormat="1" ht="16.5" customHeight="1" x14ac:dyDescent="0.3">
      <c r="A52" s="27" t="s">
        <v>19</v>
      </c>
      <c r="B52" s="28">
        <f>(STDEV(B45:B50)/B51)</f>
        <v>1.4107138163463445E-3</v>
      </c>
      <c r="C52" s="29"/>
      <c r="D52" s="29"/>
      <c r="E52" s="30"/>
      <c r="F52" s="2"/>
      <c r="G52" s="4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customFormat="1" ht="16.5" customHeight="1" x14ac:dyDescent="0.3">
      <c r="A56" s="11"/>
      <c r="B56" s="37" t="s">
        <v>23</v>
      </c>
      <c r="C56" s="38"/>
      <c r="D56" s="38"/>
      <c r="E56" s="39"/>
      <c r="F56" s="2"/>
      <c r="G56" s="4"/>
    </row>
    <row r="57" spans="1:7" customFormat="1" ht="16.5" customHeight="1" x14ac:dyDescent="0.3">
      <c r="A57" s="11"/>
      <c r="B57" s="40" t="s">
        <v>24</v>
      </c>
      <c r="C57" s="38"/>
      <c r="D57" s="39"/>
      <c r="E57" s="38"/>
      <c r="F57" s="4"/>
      <c r="G57" s="4"/>
    </row>
    <row r="58" spans="1:7" customFormat="1" ht="14.25" customHeight="1" x14ac:dyDescent="0.25">
      <c r="A58" s="41"/>
      <c r="B58" s="42"/>
      <c r="C58" s="4"/>
      <c r="D58" s="43"/>
      <c r="E58" s="4"/>
      <c r="F58" s="44"/>
      <c r="G58" s="44"/>
    </row>
    <row r="59" spans="1:7" customFormat="1" ht="15" customHeight="1" x14ac:dyDescent="0.3">
      <c r="A59" s="4"/>
      <c r="B59" s="513" t="s">
        <v>26</v>
      </c>
      <c r="C59" s="513"/>
      <c r="D59" s="4"/>
      <c r="E59" s="45" t="s">
        <v>27</v>
      </c>
      <c r="F59" s="46"/>
      <c r="G59" s="45" t="s">
        <v>28</v>
      </c>
    </row>
    <row r="60" spans="1:7" customFormat="1" ht="15" customHeight="1" x14ac:dyDescent="0.3">
      <c r="A60" s="47" t="s">
        <v>29</v>
      </c>
      <c r="B60" s="48" t="s">
        <v>129</v>
      </c>
      <c r="C60" s="48"/>
      <c r="D60" s="4"/>
      <c r="E60" s="48"/>
      <c r="F60" s="2"/>
      <c r="G60" s="49"/>
    </row>
    <row r="61" spans="1:7" customFormat="1" ht="15" customHeight="1" x14ac:dyDescent="0.3">
      <c r="A61" s="47" t="s">
        <v>30</v>
      </c>
      <c r="B61" s="50"/>
      <c r="C61" s="50"/>
      <c r="D61" s="4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28" zoomScale="60" zoomScaleNormal="100" workbookViewId="0">
      <selection activeCell="B45" sqref="B45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"/>
  </cols>
  <sheetData>
    <row r="14" spans="1:6" s="44" customFormat="1" ht="15" customHeight="1" x14ac:dyDescent="0.3">
      <c r="A14" s="1"/>
      <c r="B14" s="410"/>
      <c r="C14" s="3"/>
      <c r="D14" s="410"/>
      <c r="E14" s="410"/>
      <c r="F14" s="3"/>
    </row>
    <row r="15" spans="1:6" s="44" customFormat="1" ht="18.75" customHeight="1" x14ac:dyDescent="0.3">
      <c r="A15" s="512" t="s">
        <v>0</v>
      </c>
      <c r="B15" s="512"/>
      <c r="C15" s="512"/>
      <c r="D15" s="512"/>
      <c r="E15" s="512"/>
      <c r="F15" s="410"/>
    </row>
    <row r="16" spans="1:6" s="44" customFormat="1" ht="16.5" customHeight="1" x14ac:dyDescent="0.3">
      <c r="A16" s="90" t="s">
        <v>1</v>
      </c>
      <c r="B16" s="59" t="s">
        <v>2</v>
      </c>
      <c r="C16" s="410"/>
      <c r="D16" s="410"/>
      <c r="E16" s="410"/>
      <c r="F16" s="410"/>
    </row>
    <row r="17" spans="1:6" s="44" customFormat="1" ht="16.5" customHeight="1" x14ac:dyDescent="0.3">
      <c r="A17" s="8" t="s">
        <v>3</v>
      </c>
      <c r="B17" s="8" t="str">
        <f>'Hydrochlorthiazide BP'!B18:C18</f>
        <v>ANGILOCK PLUS 50/12.5 TABLETS</v>
      </c>
      <c r="C17" s="410"/>
      <c r="D17" s="9"/>
      <c r="E17" s="72"/>
      <c r="F17" s="410"/>
    </row>
    <row r="18" spans="1:6" s="44" customFormat="1" ht="16.5" customHeight="1" x14ac:dyDescent="0.3">
      <c r="A18" s="75" t="s">
        <v>4</v>
      </c>
      <c r="B18" s="8" t="s">
        <v>125</v>
      </c>
      <c r="C18" s="72"/>
      <c r="D18" s="72"/>
      <c r="E18" s="72"/>
      <c r="F18" s="410"/>
    </row>
    <row r="19" spans="1:6" s="44" customFormat="1" ht="16.5" customHeight="1" x14ac:dyDescent="0.3">
      <c r="A19" s="75" t="s">
        <v>6</v>
      </c>
      <c r="B19" s="12">
        <f>'Hydrochlorthiazide BP'!B81</f>
        <v>99.5</v>
      </c>
      <c r="C19" s="72"/>
      <c r="D19" s="72"/>
      <c r="E19" s="72"/>
      <c r="F19" s="410"/>
    </row>
    <row r="20" spans="1:6" s="44" customFormat="1" ht="16.5" customHeight="1" x14ac:dyDescent="0.3">
      <c r="A20" s="8" t="s">
        <v>8</v>
      </c>
      <c r="B20" s="12">
        <v>22.63</v>
      </c>
      <c r="C20" s="72"/>
      <c r="D20" s="72"/>
      <c r="E20" s="72"/>
      <c r="F20" s="410"/>
    </row>
    <row r="21" spans="1:6" s="44" customFormat="1" ht="16.5" customHeight="1" x14ac:dyDescent="0.3">
      <c r="A21" s="8" t="s">
        <v>10</v>
      </c>
      <c r="B21" s="13">
        <f>B20/50*10/50</f>
        <v>9.0519999999999989E-2</v>
      </c>
      <c r="C21" s="72"/>
      <c r="D21" s="72"/>
      <c r="E21" s="72"/>
      <c r="F21" s="410"/>
    </row>
    <row r="22" spans="1:6" s="44" customFormat="1" ht="15.75" customHeight="1" x14ac:dyDescent="0.25">
      <c r="A22" s="72"/>
      <c r="B22" s="72"/>
      <c r="C22" s="72"/>
      <c r="D22" s="72"/>
      <c r="E22" s="72"/>
      <c r="F22" s="410"/>
    </row>
    <row r="23" spans="1:6" s="44" customFormat="1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410"/>
    </row>
    <row r="24" spans="1:6" s="44" customFormat="1" ht="16.5" customHeight="1" x14ac:dyDescent="0.3">
      <c r="A24" s="17">
        <v>1</v>
      </c>
      <c r="B24" s="18">
        <v>59208509</v>
      </c>
      <c r="C24" s="18">
        <v>14439</v>
      </c>
      <c r="D24" s="19">
        <v>1.1000000000000001</v>
      </c>
      <c r="E24" s="20">
        <v>3.7</v>
      </c>
      <c r="F24" s="410"/>
    </row>
    <row r="25" spans="1:6" s="44" customFormat="1" ht="16.5" customHeight="1" x14ac:dyDescent="0.3">
      <c r="A25" s="17">
        <v>2</v>
      </c>
      <c r="B25" s="18">
        <v>58896793</v>
      </c>
      <c r="C25" s="18">
        <v>14520</v>
      </c>
      <c r="D25" s="19">
        <v>1.1000000000000001</v>
      </c>
      <c r="E25" s="19">
        <v>3.7</v>
      </c>
      <c r="F25" s="410"/>
    </row>
    <row r="26" spans="1:6" s="44" customFormat="1" ht="16.5" customHeight="1" x14ac:dyDescent="0.3">
      <c r="A26" s="17">
        <v>3</v>
      </c>
      <c r="B26" s="18">
        <v>59228465</v>
      </c>
      <c r="C26" s="18">
        <v>14474</v>
      </c>
      <c r="D26" s="19">
        <v>1.1000000000000001</v>
      </c>
      <c r="E26" s="19">
        <v>3.7</v>
      </c>
      <c r="F26" s="410"/>
    </row>
    <row r="27" spans="1:6" s="44" customFormat="1" ht="16.5" customHeight="1" x14ac:dyDescent="0.3">
      <c r="A27" s="17">
        <v>4</v>
      </c>
      <c r="B27" s="18">
        <v>58903610</v>
      </c>
      <c r="C27" s="18">
        <v>14499</v>
      </c>
      <c r="D27" s="19">
        <v>1.1000000000000001</v>
      </c>
      <c r="E27" s="19">
        <v>3.7</v>
      </c>
      <c r="F27" s="410"/>
    </row>
    <row r="28" spans="1:6" s="44" customFormat="1" ht="16.5" customHeight="1" x14ac:dyDescent="0.3">
      <c r="A28" s="17">
        <v>5</v>
      </c>
      <c r="B28" s="18">
        <v>59415646</v>
      </c>
      <c r="C28" s="18">
        <v>14452</v>
      </c>
      <c r="D28" s="19">
        <v>1.1000000000000001</v>
      </c>
      <c r="E28" s="19">
        <v>3.7</v>
      </c>
      <c r="F28" s="410"/>
    </row>
    <row r="29" spans="1:6" s="44" customFormat="1" ht="16.5" customHeight="1" x14ac:dyDescent="0.3">
      <c r="A29" s="17">
        <v>6</v>
      </c>
      <c r="B29" s="21">
        <v>59098586</v>
      </c>
      <c r="C29" s="21">
        <v>14478</v>
      </c>
      <c r="D29" s="22">
        <v>1.1000000000000001</v>
      </c>
      <c r="E29" s="22">
        <v>3.7</v>
      </c>
      <c r="F29" s="410"/>
    </row>
    <row r="30" spans="1:6" s="44" customFormat="1" ht="16.5" customHeight="1" x14ac:dyDescent="0.3">
      <c r="A30" s="23" t="s">
        <v>18</v>
      </c>
      <c r="B30" s="24">
        <f>AVERAGE(B24:B29)</f>
        <v>59125268.166666664</v>
      </c>
      <c r="C30" s="25">
        <f>AVERAGE(C24:C29)</f>
        <v>14477</v>
      </c>
      <c r="D30" s="26">
        <f>AVERAGE(D24:D29)</f>
        <v>1.0999999999999999</v>
      </c>
      <c r="E30" s="26">
        <f>AVERAGE(E24:E29)</f>
        <v>3.6999999999999997</v>
      </c>
      <c r="F30" s="410"/>
    </row>
    <row r="31" spans="1:6" s="44" customFormat="1" ht="16.5" customHeight="1" x14ac:dyDescent="0.3">
      <c r="A31" s="27" t="s">
        <v>19</v>
      </c>
      <c r="B31" s="28">
        <f>(STDEV(B24:B29)/B30)</f>
        <v>3.4158309831347775E-3</v>
      </c>
      <c r="C31" s="29"/>
      <c r="D31" s="29"/>
      <c r="E31" s="30"/>
      <c r="F31" s="410"/>
    </row>
    <row r="32" spans="1:6" s="41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6" s="410" customFormat="1" ht="15.75" customHeight="1" x14ac:dyDescent="0.25">
      <c r="A33" s="72"/>
      <c r="B33" s="72"/>
      <c r="C33" s="72"/>
      <c r="D33" s="72"/>
      <c r="E33" s="72"/>
    </row>
    <row r="34" spans="1:6" s="41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s="44" customFormat="1" ht="16.5" customHeight="1" x14ac:dyDescent="0.3">
      <c r="A35" s="75"/>
      <c r="B35" s="40" t="s">
        <v>23</v>
      </c>
      <c r="C35" s="39"/>
      <c r="D35" s="39"/>
      <c r="E35" s="39"/>
      <c r="F35" s="410"/>
    </row>
    <row r="36" spans="1:6" s="44" customFormat="1" ht="16.5" customHeight="1" x14ac:dyDescent="0.3">
      <c r="A36" s="75"/>
      <c r="B36" s="40" t="s">
        <v>24</v>
      </c>
      <c r="C36" s="39"/>
      <c r="D36" s="39"/>
      <c r="E36" s="39"/>
      <c r="F36" s="410"/>
    </row>
    <row r="37" spans="1:6" s="44" customFormat="1" ht="15.75" customHeight="1" x14ac:dyDescent="0.25">
      <c r="A37" s="72"/>
      <c r="B37" s="72"/>
      <c r="C37" s="72"/>
      <c r="D37" s="72"/>
      <c r="E37" s="72"/>
      <c r="F37" s="410"/>
    </row>
    <row r="38" spans="1:6" s="44" customFormat="1" ht="16.5" customHeight="1" x14ac:dyDescent="0.3">
      <c r="A38" s="90" t="s">
        <v>1</v>
      </c>
      <c r="B38" s="59" t="s">
        <v>2</v>
      </c>
      <c r="C38" s="410"/>
      <c r="D38" s="410"/>
      <c r="E38" s="410"/>
      <c r="F38" s="410"/>
    </row>
    <row r="39" spans="1:6" s="44" customFormat="1" ht="16.5" customHeight="1" x14ac:dyDescent="0.3">
      <c r="A39" s="75" t="s">
        <v>4</v>
      </c>
      <c r="B39" s="8" t="str">
        <f>'Losartan Potassium USP'!B26:C26</f>
        <v>Losartan Potassium</v>
      </c>
      <c r="C39" s="72"/>
      <c r="D39" s="72"/>
      <c r="E39" s="72"/>
      <c r="F39" s="410"/>
    </row>
    <row r="40" spans="1:6" s="44" customFormat="1" ht="16.5" customHeight="1" x14ac:dyDescent="0.3">
      <c r="A40" s="75" t="s">
        <v>6</v>
      </c>
      <c r="B40" s="12">
        <f>'Losartan Potassium USP'!B81</f>
        <v>99.36</v>
      </c>
      <c r="C40" s="72"/>
      <c r="D40" s="72"/>
      <c r="E40" s="72"/>
      <c r="F40" s="410"/>
    </row>
    <row r="41" spans="1:6" s="44" customFormat="1" ht="16.5" customHeight="1" x14ac:dyDescent="0.3">
      <c r="A41" s="8" t="s">
        <v>8</v>
      </c>
      <c r="B41" s="12">
        <v>26.31</v>
      </c>
      <c r="C41" s="72"/>
      <c r="D41" s="72"/>
      <c r="E41" s="72"/>
      <c r="F41" s="410"/>
    </row>
    <row r="42" spans="1:6" s="44" customFormat="1" ht="16.5" customHeight="1" x14ac:dyDescent="0.3">
      <c r="A42" s="8" t="s">
        <v>10</v>
      </c>
      <c r="B42" s="13">
        <f>B41/50</f>
        <v>0.5262</v>
      </c>
      <c r="C42" s="72"/>
      <c r="D42" s="72"/>
      <c r="E42" s="72"/>
      <c r="F42" s="410"/>
    </row>
    <row r="43" spans="1:6" s="44" customFormat="1" ht="15.75" customHeight="1" x14ac:dyDescent="0.25">
      <c r="A43" s="72"/>
      <c r="B43" s="72"/>
      <c r="C43" s="72"/>
      <c r="D43" s="72"/>
      <c r="E43" s="72"/>
      <c r="F43" s="410"/>
    </row>
    <row r="44" spans="1:6" s="44" customFormat="1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410"/>
    </row>
    <row r="45" spans="1:6" s="44" customFormat="1" ht="16.5" customHeight="1" x14ac:dyDescent="0.3">
      <c r="A45" s="17">
        <v>1</v>
      </c>
      <c r="B45" s="18"/>
      <c r="C45" s="18">
        <v>16497</v>
      </c>
      <c r="D45" s="19">
        <v>1</v>
      </c>
      <c r="E45" s="20">
        <v>6.9</v>
      </c>
      <c r="F45" s="410"/>
    </row>
    <row r="46" spans="1:6" s="44" customFormat="1" ht="16.5" customHeight="1" x14ac:dyDescent="0.3">
      <c r="A46" s="17">
        <v>2</v>
      </c>
      <c r="B46" s="18">
        <v>286954346</v>
      </c>
      <c r="C46" s="18">
        <v>16688</v>
      </c>
      <c r="D46" s="19">
        <v>0.9</v>
      </c>
      <c r="E46" s="19">
        <v>6.9</v>
      </c>
      <c r="F46" s="410"/>
    </row>
    <row r="47" spans="1:6" s="44" customFormat="1" ht="16.5" customHeight="1" x14ac:dyDescent="0.3">
      <c r="A47" s="17">
        <v>3</v>
      </c>
      <c r="B47" s="18">
        <v>284672270</v>
      </c>
      <c r="C47" s="18">
        <v>16682</v>
      </c>
      <c r="D47" s="19">
        <v>0.9</v>
      </c>
      <c r="E47" s="19">
        <v>6.9</v>
      </c>
      <c r="F47" s="410"/>
    </row>
    <row r="48" spans="1:6" s="44" customFormat="1" ht="16.5" customHeight="1" x14ac:dyDescent="0.3">
      <c r="A48" s="17">
        <v>4</v>
      </c>
      <c r="B48" s="18">
        <v>287803750</v>
      </c>
      <c r="C48" s="18">
        <v>16627</v>
      </c>
      <c r="D48" s="19">
        <v>0.9</v>
      </c>
      <c r="E48" s="19">
        <v>6.9</v>
      </c>
      <c r="F48" s="410"/>
    </row>
    <row r="49" spans="1:7" s="44" customFormat="1" ht="16.5" customHeight="1" x14ac:dyDescent="0.3">
      <c r="A49" s="17">
        <v>5</v>
      </c>
      <c r="B49" s="18">
        <v>288952504</v>
      </c>
      <c r="C49" s="18">
        <v>16636</v>
      </c>
      <c r="D49" s="19">
        <v>0.9</v>
      </c>
      <c r="E49" s="19">
        <v>6.9</v>
      </c>
      <c r="F49" s="410"/>
      <c r="G49" s="410"/>
    </row>
    <row r="50" spans="1:7" s="44" customFormat="1" ht="16.5" customHeight="1" x14ac:dyDescent="0.3">
      <c r="A50" s="17">
        <v>6</v>
      </c>
      <c r="B50" s="21">
        <v>285499963</v>
      </c>
      <c r="C50" s="21">
        <v>16607</v>
      </c>
      <c r="D50" s="22">
        <v>1</v>
      </c>
      <c r="E50" s="22">
        <v>6.9</v>
      </c>
      <c r="F50" s="410"/>
      <c r="G50" s="410"/>
    </row>
    <row r="51" spans="1:7" s="44" customFormat="1" ht="16.5" customHeight="1" x14ac:dyDescent="0.3">
      <c r="A51" s="23" t="s">
        <v>18</v>
      </c>
      <c r="B51" s="24">
        <f>AVERAGE(B45:B50)</f>
        <v>286776566.60000002</v>
      </c>
      <c r="C51" s="25">
        <f>AVERAGE(C45:C50)</f>
        <v>16622.833333333332</v>
      </c>
      <c r="D51" s="26">
        <f>AVERAGE(D45:D50)</f>
        <v>0.93333333333333324</v>
      </c>
      <c r="E51" s="26">
        <f>AVERAGE(E45:E50)</f>
        <v>6.8999999999999995</v>
      </c>
      <c r="F51" s="410"/>
      <c r="G51" s="410"/>
    </row>
    <row r="52" spans="1:7" s="44" customFormat="1" ht="16.5" customHeight="1" x14ac:dyDescent="0.3">
      <c r="A52" s="27" t="s">
        <v>19</v>
      </c>
      <c r="B52" s="28">
        <f>(STDEV(B45:B50)/B51)</f>
        <v>6.0092443378437291E-3</v>
      </c>
      <c r="C52" s="29"/>
      <c r="D52" s="29"/>
      <c r="E52" s="30"/>
      <c r="F52" s="410"/>
      <c r="G52" s="410"/>
    </row>
    <row r="53" spans="1:7" s="410" customFormat="1" ht="16.5" customHeight="1" x14ac:dyDescent="0.3">
      <c r="A53" s="31" t="s">
        <v>20</v>
      </c>
      <c r="B53" s="32">
        <f>COUNT(B45:B50)</f>
        <v>5</v>
      </c>
      <c r="C53" s="33"/>
      <c r="D53" s="73"/>
      <c r="E53" s="35"/>
    </row>
    <row r="54" spans="1:7" s="410" customFormat="1" ht="15.75" customHeight="1" x14ac:dyDescent="0.25">
      <c r="A54" s="72"/>
      <c r="B54" s="72"/>
      <c r="C54" s="72"/>
      <c r="D54" s="72"/>
      <c r="E54" s="72"/>
    </row>
    <row r="55" spans="1:7" s="41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s="44" customFormat="1" ht="16.5" customHeight="1" x14ac:dyDescent="0.3">
      <c r="A56" s="75"/>
      <c r="B56" s="40" t="s">
        <v>23</v>
      </c>
      <c r="C56" s="39"/>
      <c r="D56" s="39"/>
      <c r="E56" s="39"/>
      <c r="F56" s="410"/>
      <c r="G56" s="410"/>
    </row>
    <row r="57" spans="1:7" s="44" customFormat="1" ht="16.5" customHeight="1" x14ac:dyDescent="0.3">
      <c r="A57" s="75"/>
      <c r="B57" s="40" t="s">
        <v>24</v>
      </c>
      <c r="C57" s="39"/>
      <c r="D57" s="39"/>
      <c r="E57" s="39"/>
      <c r="F57" s="410"/>
      <c r="G57" s="410"/>
    </row>
    <row r="58" spans="1:7" s="44" customFormat="1" ht="14.25" customHeight="1" thickBot="1" x14ac:dyDescent="0.3">
      <c r="A58" s="41"/>
      <c r="B58" s="333"/>
      <c r="C58" s="410"/>
      <c r="D58" s="43"/>
      <c r="E58" s="410"/>
    </row>
    <row r="59" spans="1:7" s="44" customFormat="1" ht="15" customHeight="1" x14ac:dyDescent="0.3">
      <c r="A59" s="410"/>
      <c r="B59" s="513" t="s">
        <v>26</v>
      </c>
      <c r="C59" s="513"/>
      <c r="D59" s="410"/>
      <c r="E59" s="464" t="s">
        <v>27</v>
      </c>
      <c r="F59" s="46"/>
      <c r="G59" s="464" t="s">
        <v>28</v>
      </c>
    </row>
    <row r="60" spans="1:7" s="44" customFormat="1" ht="15" customHeight="1" x14ac:dyDescent="0.3">
      <c r="A60" s="47" t="s">
        <v>29</v>
      </c>
      <c r="B60" s="49" t="s">
        <v>129</v>
      </c>
      <c r="C60" s="49"/>
      <c r="D60" s="410"/>
      <c r="E60" s="49"/>
      <c r="F60" s="410"/>
      <c r="G60" s="49"/>
    </row>
    <row r="61" spans="1:7" s="44" customFormat="1" ht="15" customHeight="1" x14ac:dyDescent="0.3">
      <c r="A61" s="47" t="s">
        <v>30</v>
      </c>
      <c r="B61" s="50"/>
      <c r="C61" s="50"/>
      <c r="D61" s="410"/>
      <c r="E61" s="50"/>
      <c r="F61" s="410"/>
      <c r="G61" s="51"/>
    </row>
  </sheetData>
  <mergeCells count="2">
    <mergeCell ref="A15:E15"/>
    <mergeCell ref="B59:C59"/>
  </mergeCell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Hydrochlorthiazide BP</vt:lpstr>
      <vt:lpstr>Losartan Potassium USP</vt:lpstr>
      <vt:lpstr>SST</vt:lpstr>
      <vt:lpstr>SST 2</vt:lpstr>
      <vt:lpstr>'Hydrochlorthiazide BP'!Print_Area</vt:lpstr>
      <vt:lpstr>'Losartan Potassium USP'!Print_Area</vt:lpstr>
      <vt:lpstr>SST!Print_Area</vt:lpstr>
      <vt:lpstr>'SST 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2015-10-26T09:30:50Z</cp:lastPrinted>
  <dcterms:created xsi:type="dcterms:W3CDTF">2005-07-05T10:19:27Z</dcterms:created>
  <dcterms:modified xsi:type="dcterms:W3CDTF">2015-10-28T11:53:17Z</dcterms:modified>
</cp:coreProperties>
</file>