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tabRatio="499" activeTab="3"/>
  </bookViews>
  <sheets>
    <sheet name="SST lam" sheetId="11" r:id="rId1"/>
    <sheet name="SST TDF" sheetId="12" r:id="rId2"/>
    <sheet name="Lamivudine" sheetId="15" r:id="rId3"/>
    <sheet name="Tenofovir DF" sheetId="16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16" l="1"/>
  <c r="B69" i="16" s="1"/>
  <c r="B57" i="15"/>
  <c r="B69" i="15" s="1"/>
  <c r="C120" i="16"/>
  <c r="B116" i="16"/>
  <c r="D100" i="16"/>
  <c r="D101" i="16" s="1"/>
  <c r="B98" i="16"/>
  <c r="F95" i="16"/>
  <c r="I92" i="16" s="1"/>
  <c r="D95" i="16"/>
  <c r="G94" i="16"/>
  <c r="E94" i="16"/>
  <c r="B87" i="16"/>
  <c r="F97" i="16" s="1"/>
  <c r="F98" i="16" s="1"/>
  <c r="F99" i="16" s="1"/>
  <c r="B83" i="16"/>
  <c r="B81" i="16"/>
  <c r="B80" i="16"/>
  <c r="B79" i="16"/>
  <c r="C76" i="16"/>
  <c r="H71" i="16"/>
  <c r="G71" i="16"/>
  <c r="B68" i="16"/>
  <c r="H67" i="16"/>
  <c r="G67" i="16"/>
  <c r="H63" i="16"/>
  <c r="G63" i="16"/>
  <c r="C56" i="16"/>
  <c r="B55" i="16"/>
  <c r="B45" i="16"/>
  <c r="D48" i="16" s="1"/>
  <c r="F44" i="16"/>
  <c r="F45" i="16" s="1"/>
  <c r="F46" i="16" s="1"/>
  <c r="F42" i="16"/>
  <c r="D42" i="16"/>
  <c r="I39" i="16" s="1"/>
  <c r="G41" i="16"/>
  <c r="E41" i="16"/>
  <c r="B34" i="16"/>
  <c r="D44" i="16" s="1"/>
  <c r="D45" i="16" s="1"/>
  <c r="D46" i="16" s="1"/>
  <c r="B30" i="16"/>
  <c r="C120" i="15"/>
  <c r="B116" i="15"/>
  <c r="D100" i="15"/>
  <c r="D101" i="15" s="1"/>
  <c r="B98" i="15"/>
  <c r="F95" i="15"/>
  <c r="I92" i="15" s="1"/>
  <c r="D95" i="15"/>
  <c r="G94" i="15"/>
  <c r="E94" i="15"/>
  <c r="B87" i="15"/>
  <c r="F97" i="15" s="1"/>
  <c r="F98" i="15" s="1"/>
  <c r="F99" i="15" s="1"/>
  <c r="B83" i="15"/>
  <c r="B81" i="15"/>
  <c r="B80" i="15"/>
  <c r="B79" i="15"/>
  <c r="C76" i="15"/>
  <c r="H71" i="15"/>
  <c r="G71" i="15"/>
  <c r="B68" i="15"/>
  <c r="H67" i="15"/>
  <c r="G67" i="15"/>
  <c r="H63" i="15"/>
  <c r="G63" i="15"/>
  <c r="C56" i="15"/>
  <c r="B55" i="15"/>
  <c r="B45" i="15"/>
  <c r="D48" i="15" s="1"/>
  <c r="F44" i="15"/>
  <c r="F45" i="15" s="1"/>
  <c r="F46" i="15" s="1"/>
  <c r="F42" i="15"/>
  <c r="D42" i="15"/>
  <c r="I39" i="15" s="1"/>
  <c r="G41" i="15"/>
  <c r="E41" i="15"/>
  <c r="B34" i="15"/>
  <c r="D44" i="15" s="1"/>
  <c r="D45" i="15" s="1"/>
  <c r="D46" i="15" s="1"/>
  <c r="B30" i="15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D102" i="15" l="1"/>
  <c r="G93" i="15"/>
  <c r="E93" i="15"/>
  <c r="G91" i="15"/>
  <c r="G92" i="15"/>
  <c r="D102" i="16"/>
  <c r="G93" i="16"/>
  <c r="G91" i="16"/>
  <c r="E91" i="16"/>
  <c r="G92" i="16"/>
  <c r="D49" i="15"/>
  <c r="E40" i="15"/>
  <c r="G38" i="15"/>
  <c r="E38" i="15"/>
  <c r="G39" i="15"/>
  <c r="G40" i="15"/>
  <c r="E39" i="15"/>
  <c r="D49" i="16"/>
  <c r="E40" i="16"/>
  <c r="G38" i="16"/>
  <c r="G42" i="16" s="1"/>
  <c r="E38" i="16"/>
  <c r="G39" i="16"/>
  <c r="G40" i="16"/>
  <c r="E39" i="16"/>
  <c r="D97" i="15"/>
  <c r="D98" i="15" s="1"/>
  <c r="D99" i="15" s="1"/>
  <c r="D97" i="16"/>
  <c r="D98" i="16" s="1"/>
  <c r="D99" i="16" s="1"/>
  <c r="C46" i="2"/>
  <c r="D50" i="2" s="1"/>
  <c r="C45" i="2"/>
  <c r="C19" i="2"/>
  <c r="G95" i="15" l="1"/>
  <c r="G95" i="16"/>
  <c r="D52" i="15"/>
  <c r="D50" i="15"/>
  <c r="E42" i="15"/>
  <c r="E93" i="16"/>
  <c r="E92" i="15"/>
  <c r="D52" i="16"/>
  <c r="D50" i="16"/>
  <c r="E42" i="16"/>
  <c r="G42" i="15"/>
  <c r="E92" i="16"/>
  <c r="E91" i="15"/>
  <c r="D25" i="2"/>
  <c r="D33" i="2"/>
  <c r="D41" i="2"/>
  <c r="D27" i="2"/>
  <c r="D31" i="2"/>
  <c r="D35" i="2"/>
  <c r="D39" i="2"/>
  <c r="D43" i="2"/>
  <c r="C49" i="2"/>
  <c r="D29" i="2"/>
  <c r="D37" i="2"/>
  <c r="C50" i="2"/>
  <c r="D24" i="2"/>
  <c r="D28" i="2"/>
  <c r="D32" i="2"/>
  <c r="D36" i="2"/>
  <c r="D40" i="2"/>
  <c r="D49" i="2"/>
  <c r="D26" i="2"/>
  <c r="D30" i="2"/>
  <c r="D34" i="2"/>
  <c r="D38" i="2"/>
  <c r="D42" i="2"/>
  <c r="B49" i="2"/>
  <c r="E95" i="16" l="1"/>
  <c r="G68" i="15"/>
  <c r="H68" i="15" s="1"/>
  <c r="G69" i="15"/>
  <c r="H69" i="15" s="1"/>
  <c r="G66" i="15"/>
  <c r="H66" i="15" s="1"/>
  <c r="G64" i="15"/>
  <c r="H64" i="15" s="1"/>
  <c r="G62" i="15"/>
  <c r="H62" i="15" s="1"/>
  <c r="G60" i="15"/>
  <c r="D51" i="15"/>
  <c r="G70" i="15"/>
  <c r="H70" i="15" s="1"/>
  <c r="G65" i="15"/>
  <c r="H65" i="15" s="1"/>
  <c r="G61" i="15"/>
  <c r="H61" i="15" s="1"/>
  <c r="D103" i="16"/>
  <c r="D105" i="16"/>
  <c r="E95" i="15"/>
  <c r="D105" i="15"/>
  <c r="D103" i="15"/>
  <c r="G68" i="16"/>
  <c r="H68" i="16" s="1"/>
  <c r="G69" i="16"/>
  <c r="H69" i="16" s="1"/>
  <c r="G66" i="16"/>
  <c r="H66" i="16" s="1"/>
  <c r="G64" i="16"/>
  <c r="H64" i="16" s="1"/>
  <c r="G62" i="16"/>
  <c r="H62" i="16" s="1"/>
  <c r="G60" i="16"/>
  <c r="D51" i="16"/>
  <c r="G70" i="16"/>
  <c r="H70" i="16" s="1"/>
  <c r="G65" i="16"/>
  <c r="H65" i="16" s="1"/>
  <c r="G61" i="16"/>
  <c r="H61" i="16" s="1"/>
  <c r="E112" i="15" l="1"/>
  <c r="F112" i="15" s="1"/>
  <c r="E110" i="15"/>
  <c r="F110" i="15" s="1"/>
  <c r="E108" i="15"/>
  <c r="E113" i="15"/>
  <c r="F113" i="15" s="1"/>
  <c r="E111" i="15"/>
  <c r="F111" i="15" s="1"/>
  <c r="E109" i="15"/>
  <c r="F109" i="15" s="1"/>
  <c r="D104" i="15"/>
  <c r="H60" i="16"/>
  <c r="G74" i="16"/>
  <c r="G72" i="16"/>
  <c r="G73" i="16" s="1"/>
  <c r="E112" i="16"/>
  <c r="F112" i="16" s="1"/>
  <c r="E110" i="16"/>
  <c r="F110" i="16" s="1"/>
  <c r="E108" i="16"/>
  <c r="E113" i="16"/>
  <c r="F113" i="16" s="1"/>
  <c r="E111" i="16"/>
  <c r="F111" i="16" s="1"/>
  <c r="E109" i="16"/>
  <c r="F109" i="16" s="1"/>
  <c r="D104" i="16"/>
  <c r="H60" i="15"/>
  <c r="G74" i="15"/>
  <c r="G72" i="15"/>
  <c r="G73" i="15" s="1"/>
  <c r="E115" i="16" l="1"/>
  <c r="E116" i="16" s="1"/>
  <c r="E117" i="16"/>
  <c r="F108" i="16"/>
  <c r="H74" i="16"/>
  <c r="H72" i="16"/>
  <c r="H74" i="15"/>
  <c r="H72" i="15"/>
  <c r="E115" i="15"/>
  <c r="E116" i="15" s="1"/>
  <c r="E117" i="15"/>
  <c r="F108" i="15"/>
  <c r="G76" i="15" l="1"/>
  <c r="H73" i="15"/>
  <c r="F117" i="16"/>
  <c r="F115" i="16"/>
  <c r="F117" i="15"/>
  <c r="F115" i="15"/>
  <c r="G76" i="16"/>
  <c r="H73" i="16"/>
  <c r="G120" i="15" l="1"/>
  <c r="F116" i="15"/>
  <c r="G120" i="16"/>
  <c r="F116" i="16"/>
</calcChain>
</file>

<file path=xl/sharedStrings.xml><?xml version="1.0" encoding="utf-8"?>
<sst xmlns="http://schemas.openxmlformats.org/spreadsheetml/2006/main" count="440" uniqueCount="136">
  <si>
    <t>HPLC System Suitability Report</t>
  </si>
  <si>
    <t>Analysis Data</t>
  </si>
  <si>
    <t>Assay</t>
  </si>
  <si>
    <t>Sample(s)</t>
  </si>
  <si>
    <t>Reference Substance:</t>
  </si>
  <si>
    <t xml:space="preserve">TENOFOVIR DISOPROXIL FUMARATE/LAMIVUDINE TABLETS 300 MG/300 MG </t>
  </si>
  <si>
    <t>% age Purity:</t>
  </si>
  <si>
    <t>NDQB201607042</t>
  </si>
  <si>
    <t>Weight (mg):</t>
  </si>
  <si>
    <t xml:space="preserve">Tenofovir Disproxil Fumarate/Lamivudine </t>
  </si>
  <si>
    <t>Standard Conc (mg/mL):</t>
  </si>
  <si>
    <t>Each film coated tablet contains Tenofovir disoproxil fumarate 300 mg equivalent to  Tenofovir disoproxil 245 mg and Lamivudine USP 300 mg.</t>
  </si>
  <si>
    <t>2016-07-26 15:04:53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</si>
  <si>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</si>
  <si>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</si>
  <si>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</si>
  <si>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</si>
  <si>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</si>
  <si>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</si>
  <si>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</si>
  <si>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</si>
  <si>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</si>
  <si>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</si>
  <si>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</si>
  <si>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</si>
  <si>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</si>
  <si>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</si>
  <si>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</si>
  <si>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</si>
  <si>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</si>
  <si>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</si>
  <si>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</si>
  <si>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</si>
  <si>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</si>
  <si>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</si>
  <si>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</si>
  <si>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</si>
  <si>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</si>
  <si>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</si>
  <si>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</si>
  <si>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</si>
  <si>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</si>
  <si>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</si>
  <si>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</si>
  <si>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</si>
  <si>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</si>
  <si>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</si>
  <si>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</si>
  <si>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</si>
  <si>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</si>
  <si>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</si>
  <si>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</si>
  <si>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</si>
  <si>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</si>
  <si>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</si>
  <si>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</si>
  <si>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</si>
  <si>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</si>
  <si>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</si>
  <si>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</si>
  <si>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</si>
  <si>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</si>
  <si>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</si>
  <si>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</si>
  <si>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</si>
  <si>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</si>
  <si>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</si>
  <si>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</si>
  <si>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</si>
  <si>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</si>
  <si>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</si>
  <si>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</si>
  <si>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</si>
  <si>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</si>
  <si>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</si>
  <si>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</si>
  <si>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</si>
  <si>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</si>
  <si>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</si>
  <si>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</si>
  <si>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</si>
  <si>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</si>
  <si>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</si>
  <si>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</si>
  <si>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</si>
  <si>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</si>
  <si>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</si>
  <si>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</si>
  <si>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</si>
  <si>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</si>
  <si>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</si>
  <si>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</si>
  <si>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</si>
  <si>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</si>
  <si>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</si>
  <si>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</si>
  <si>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</si>
  <si>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</si>
  <si>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</si>
  <si>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</si>
  <si>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</si>
  <si>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</si>
  <si>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</si>
  <si>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</si>
  <si>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</si>
  <si>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</si>
  <si>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</si>
  <si>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</si>
  <si>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</si>
  <si>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</si>
  <si>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</si>
  <si>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</si>
  <si>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</si>
  <si>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</si>
  <si>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</si>
  <si>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</si>
  <si>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</si>
  <si>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</si>
  <si>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</si>
  <si>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</si>
  <si>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</si>
  <si>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</si>
  <si>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</si>
  <si>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</si>
  <si>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</si>
  <si>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</si>
  <si>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</si>
  <si>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</si>
  <si>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</si>
  <si>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2016-05-27 07:45:01</t>
  </si>
  <si>
    <t>LAMIVUDINE</t>
  </si>
  <si>
    <t>L3-7</t>
  </si>
  <si>
    <t>TENOFOVIR DISOPROXIL FUMURATE</t>
  </si>
  <si>
    <t>T11-8</t>
  </si>
  <si>
    <t>Lamivudine</t>
  </si>
  <si>
    <t>Tenofovir Disoproxil Fumurate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</si>
</sst>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22" fontId="30" fillId="2" borderId="0" xfId="2" applyNumberFormat="1" applyFont="1" applyFill="1"/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3" fillId="2" borderId="0" xfId="2" applyFill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0" fontId="2" fillId="2" borderId="0" xfId="5" applyFont="1" applyFill="1"/>
    <xf numFmtId="0" fontId="10" fillId="2" borderId="0" xfId="5" applyFont="1" applyFill="1"/>
    <xf numFmtId="0" fontId="23" fillId="2" borderId="0" xfId="5" applyFill="1"/>
    <xf numFmtId="0" fontId="11" fillId="2" borderId="0" xfId="5" applyFont="1" applyFill="1"/>
    <xf numFmtId="0" fontId="12" fillId="2" borderId="0" xfId="5" applyFont="1" applyFill="1" applyAlignment="1" applyProtection="1">
      <alignment horizontal="right"/>
      <protection locked="0"/>
    </xf>
    <xf numFmtId="0" fontId="12" fillId="2" borderId="0" xfId="5" applyFont="1" applyFill="1" applyAlignment="1" applyProtection="1">
      <alignment horizontal="left"/>
      <protection locked="0"/>
    </xf>
    <xf numFmtId="0" fontId="13" fillId="2" borderId="0" xfId="5" applyFont="1" applyFill="1"/>
    <xf numFmtId="0" fontId="13" fillId="3" borderId="0" xfId="5" applyFont="1" applyFill="1" applyAlignment="1" applyProtection="1">
      <alignment horizontal="left"/>
      <protection locked="0"/>
    </xf>
    <xf numFmtId="0" fontId="10" fillId="3" borderId="0" xfId="5" applyFont="1" applyFill="1" applyProtection="1">
      <protection locked="0"/>
    </xf>
    <xf numFmtId="168" fontId="13" fillId="3" borderId="0" xfId="5" applyNumberFormat="1" applyFont="1" applyFill="1" applyAlignment="1" applyProtection="1">
      <alignment horizontal="center"/>
      <protection locked="0"/>
    </xf>
    <xf numFmtId="169" fontId="10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1" fillId="2" borderId="0" xfId="5" applyFont="1" applyFill="1" applyAlignment="1">
      <alignment horizontal="right"/>
    </xf>
    <xf numFmtId="0" fontId="10" fillId="2" borderId="0" xfId="5" applyFont="1" applyFill="1" applyAlignment="1">
      <alignment horizontal="right"/>
    </xf>
    <xf numFmtId="0" fontId="12" fillId="3" borderId="0" xfId="5" applyFont="1" applyFill="1" applyAlignment="1" applyProtection="1">
      <alignment horizontal="center"/>
      <protection locked="0"/>
    </xf>
    <xf numFmtId="0" fontId="13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4" fillId="2" borderId="0" xfId="5" applyFont="1" applyFill="1" applyAlignment="1">
      <alignment vertical="center" wrapText="1"/>
    </xf>
    <xf numFmtId="0" fontId="11" fillId="2" borderId="0" xfId="5" applyFont="1" applyFill="1" applyAlignment="1">
      <alignment horizontal="center"/>
    </xf>
    <xf numFmtId="0" fontId="15" fillId="2" borderId="0" xfId="5" applyFont="1" applyFill="1"/>
    <xf numFmtId="0" fontId="16" fillId="2" borderId="0" xfId="5" applyFont="1" applyFill="1"/>
    <xf numFmtId="2" fontId="12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vertical="center" wrapText="1"/>
    </xf>
    <xf numFmtId="0" fontId="17" fillId="2" borderId="0" xfId="5" applyFont="1" applyFill="1"/>
    <xf numFmtId="2" fontId="11" fillId="2" borderId="0" xfId="5" applyNumberFormat="1" applyFont="1" applyFill="1" applyAlignment="1">
      <alignment horizontal="center"/>
    </xf>
    <xf numFmtId="0" fontId="18" fillId="2" borderId="0" xfId="5" applyFont="1" applyFill="1" applyAlignment="1">
      <alignment horizontal="left" vertical="center" wrapText="1"/>
    </xf>
    <xf numFmtId="170" fontId="11" fillId="2" borderId="0" xfId="5" applyNumberFormat="1" applyFont="1" applyFill="1" applyAlignment="1">
      <alignment horizontal="center"/>
    </xf>
    <xf numFmtId="0" fontId="10" fillId="2" borderId="21" xfId="5" applyFont="1" applyFill="1" applyBorder="1" applyAlignment="1">
      <alignment horizontal="right"/>
    </xf>
    <xf numFmtId="0" fontId="12" fillId="3" borderId="22" xfId="5" applyFont="1" applyFill="1" applyBorder="1" applyAlignment="1" applyProtection="1">
      <alignment horizontal="center"/>
      <protection locked="0"/>
    </xf>
    <xf numFmtId="0" fontId="10" fillId="2" borderId="23" xfId="5" applyFont="1" applyFill="1" applyBorder="1" applyAlignment="1">
      <alignment horizontal="right"/>
    </xf>
    <xf numFmtId="0" fontId="12" fillId="3" borderId="24" xfId="5" applyFont="1" applyFill="1" applyBorder="1" applyAlignment="1" applyProtection="1">
      <alignment horizontal="center"/>
      <protection locked="0"/>
    </xf>
    <xf numFmtId="0" fontId="11" fillId="2" borderId="22" xfId="5" applyFont="1" applyFill="1" applyBorder="1" applyAlignment="1">
      <alignment horizontal="center"/>
    </xf>
    <xf numFmtId="0" fontId="11" fillId="2" borderId="25" xfId="5" applyFont="1" applyFill="1" applyBorder="1" applyAlignment="1">
      <alignment horizontal="center"/>
    </xf>
    <xf numFmtId="0" fontId="11" fillId="2" borderId="26" xfId="5" applyFont="1" applyFill="1" applyBorder="1" applyAlignment="1">
      <alignment horizontal="center"/>
    </xf>
    <xf numFmtId="0" fontId="11" fillId="2" borderId="27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0" fillId="2" borderId="28" xfId="5" applyFont="1" applyFill="1" applyBorder="1" applyAlignment="1">
      <alignment horizontal="center"/>
    </xf>
    <xf numFmtId="0" fontId="12" fillId="3" borderId="29" xfId="5" applyFont="1" applyFill="1" applyBorder="1" applyAlignment="1" applyProtection="1">
      <alignment horizontal="center"/>
      <protection locked="0"/>
    </xf>
    <xf numFmtId="171" fontId="10" fillId="2" borderId="26" xfId="5" applyNumberFormat="1" applyFont="1" applyFill="1" applyBorder="1" applyAlignment="1">
      <alignment horizontal="center"/>
    </xf>
    <xf numFmtId="171" fontId="10" fillId="2" borderId="30" xfId="5" applyNumberFormat="1" applyFont="1" applyFill="1" applyBorder="1" applyAlignment="1">
      <alignment horizontal="center"/>
    </xf>
    <xf numFmtId="0" fontId="17" fillId="2" borderId="13" xfId="5" applyFont="1" applyFill="1" applyBorder="1"/>
    <xf numFmtId="0" fontId="10" fillId="2" borderId="24" xfId="5" applyFont="1" applyFill="1" applyBorder="1" applyAlignment="1">
      <alignment horizontal="center"/>
    </xf>
    <xf numFmtId="0" fontId="12" fillId="3" borderId="23" xfId="5" applyFont="1" applyFill="1" applyBorder="1" applyAlignment="1" applyProtection="1">
      <alignment horizontal="center"/>
      <protection locked="0"/>
    </xf>
    <xf numFmtId="171" fontId="10" fillId="2" borderId="31" xfId="5" applyNumberFormat="1" applyFont="1" applyFill="1" applyBorder="1" applyAlignment="1">
      <alignment horizontal="center"/>
    </xf>
    <xf numFmtId="171" fontId="10" fillId="2" borderId="32" xfId="5" applyNumberFormat="1" applyFont="1" applyFill="1" applyBorder="1" applyAlignment="1">
      <alignment horizontal="center"/>
    </xf>
    <xf numFmtId="0" fontId="10" fillId="2" borderId="33" xfId="5" applyFont="1" applyFill="1" applyBorder="1" applyAlignment="1">
      <alignment horizontal="center"/>
    </xf>
    <xf numFmtId="0" fontId="12" fillId="3" borderId="34" xfId="5" applyFont="1" applyFill="1" applyBorder="1" applyAlignment="1" applyProtection="1">
      <alignment horizontal="center"/>
      <protection locked="0"/>
    </xf>
    <xf numFmtId="171" fontId="10" fillId="2" borderId="35" xfId="5" applyNumberFormat="1" applyFont="1" applyFill="1" applyBorder="1" applyAlignment="1">
      <alignment horizontal="center"/>
    </xf>
    <xf numFmtId="171" fontId="10" fillId="2" borderId="36" xfId="5" applyNumberFormat="1" applyFont="1" applyFill="1" applyBorder="1" applyAlignment="1">
      <alignment horizontal="center"/>
    </xf>
    <xf numFmtId="0" fontId="10" fillId="2" borderId="15" xfId="5" applyFont="1" applyFill="1" applyBorder="1"/>
    <xf numFmtId="0" fontId="10" fillId="2" borderId="24" xfId="5" applyFont="1" applyFill="1" applyBorder="1" applyAlignment="1">
      <alignment horizontal="right"/>
    </xf>
    <xf numFmtId="1" fontId="11" fillId="6" borderId="37" xfId="5" applyNumberFormat="1" applyFont="1" applyFill="1" applyBorder="1" applyAlignment="1">
      <alignment horizontal="center"/>
    </xf>
    <xf numFmtId="171" fontId="11" fillId="6" borderId="38" xfId="5" applyNumberFormat="1" applyFont="1" applyFill="1" applyBorder="1" applyAlignment="1">
      <alignment horizontal="center"/>
    </xf>
    <xf numFmtId="171" fontId="11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0" fillId="2" borderId="40" xfId="5" applyFont="1" applyFill="1" applyBorder="1" applyAlignment="1">
      <alignment horizontal="right"/>
    </xf>
    <xf numFmtId="0" fontId="12" fillId="3" borderId="16" xfId="5" applyFont="1" applyFill="1" applyBorder="1" applyAlignment="1" applyProtection="1">
      <alignment horizontal="center"/>
      <protection locked="0"/>
    </xf>
    <xf numFmtId="0" fontId="10" fillId="2" borderId="11" xfId="5" applyFont="1" applyFill="1" applyBorder="1" applyAlignment="1">
      <alignment horizontal="right"/>
    </xf>
    <xf numFmtId="2" fontId="10" fillId="6" borderId="41" xfId="5" applyNumberFormat="1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2" fontId="10" fillId="7" borderId="41" xfId="5" applyNumberFormat="1" applyFont="1" applyFill="1" applyBorder="1" applyAlignment="1">
      <alignment horizontal="center"/>
    </xf>
    <xf numFmtId="2" fontId="10" fillId="2" borderId="0" xfId="5" applyNumberFormat="1" applyFont="1" applyFill="1" applyAlignment="1">
      <alignment horizontal="center"/>
    </xf>
    <xf numFmtId="166" fontId="10" fillId="6" borderId="41" xfId="5" applyNumberFormat="1" applyFont="1" applyFill="1" applyBorder="1" applyAlignment="1">
      <alignment horizontal="center"/>
    </xf>
    <xf numFmtId="166" fontId="10" fillId="2" borderId="0" xfId="5" applyNumberFormat="1" applyFont="1" applyFill="1" applyAlignment="1">
      <alignment horizontal="center"/>
    </xf>
    <xf numFmtId="166" fontId="10" fillId="6" borderId="17" xfId="5" applyNumberFormat="1" applyFont="1" applyFill="1" applyBorder="1" applyAlignment="1">
      <alignment horizontal="center"/>
    </xf>
    <xf numFmtId="0" fontId="10" fillId="2" borderId="42" xfId="5" applyFont="1" applyFill="1" applyBorder="1" applyAlignment="1">
      <alignment horizontal="right"/>
    </xf>
    <xf numFmtId="166" fontId="12" fillId="3" borderId="41" xfId="5" applyNumberFormat="1" applyFont="1" applyFill="1" applyBorder="1" applyAlignment="1" applyProtection="1">
      <alignment horizontal="center"/>
      <protection locked="0"/>
    </xf>
    <xf numFmtId="166" fontId="10" fillId="2" borderId="0" xfId="5" applyNumberFormat="1" applyFont="1" applyFill="1"/>
    <xf numFmtId="0" fontId="10" fillId="2" borderId="29" xfId="5" applyFont="1" applyFill="1" applyBorder="1" applyAlignment="1">
      <alignment horizontal="right"/>
    </xf>
    <xf numFmtId="1" fontId="10" fillId="2" borderId="0" xfId="5" applyNumberFormat="1" applyFont="1" applyFill="1" applyAlignment="1">
      <alignment horizontal="center"/>
    </xf>
    <xf numFmtId="0" fontId="10" fillId="2" borderId="15" xfId="5" applyFont="1" applyFill="1" applyBorder="1" applyAlignment="1">
      <alignment horizontal="right"/>
    </xf>
    <xf numFmtId="2" fontId="10" fillId="6" borderId="15" xfId="5" applyNumberFormat="1" applyFont="1" applyFill="1" applyBorder="1" applyAlignment="1">
      <alignment horizontal="center"/>
    </xf>
    <xf numFmtId="171" fontId="11" fillId="7" borderId="13" xfId="5" applyNumberFormat="1" applyFont="1" applyFill="1" applyBorder="1" applyAlignment="1">
      <alignment horizontal="center"/>
    </xf>
    <xf numFmtId="171" fontId="10" fillId="2" borderId="0" xfId="5" applyNumberFormat="1" applyFont="1" applyFill="1" applyAlignment="1">
      <alignment horizontal="center"/>
    </xf>
    <xf numFmtId="10" fontId="10" fillId="6" borderId="41" xfId="5" applyNumberFormat="1" applyFont="1" applyFill="1" applyBorder="1" applyAlignment="1">
      <alignment horizontal="center"/>
    </xf>
    <xf numFmtId="0" fontId="10" fillId="2" borderId="43" xfId="5" applyFont="1" applyFill="1" applyBorder="1" applyAlignment="1">
      <alignment horizontal="right"/>
    </xf>
    <xf numFmtId="0" fontId="10" fillId="7" borderId="15" xfId="5" applyFont="1" applyFill="1" applyBorder="1" applyAlignment="1">
      <alignment horizontal="center"/>
    </xf>
    <xf numFmtId="0" fontId="3" fillId="2" borderId="0" xfId="5" applyFont="1" applyFill="1"/>
    <xf numFmtId="0" fontId="11" fillId="2" borderId="0" xfId="5" applyFont="1" applyFill="1" applyAlignment="1">
      <alignment horizontal="left"/>
    </xf>
    <xf numFmtId="0" fontId="10" fillId="2" borderId="0" xfId="5" applyFont="1" applyFill="1" applyAlignment="1">
      <alignment horizontal="left"/>
    </xf>
    <xf numFmtId="172" fontId="12" fillId="3" borderId="0" xfId="5" applyNumberFormat="1" applyFont="1" applyFill="1" applyAlignment="1" applyProtection="1">
      <alignment horizontal="center"/>
      <protection locked="0"/>
    </xf>
    <xf numFmtId="166" fontId="11" fillId="2" borderId="0" xfId="5" applyNumberFormat="1" applyFont="1" applyFill="1" applyAlignment="1" applyProtection="1">
      <alignment horizontal="center"/>
      <protection locked="0"/>
    </xf>
    <xf numFmtId="2" fontId="11" fillId="2" borderId="13" xfId="5" applyNumberFormat="1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0" fillId="2" borderId="13" xfId="5" applyFont="1" applyFill="1" applyBorder="1" applyAlignment="1">
      <alignment horizontal="center"/>
    </xf>
    <xf numFmtId="0" fontId="12" fillId="3" borderId="21" xfId="5" applyFont="1" applyFill="1" applyBorder="1" applyAlignment="1" applyProtection="1">
      <alignment horizontal="center"/>
      <protection locked="0"/>
    </xf>
    <xf numFmtId="166" fontId="10" fillId="2" borderId="21" xfId="5" applyNumberFormat="1" applyFont="1" applyFill="1" applyBorder="1" applyAlignment="1">
      <alignment horizontal="center"/>
    </xf>
    <xf numFmtId="10" fontId="10" fillId="2" borderId="13" xfId="5" applyNumberFormat="1" applyFont="1" applyFill="1" applyBorder="1" applyAlignment="1">
      <alignment horizontal="center" vertical="center"/>
    </xf>
    <xf numFmtId="0" fontId="10" fillId="2" borderId="14" xfId="5" applyFont="1" applyFill="1" applyBorder="1" applyAlignment="1">
      <alignment horizontal="center"/>
    </xf>
    <xf numFmtId="166" fontId="10" fillId="2" borderId="23" xfId="5" applyNumberFormat="1" applyFont="1" applyFill="1" applyBorder="1" applyAlignment="1">
      <alignment horizontal="center"/>
    </xf>
    <xf numFmtId="10" fontId="10" fillId="2" borderId="14" xfId="5" applyNumberFormat="1" applyFont="1" applyFill="1" applyBorder="1" applyAlignment="1">
      <alignment horizontal="center" vertical="center"/>
    </xf>
    <xf numFmtId="1" fontId="12" fillId="3" borderId="23" xfId="5" applyNumberFormat="1" applyFont="1" applyFill="1" applyBorder="1" applyAlignment="1" applyProtection="1">
      <alignment horizontal="center"/>
      <protection locked="0"/>
    </xf>
    <xf numFmtId="0" fontId="10" fillId="2" borderId="15" xfId="5" applyFont="1" applyFill="1" applyBorder="1" applyAlignment="1">
      <alignment horizontal="center"/>
    </xf>
    <xf numFmtId="0" fontId="12" fillId="3" borderId="43" xfId="5" applyFont="1" applyFill="1" applyBorder="1" applyAlignment="1" applyProtection="1">
      <alignment horizontal="center"/>
      <protection locked="0"/>
    </xf>
    <xf numFmtId="166" fontId="10" fillId="2" borderId="13" xfId="5" applyNumberFormat="1" applyFont="1" applyFill="1" applyBorder="1" applyAlignment="1">
      <alignment horizontal="center"/>
    </xf>
    <xf numFmtId="10" fontId="10" fillId="2" borderId="22" xfId="5" applyNumberFormat="1" applyFont="1" applyFill="1" applyBorder="1" applyAlignment="1">
      <alignment horizontal="center" vertical="center"/>
    </xf>
    <xf numFmtId="166" fontId="10" fillId="2" borderId="14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 vertical="center"/>
    </xf>
    <xf numFmtId="166" fontId="10" fillId="2" borderId="15" xfId="5" applyNumberFormat="1" applyFont="1" applyFill="1" applyBorder="1" applyAlignment="1">
      <alignment horizontal="center"/>
    </xf>
    <xf numFmtId="10" fontId="10" fillId="2" borderId="44" xfId="5" applyNumberFormat="1" applyFont="1" applyFill="1" applyBorder="1" applyAlignment="1">
      <alignment horizontal="center" vertical="center"/>
    </xf>
    <xf numFmtId="0" fontId="13" fillId="2" borderId="24" xfId="5" applyFont="1" applyFill="1" applyBorder="1" applyAlignment="1">
      <alignment horizontal="center"/>
    </xf>
    <xf numFmtId="2" fontId="13" fillId="2" borderId="44" xfId="5" applyNumberFormat="1" applyFont="1" applyFill="1" applyBorder="1" applyAlignment="1">
      <alignment horizontal="center"/>
    </xf>
    <xf numFmtId="10" fontId="10" fillId="2" borderId="15" xfId="5" applyNumberFormat="1" applyFont="1" applyFill="1" applyBorder="1" applyAlignment="1">
      <alignment horizontal="center" vertical="center"/>
    </xf>
    <xf numFmtId="0" fontId="10" fillId="2" borderId="45" xfId="5" applyFont="1" applyFill="1" applyBorder="1" applyAlignment="1">
      <alignment horizontal="right"/>
    </xf>
    <xf numFmtId="2" fontId="12" fillId="7" borderId="33" xfId="5" applyNumberFormat="1" applyFont="1" applyFill="1" applyBorder="1" applyAlignment="1">
      <alignment horizontal="center"/>
    </xf>
    <xf numFmtId="10" fontId="12" fillId="7" borderId="33" xfId="5" applyNumberFormat="1" applyFont="1" applyFill="1" applyBorder="1" applyAlignment="1">
      <alignment horizontal="center"/>
    </xf>
    <xf numFmtId="0" fontId="10" fillId="2" borderId="41" xfId="5" applyFont="1" applyFill="1" applyBorder="1" applyAlignment="1">
      <alignment horizontal="right"/>
    </xf>
    <xf numFmtId="10" fontId="12" fillId="6" borderId="57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right"/>
    </xf>
    <xf numFmtId="0" fontId="12" fillId="7" borderId="46" xfId="5" applyFont="1" applyFill="1" applyBorder="1" applyAlignment="1">
      <alignment horizontal="center"/>
    </xf>
    <xf numFmtId="165" fontId="12" fillId="2" borderId="0" xfId="5" applyNumberFormat="1" applyFont="1" applyFill="1" applyAlignment="1">
      <alignment horizontal="center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10" xfId="5" applyFont="1" applyFill="1" applyBorder="1" applyAlignment="1">
      <alignment horizontal="center"/>
    </xf>
    <xf numFmtId="0" fontId="11" fillId="2" borderId="30" xfId="5" applyFont="1" applyFill="1" applyBorder="1" applyAlignment="1">
      <alignment horizontal="center"/>
    </xf>
    <xf numFmtId="0" fontId="10" fillId="2" borderId="48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171" fontId="12" fillId="3" borderId="34" xfId="5" applyNumberFormat="1" applyFont="1" applyFill="1" applyBorder="1" applyAlignment="1" applyProtection="1">
      <alignment horizontal="center"/>
      <protection locked="0"/>
    </xf>
    <xf numFmtId="1" fontId="11" fillId="6" borderId="49" xfId="5" applyNumberFormat="1" applyFont="1" applyFill="1" applyBorder="1" applyAlignment="1">
      <alignment horizontal="center"/>
    </xf>
    <xf numFmtId="1" fontId="11" fillId="6" borderId="50" xfId="5" applyNumberFormat="1" applyFont="1" applyFill="1" applyBorder="1" applyAlignment="1">
      <alignment horizontal="center"/>
    </xf>
    <xf numFmtId="171" fontId="11" fillId="6" borderId="15" xfId="5" applyNumberFormat="1" applyFont="1" applyFill="1" applyBorder="1" applyAlignment="1">
      <alignment horizontal="center"/>
    </xf>
    <xf numFmtId="0" fontId="10" fillId="2" borderId="51" xfId="5" applyFont="1" applyFill="1" applyBorder="1" applyAlignment="1">
      <alignment horizontal="right"/>
    </xf>
    <xf numFmtId="0" fontId="12" fillId="3" borderId="52" xfId="5" applyFont="1" applyFill="1" applyBorder="1" applyAlignment="1" applyProtection="1">
      <alignment horizontal="center"/>
      <protection locked="0"/>
    </xf>
    <xf numFmtId="0" fontId="10" fillId="2" borderId="25" xfId="5" applyFont="1" applyFill="1" applyBorder="1" applyAlignment="1">
      <alignment horizontal="right"/>
    </xf>
    <xf numFmtId="2" fontId="10" fillId="6" borderId="27" xfId="5" applyNumberFormat="1" applyFont="1" applyFill="1" applyBorder="1" applyAlignment="1">
      <alignment horizontal="center"/>
    </xf>
    <xf numFmtId="2" fontId="10" fillId="7" borderId="27" xfId="5" applyNumberFormat="1" applyFont="1" applyFill="1" applyBorder="1" applyAlignment="1">
      <alignment horizontal="center"/>
    </xf>
    <xf numFmtId="166" fontId="10" fillId="6" borderId="27" xfId="5" applyNumberFormat="1" applyFont="1" applyFill="1" applyBorder="1" applyAlignment="1">
      <alignment horizontal="center"/>
    </xf>
    <xf numFmtId="166" fontId="10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0" fillId="2" borderId="53" xfId="5" applyFont="1" applyFill="1" applyBorder="1" applyAlignment="1">
      <alignment horizontal="right"/>
    </xf>
    <xf numFmtId="2" fontId="10" fillId="7" borderId="30" xfId="5" applyNumberFormat="1" applyFont="1" applyFill="1" applyBorder="1" applyAlignment="1">
      <alignment horizontal="center"/>
    </xf>
    <xf numFmtId="0" fontId="11" fillId="2" borderId="0" xfId="5" applyFont="1" applyFill="1" applyAlignment="1">
      <alignment horizontal="center" wrapText="1"/>
    </xf>
    <xf numFmtId="0" fontId="10" fillId="2" borderId="16" xfId="5" applyFont="1" applyFill="1" applyBorder="1" applyAlignment="1">
      <alignment horizontal="right"/>
    </xf>
    <xf numFmtId="171" fontId="11" fillId="7" borderId="16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10" fontId="11" fillId="6" borderId="41" xfId="5" applyNumberFormat="1" applyFont="1" applyFill="1" applyBorder="1" applyAlignment="1">
      <alignment horizontal="center"/>
    </xf>
    <xf numFmtId="0" fontId="11" fillId="7" borderId="17" xfId="5" applyFont="1" applyFill="1" applyBorder="1" applyAlignment="1">
      <alignment horizontal="center"/>
    </xf>
    <xf numFmtId="0" fontId="11" fillId="2" borderId="54" xfId="5" applyFont="1" applyFill="1" applyBorder="1" applyAlignment="1">
      <alignment horizontal="center"/>
    </xf>
    <xf numFmtId="0" fontId="11" fillId="2" borderId="55" xfId="5" applyFont="1" applyFill="1" applyBorder="1" applyAlignment="1">
      <alignment horizontal="center"/>
    </xf>
    <xf numFmtId="0" fontId="11" fillId="2" borderId="22" xfId="5" applyFont="1" applyFill="1" applyBorder="1" applyAlignment="1">
      <alignment horizontal="center" wrapText="1"/>
    </xf>
    <xf numFmtId="0" fontId="10" fillId="2" borderId="23" xfId="5" applyFont="1" applyFill="1" applyBorder="1" applyAlignment="1">
      <alignment horizontal="center"/>
    </xf>
    <xf numFmtId="1" fontId="12" fillId="3" borderId="31" xfId="5" applyNumberFormat="1" applyFont="1" applyFill="1" applyBorder="1" applyAlignment="1" applyProtection="1">
      <alignment horizontal="center"/>
      <protection locked="0"/>
    </xf>
    <xf numFmtId="166" fontId="10" fillId="2" borderId="26" xfId="5" applyNumberFormat="1" applyFont="1" applyFill="1" applyBorder="1" applyAlignment="1">
      <alignment horizontal="center"/>
    </xf>
    <xf numFmtId="10" fontId="10" fillId="2" borderId="30" xfId="5" applyNumberFormat="1" applyFont="1" applyFill="1" applyBorder="1" applyAlignment="1">
      <alignment horizontal="center"/>
    </xf>
    <xf numFmtId="166" fontId="10" fillId="2" borderId="31" xfId="5" applyNumberFormat="1" applyFont="1" applyFill="1" applyBorder="1" applyAlignment="1">
      <alignment horizontal="center"/>
    </xf>
    <xf numFmtId="10" fontId="10" fillId="2" borderId="32" xfId="5" applyNumberFormat="1" applyFont="1" applyFill="1" applyBorder="1" applyAlignment="1">
      <alignment horizontal="center"/>
    </xf>
    <xf numFmtId="0" fontId="10" fillId="2" borderId="34" xfId="5" applyFont="1" applyFill="1" applyBorder="1" applyAlignment="1">
      <alignment horizontal="center"/>
    </xf>
    <xf numFmtId="1" fontId="12" fillId="3" borderId="35" xfId="5" applyNumberFormat="1" applyFont="1" applyFill="1" applyBorder="1" applyAlignment="1" applyProtection="1">
      <alignment horizontal="center"/>
      <protection locked="0"/>
    </xf>
    <xf numFmtId="166" fontId="10" fillId="2" borderId="35" xfId="5" applyNumberFormat="1" applyFont="1" applyFill="1" applyBorder="1" applyAlignment="1">
      <alignment horizontal="center"/>
    </xf>
    <xf numFmtId="10" fontId="10" fillId="2" borderId="36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71" fontId="10" fillId="2" borderId="2" xfId="5" applyNumberFormat="1" applyFont="1" applyFill="1" applyBorder="1" applyAlignment="1">
      <alignment horizontal="right"/>
    </xf>
    <xf numFmtId="2" fontId="12" fillId="7" borderId="27" xfId="5" applyNumberFormat="1" applyFont="1" applyFill="1" applyBorder="1" applyAlignment="1">
      <alignment horizontal="center"/>
    </xf>
    <xf numFmtId="10" fontId="12" fillId="7" borderId="27" xfId="5" applyNumberFormat="1" applyFont="1" applyFill="1" applyBorder="1" applyAlignment="1">
      <alignment horizontal="center"/>
    </xf>
    <xf numFmtId="0" fontId="10" fillId="2" borderId="23" xfId="5" applyFont="1" applyFill="1" applyBorder="1"/>
    <xf numFmtId="10" fontId="12" fillId="6" borderId="27" xfId="5" applyNumberFormat="1" applyFont="1" applyFill="1" applyBorder="1" applyAlignment="1">
      <alignment horizontal="center"/>
    </xf>
    <xf numFmtId="0" fontId="10" fillId="2" borderId="43" xfId="5" applyFont="1" applyFill="1" applyBorder="1"/>
    <xf numFmtId="0" fontId="10" fillId="2" borderId="56" xfId="5" applyFont="1" applyFill="1" applyBorder="1" applyAlignment="1">
      <alignment horizontal="right"/>
    </xf>
    <xf numFmtId="0" fontId="12" fillId="7" borderId="17" xfId="5" applyFont="1" applyFill="1" applyBorder="1" applyAlignment="1">
      <alignment horizontal="center"/>
    </xf>
    <xf numFmtId="0" fontId="18" fillId="2" borderId="0" xfId="5" applyFont="1" applyFill="1" applyAlignment="1">
      <alignment horizontal="righ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/>
    <xf numFmtId="0" fontId="10" fillId="2" borderId="10" xfId="5" applyFont="1" applyFill="1" applyBorder="1" applyAlignment="1">
      <alignment horizontal="center"/>
    </xf>
    <xf numFmtId="0" fontId="10" fillId="2" borderId="7" xfId="5" applyFont="1" applyFill="1" applyBorder="1"/>
    <xf numFmtId="0" fontId="11" fillId="2" borderId="11" xfId="5" applyFont="1" applyFill="1" applyBorder="1"/>
    <xf numFmtId="0" fontId="10" fillId="2" borderId="11" xfId="5" applyFont="1" applyFill="1" applyBorder="1"/>
    <xf numFmtId="0" fontId="2" fillId="2" borderId="0" xfId="6" applyFont="1" applyFill="1"/>
    <xf numFmtId="0" fontId="10" fillId="2" borderId="0" xfId="6" applyFont="1" applyFill="1"/>
    <xf numFmtId="0" fontId="23" fillId="2" borderId="0" xfId="6" applyFill="1"/>
    <xf numFmtId="0" fontId="11" fillId="2" borderId="0" xfId="6" applyFont="1" applyFill="1"/>
    <xf numFmtId="0" fontId="12" fillId="2" borderId="0" xfId="6" applyFont="1" applyFill="1" applyAlignment="1" applyProtection="1">
      <alignment horizontal="right"/>
      <protection locked="0"/>
    </xf>
    <xf numFmtId="0" fontId="12" fillId="2" borderId="0" xfId="6" applyFont="1" applyFill="1" applyAlignment="1" applyProtection="1">
      <alignment horizontal="left"/>
      <protection locked="0"/>
    </xf>
    <xf numFmtId="0" fontId="13" fillId="2" borderId="0" xfId="6" applyFont="1" applyFill="1"/>
    <xf numFmtId="0" fontId="13" fillId="3" borderId="0" xfId="6" applyFont="1" applyFill="1" applyAlignment="1" applyProtection="1">
      <alignment horizontal="left"/>
      <protection locked="0"/>
    </xf>
    <xf numFmtId="0" fontId="10" fillId="3" borderId="0" xfId="6" applyFont="1" applyFill="1" applyProtection="1">
      <protection locked="0"/>
    </xf>
    <xf numFmtId="168" fontId="13" fillId="3" borderId="0" xfId="6" applyNumberFormat="1" applyFont="1" applyFill="1" applyAlignment="1" applyProtection="1">
      <alignment horizontal="center"/>
      <protection locked="0"/>
    </xf>
    <xf numFmtId="169" fontId="10" fillId="2" borderId="0" xfId="6" applyNumberFormat="1" applyFont="1" applyFill="1" applyAlignment="1">
      <alignment horizontal="left"/>
    </xf>
    <xf numFmtId="0" fontId="3" fillId="2" borderId="0" xfId="6" applyFont="1" applyFill="1" applyAlignment="1">
      <alignment horizontal="left"/>
    </xf>
    <xf numFmtId="0" fontId="11" fillId="2" borderId="0" xfId="6" applyFont="1" applyFill="1" applyAlignment="1">
      <alignment horizontal="right"/>
    </xf>
    <xf numFmtId="0" fontId="10" fillId="2" borderId="0" xfId="6" applyFont="1" applyFill="1" applyAlignment="1">
      <alignment horizontal="right"/>
    </xf>
    <xf numFmtId="0" fontId="12" fillId="3" borderId="0" xfId="6" applyFont="1" applyFill="1" applyAlignment="1" applyProtection="1">
      <alignment horizontal="center"/>
      <protection locked="0"/>
    </xf>
    <xf numFmtId="0" fontId="13" fillId="3" borderId="0" xfId="6" applyFont="1" applyFill="1" applyAlignment="1" applyProtection="1">
      <alignment horizontal="center"/>
      <protection locked="0"/>
    </xf>
    <xf numFmtId="0" fontId="5" fillId="2" borderId="1" xfId="6" applyFont="1" applyFill="1" applyBorder="1" applyAlignment="1">
      <alignment horizontal="center"/>
    </xf>
    <xf numFmtId="0" fontId="14" fillId="2" borderId="0" xfId="6" applyFont="1" applyFill="1" applyAlignment="1">
      <alignment vertical="center" wrapText="1"/>
    </xf>
    <xf numFmtId="0" fontId="11" fillId="2" borderId="0" xfId="6" applyFont="1" applyFill="1" applyAlignment="1">
      <alignment horizontal="center"/>
    </xf>
    <xf numFmtId="0" fontId="15" fillId="2" borderId="0" xfId="6" applyFont="1" applyFill="1"/>
    <xf numFmtId="0" fontId="16" fillId="2" borderId="0" xfId="6" applyFont="1" applyFill="1"/>
    <xf numFmtId="2" fontId="12" fillId="3" borderId="0" xfId="6" applyNumberFormat="1" applyFont="1" applyFill="1" applyAlignment="1" applyProtection="1">
      <alignment horizontal="center"/>
      <protection locked="0"/>
    </xf>
    <xf numFmtId="0" fontId="11" fillId="2" borderId="0" xfId="6" applyFont="1" applyFill="1" applyAlignment="1">
      <alignment vertical="center" wrapText="1"/>
    </xf>
    <xf numFmtId="0" fontId="17" fillId="2" borderId="0" xfId="6" applyFont="1" applyFill="1"/>
    <xf numFmtId="2" fontId="11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left" vertical="center" wrapText="1"/>
    </xf>
    <xf numFmtId="170" fontId="11" fillId="2" borderId="0" xfId="6" applyNumberFormat="1" applyFont="1" applyFill="1" applyAlignment="1">
      <alignment horizontal="center"/>
    </xf>
    <xf numFmtId="0" fontId="10" fillId="2" borderId="21" xfId="6" applyFont="1" applyFill="1" applyBorder="1" applyAlignment="1">
      <alignment horizontal="right"/>
    </xf>
    <xf numFmtId="0" fontId="12" fillId="3" borderId="22" xfId="6" applyFont="1" applyFill="1" applyBorder="1" applyAlignment="1" applyProtection="1">
      <alignment horizontal="center"/>
      <protection locked="0"/>
    </xf>
    <xf numFmtId="0" fontId="10" fillId="2" borderId="23" xfId="6" applyFont="1" applyFill="1" applyBorder="1" applyAlignment="1">
      <alignment horizontal="right"/>
    </xf>
    <xf numFmtId="0" fontId="12" fillId="3" borderId="24" xfId="6" applyFont="1" applyFill="1" applyBorder="1" applyAlignment="1" applyProtection="1">
      <alignment horizontal="center"/>
      <protection locked="0"/>
    </xf>
    <xf numFmtId="0" fontId="11" fillId="2" borderId="22" xfId="6" applyFont="1" applyFill="1" applyBorder="1" applyAlignment="1">
      <alignment horizontal="center"/>
    </xf>
    <xf numFmtId="0" fontId="11" fillId="2" borderId="25" xfId="6" applyFont="1" applyFill="1" applyBorder="1" applyAlignment="1">
      <alignment horizontal="center"/>
    </xf>
    <xf numFmtId="0" fontId="11" fillId="2" borderId="26" xfId="6" applyFont="1" applyFill="1" applyBorder="1" applyAlignment="1">
      <alignment horizontal="center"/>
    </xf>
    <xf numFmtId="0" fontId="11" fillId="2" borderId="27" xfId="6" applyFont="1" applyFill="1" applyBorder="1" applyAlignment="1">
      <alignment horizontal="center"/>
    </xf>
    <xf numFmtId="0" fontId="11" fillId="2" borderId="12" xfId="6" applyFont="1" applyFill="1" applyBorder="1" applyAlignment="1">
      <alignment horizontal="center"/>
    </xf>
    <xf numFmtId="0" fontId="10" fillId="2" borderId="28" xfId="6" applyFont="1" applyFill="1" applyBorder="1" applyAlignment="1">
      <alignment horizontal="center"/>
    </xf>
    <xf numFmtId="0" fontId="12" fillId="3" borderId="29" xfId="6" applyFont="1" applyFill="1" applyBorder="1" applyAlignment="1" applyProtection="1">
      <alignment horizontal="center"/>
      <protection locked="0"/>
    </xf>
    <xf numFmtId="171" fontId="10" fillId="2" borderId="26" xfId="6" applyNumberFormat="1" applyFont="1" applyFill="1" applyBorder="1" applyAlignment="1">
      <alignment horizontal="center"/>
    </xf>
    <xf numFmtId="171" fontId="10" fillId="2" borderId="30" xfId="6" applyNumberFormat="1" applyFont="1" applyFill="1" applyBorder="1" applyAlignment="1">
      <alignment horizontal="center"/>
    </xf>
    <xf numFmtId="0" fontId="17" fillId="2" borderId="13" xfId="6" applyFont="1" applyFill="1" applyBorder="1"/>
    <xf numFmtId="0" fontId="10" fillId="2" borderId="24" xfId="6" applyFont="1" applyFill="1" applyBorder="1" applyAlignment="1">
      <alignment horizontal="center"/>
    </xf>
    <xf numFmtId="171" fontId="10" fillId="2" borderId="31" xfId="6" applyNumberFormat="1" applyFont="1" applyFill="1" applyBorder="1" applyAlignment="1">
      <alignment horizontal="center"/>
    </xf>
    <xf numFmtId="0" fontId="12" fillId="3" borderId="23" xfId="6" applyFont="1" applyFill="1" applyBorder="1" applyAlignment="1" applyProtection="1">
      <alignment horizontal="center"/>
      <protection locked="0"/>
    </xf>
    <xf numFmtId="171" fontId="10" fillId="2" borderId="32" xfId="6" applyNumberFormat="1" applyFont="1" applyFill="1" applyBorder="1" applyAlignment="1">
      <alignment horizontal="center"/>
    </xf>
    <xf numFmtId="0" fontId="10" fillId="2" borderId="33" xfId="6" applyFont="1" applyFill="1" applyBorder="1" applyAlignment="1">
      <alignment horizontal="center"/>
    </xf>
    <xf numFmtId="0" fontId="12" fillId="3" borderId="34" xfId="6" applyFont="1" applyFill="1" applyBorder="1" applyAlignment="1" applyProtection="1">
      <alignment horizontal="center"/>
      <protection locked="0"/>
    </xf>
    <xf numFmtId="171" fontId="10" fillId="2" borderId="35" xfId="6" applyNumberFormat="1" applyFont="1" applyFill="1" applyBorder="1" applyAlignment="1">
      <alignment horizontal="center"/>
    </xf>
    <xf numFmtId="171" fontId="10" fillId="2" borderId="36" xfId="6" applyNumberFormat="1" applyFont="1" applyFill="1" applyBorder="1" applyAlignment="1">
      <alignment horizontal="center"/>
    </xf>
    <xf numFmtId="0" fontId="10" fillId="2" borderId="15" xfId="6" applyFont="1" applyFill="1" applyBorder="1"/>
    <xf numFmtId="0" fontId="10" fillId="2" borderId="24" xfId="6" applyFont="1" applyFill="1" applyBorder="1" applyAlignment="1">
      <alignment horizontal="right"/>
    </xf>
    <xf numFmtId="1" fontId="11" fillId="6" borderId="37" xfId="6" applyNumberFormat="1" applyFont="1" applyFill="1" applyBorder="1" applyAlignment="1">
      <alignment horizontal="center"/>
    </xf>
    <xf numFmtId="171" fontId="11" fillId="6" borderId="38" xfId="6" applyNumberFormat="1" applyFont="1" applyFill="1" applyBorder="1" applyAlignment="1">
      <alignment horizontal="center"/>
    </xf>
    <xf numFmtId="171" fontId="11" fillId="6" borderId="39" xfId="6" applyNumberFormat="1" applyFont="1" applyFill="1" applyBorder="1" applyAlignment="1">
      <alignment horizontal="center"/>
    </xf>
    <xf numFmtId="0" fontId="2" fillId="2" borderId="0" xfId="6" applyFont="1" applyFill="1" applyAlignment="1">
      <alignment horizontal="center"/>
    </xf>
    <xf numFmtId="0" fontId="10" fillId="2" borderId="40" xfId="6" applyFont="1" applyFill="1" applyBorder="1" applyAlignment="1">
      <alignment horizontal="right"/>
    </xf>
    <xf numFmtId="0" fontId="12" fillId="3" borderId="16" xfId="6" applyFont="1" applyFill="1" applyBorder="1" applyAlignment="1" applyProtection="1">
      <alignment horizontal="center"/>
      <protection locked="0"/>
    </xf>
    <xf numFmtId="0" fontId="10" fillId="2" borderId="11" xfId="6" applyFont="1" applyFill="1" applyBorder="1" applyAlignment="1">
      <alignment horizontal="right"/>
    </xf>
    <xf numFmtId="2" fontId="10" fillId="6" borderId="41" xfId="6" applyNumberFormat="1" applyFont="1" applyFill="1" applyBorder="1" applyAlignment="1">
      <alignment horizontal="center"/>
    </xf>
    <xf numFmtId="0" fontId="10" fillId="2" borderId="0" xfId="6" applyFont="1" applyFill="1" applyAlignment="1">
      <alignment horizontal="center"/>
    </xf>
    <xf numFmtId="2" fontId="10" fillId="7" borderId="41" xfId="6" applyNumberFormat="1" applyFont="1" applyFill="1" applyBorder="1" applyAlignment="1">
      <alignment horizontal="center"/>
    </xf>
    <xf numFmtId="2" fontId="10" fillId="2" borderId="0" xfId="6" applyNumberFormat="1" applyFont="1" applyFill="1" applyAlignment="1">
      <alignment horizontal="center"/>
    </xf>
    <xf numFmtId="166" fontId="10" fillId="6" borderId="41" xfId="6" applyNumberFormat="1" applyFont="1" applyFill="1" applyBorder="1" applyAlignment="1">
      <alignment horizontal="center"/>
    </xf>
    <xf numFmtId="166" fontId="10" fillId="2" borderId="0" xfId="6" applyNumberFormat="1" applyFont="1" applyFill="1" applyAlignment="1">
      <alignment horizontal="center"/>
    </xf>
    <xf numFmtId="166" fontId="10" fillId="6" borderId="17" xfId="6" applyNumberFormat="1" applyFont="1" applyFill="1" applyBorder="1" applyAlignment="1">
      <alignment horizontal="center"/>
    </xf>
    <xf numFmtId="0" fontId="10" fillId="2" borderId="42" xfId="6" applyFont="1" applyFill="1" applyBorder="1" applyAlignment="1">
      <alignment horizontal="right"/>
    </xf>
    <xf numFmtId="166" fontId="12" fillId="3" borderId="41" xfId="6" applyNumberFormat="1" applyFont="1" applyFill="1" applyBorder="1" applyAlignment="1" applyProtection="1">
      <alignment horizontal="center"/>
      <protection locked="0"/>
    </xf>
    <xf numFmtId="166" fontId="10" fillId="2" borderId="0" xfId="6" applyNumberFormat="1" applyFont="1" applyFill="1"/>
    <xf numFmtId="0" fontId="10" fillId="2" borderId="29" xfId="6" applyFont="1" applyFill="1" applyBorder="1" applyAlignment="1">
      <alignment horizontal="right"/>
    </xf>
    <xf numFmtId="1" fontId="10" fillId="2" borderId="0" xfId="6" applyNumberFormat="1" applyFont="1" applyFill="1" applyAlignment="1">
      <alignment horizontal="center"/>
    </xf>
    <xf numFmtId="0" fontId="10" fillId="2" borderId="15" xfId="6" applyFont="1" applyFill="1" applyBorder="1" applyAlignment="1">
      <alignment horizontal="right"/>
    </xf>
    <xf numFmtId="2" fontId="10" fillId="6" borderId="15" xfId="6" applyNumberFormat="1" applyFont="1" applyFill="1" applyBorder="1" applyAlignment="1">
      <alignment horizontal="center"/>
    </xf>
    <xf numFmtId="171" fontId="11" fillId="7" borderId="13" xfId="6" applyNumberFormat="1" applyFont="1" applyFill="1" applyBorder="1" applyAlignment="1">
      <alignment horizontal="center"/>
    </xf>
    <xf numFmtId="171" fontId="10" fillId="2" borderId="0" xfId="6" applyNumberFormat="1" applyFont="1" applyFill="1" applyAlignment="1">
      <alignment horizontal="center"/>
    </xf>
    <xf numFmtId="10" fontId="10" fillId="6" borderId="41" xfId="6" applyNumberFormat="1" applyFont="1" applyFill="1" applyBorder="1" applyAlignment="1">
      <alignment horizontal="center"/>
    </xf>
    <xf numFmtId="0" fontId="10" fillId="2" borderId="43" xfId="6" applyFont="1" applyFill="1" applyBorder="1" applyAlignment="1">
      <alignment horizontal="right"/>
    </xf>
    <xf numFmtId="0" fontId="10" fillId="7" borderId="15" xfId="6" applyFont="1" applyFill="1" applyBorder="1" applyAlignment="1">
      <alignment horizontal="center"/>
    </xf>
    <xf numFmtId="0" fontId="3" fillId="2" borderId="0" xfId="6" applyFont="1" applyFill="1"/>
    <xf numFmtId="0" fontId="11" fillId="2" borderId="0" xfId="6" applyFont="1" applyFill="1" applyAlignment="1">
      <alignment horizontal="left"/>
    </xf>
    <xf numFmtId="0" fontId="10" fillId="2" borderId="0" xfId="6" applyFont="1" applyFill="1" applyAlignment="1">
      <alignment horizontal="left"/>
    </xf>
    <xf numFmtId="172" fontId="12" fillId="3" borderId="0" xfId="6" applyNumberFormat="1" applyFont="1" applyFill="1" applyAlignment="1" applyProtection="1">
      <alignment horizontal="center"/>
      <protection locked="0"/>
    </xf>
    <xf numFmtId="166" fontId="11" fillId="2" borderId="0" xfId="6" applyNumberFormat="1" applyFont="1" applyFill="1" applyAlignment="1" applyProtection="1">
      <alignment horizontal="center"/>
      <protection locked="0"/>
    </xf>
    <xf numFmtId="2" fontId="11" fillId="2" borderId="13" xfId="6" applyNumberFormat="1" applyFont="1" applyFill="1" applyBorder="1" applyAlignment="1">
      <alignment horizontal="center"/>
    </xf>
    <xf numFmtId="0" fontId="11" fillId="2" borderId="13" xfId="6" applyFont="1" applyFill="1" applyBorder="1" applyAlignment="1">
      <alignment horizontal="center"/>
    </xf>
    <xf numFmtId="0" fontId="10" fillId="2" borderId="13" xfId="6" applyFont="1" applyFill="1" applyBorder="1" applyAlignment="1">
      <alignment horizontal="center"/>
    </xf>
    <xf numFmtId="0" fontId="12" fillId="3" borderId="21" xfId="6" applyFont="1" applyFill="1" applyBorder="1" applyAlignment="1" applyProtection="1">
      <alignment horizontal="center"/>
      <protection locked="0"/>
    </xf>
    <xf numFmtId="166" fontId="10" fillId="2" borderId="21" xfId="6" applyNumberFormat="1" applyFont="1" applyFill="1" applyBorder="1" applyAlignment="1">
      <alignment horizontal="center"/>
    </xf>
    <xf numFmtId="10" fontId="10" fillId="2" borderId="13" xfId="6" applyNumberFormat="1" applyFont="1" applyFill="1" applyBorder="1" applyAlignment="1">
      <alignment horizontal="center" vertical="center"/>
    </xf>
    <xf numFmtId="0" fontId="10" fillId="2" borderId="14" xfId="6" applyFont="1" applyFill="1" applyBorder="1" applyAlignment="1">
      <alignment horizontal="center"/>
    </xf>
    <xf numFmtId="166" fontId="10" fillId="2" borderId="23" xfId="6" applyNumberFormat="1" applyFont="1" applyFill="1" applyBorder="1" applyAlignment="1">
      <alignment horizontal="center"/>
    </xf>
    <xf numFmtId="10" fontId="10" fillId="2" borderId="14" xfId="6" applyNumberFormat="1" applyFont="1" applyFill="1" applyBorder="1" applyAlignment="1">
      <alignment horizontal="center" vertical="center"/>
    </xf>
    <xf numFmtId="1" fontId="12" fillId="3" borderId="23" xfId="6" applyNumberFormat="1" applyFont="1" applyFill="1" applyBorder="1" applyAlignment="1" applyProtection="1">
      <alignment horizontal="center"/>
      <protection locked="0"/>
    </xf>
    <xf numFmtId="0" fontId="10" fillId="2" borderId="15" xfId="6" applyFont="1" applyFill="1" applyBorder="1" applyAlignment="1">
      <alignment horizontal="center"/>
    </xf>
    <xf numFmtId="0" fontId="12" fillId="3" borderId="43" xfId="6" applyFont="1" applyFill="1" applyBorder="1" applyAlignment="1" applyProtection="1">
      <alignment horizontal="center"/>
      <protection locked="0"/>
    </xf>
    <xf numFmtId="166" fontId="10" fillId="2" borderId="13" xfId="6" applyNumberFormat="1" applyFont="1" applyFill="1" applyBorder="1" applyAlignment="1">
      <alignment horizontal="center"/>
    </xf>
    <xf numFmtId="10" fontId="10" fillId="2" borderId="22" xfId="6" applyNumberFormat="1" applyFont="1" applyFill="1" applyBorder="1" applyAlignment="1">
      <alignment horizontal="center" vertical="center"/>
    </xf>
    <xf numFmtId="166" fontId="10" fillId="2" borderId="14" xfId="6" applyNumberFormat="1" applyFont="1" applyFill="1" applyBorder="1" applyAlignment="1">
      <alignment horizontal="center"/>
    </xf>
    <xf numFmtId="10" fontId="10" fillId="2" borderId="24" xfId="6" applyNumberFormat="1" applyFont="1" applyFill="1" applyBorder="1" applyAlignment="1">
      <alignment horizontal="center" vertical="center"/>
    </xf>
    <xf numFmtId="166" fontId="10" fillId="2" borderId="15" xfId="6" applyNumberFormat="1" applyFont="1" applyFill="1" applyBorder="1" applyAlignment="1">
      <alignment horizontal="center"/>
    </xf>
    <xf numFmtId="10" fontId="10" fillId="2" borderId="44" xfId="6" applyNumberFormat="1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/>
    </xf>
    <xf numFmtId="2" fontId="13" fillId="2" borderId="44" xfId="6" applyNumberFormat="1" applyFont="1" applyFill="1" applyBorder="1" applyAlignment="1">
      <alignment horizontal="center"/>
    </xf>
    <xf numFmtId="10" fontId="10" fillId="2" borderId="15" xfId="6" applyNumberFormat="1" applyFont="1" applyFill="1" applyBorder="1" applyAlignment="1">
      <alignment horizontal="center" vertical="center"/>
    </xf>
    <xf numFmtId="0" fontId="10" fillId="2" borderId="45" xfId="6" applyFont="1" applyFill="1" applyBorder="1" applyAlignment="1">
      <alignment horizontal="right"/>
    </xf>
    <xf numFmtId="2" fontId="12" fillId="7" borderId="33" xfId="6" applyNumberFormat="1" applyFont="1" applyFill="1" applyBorder="1" applyAlignment="1">
      <alignment horizontal="center"/>
    </xf>
    <xf numFmtId="10" fontId="12" fillId="7" borderId="33" xfId="6" applyNumberFormat="1" applyFont="1" applyFill="1" applyBorder="1" applyAlignment="1">
      <alignment horizontal="center"/>
    </xf>
    <xf numFmtId="0" fontId="10" fillId="2" borderId="41" xfId="6" applyFont="1" applyFill="1" applyBorder="1" applyAlignment="1">
      <alignment horizontal="right"/>
    </xf>
    <xf numFmtId="10" fontId="12" fillId="6" borderId="57" xfId="6" applyNumberFormat="1" applyFont="1" applyFill="1" applyBorder="1" applyAlignment="1">
      <alignment horizontal="center"/>
    </xf>
    <xf numFmtId="0" fontId="10" fillId="2" borderId="17" xfId="6" applyFont="1" applyFill="1" applyBorder="1" applyAlignment="1">
      <alignment horizontal="right"/>
    </xf>
    <xf numFmtId="0" fontId="12" fillId="7" borderId="46" xfId="6" applyFont="1" applyFill="1" applyBorder="1" applyAlignment="1">
      <alignment horizontal="center"/>
    </xf>
    <xf numFmtId="165" fontId="12" fillId="2" borderId="0" xfId="6" applyNumberFormat="1" applyFont="1" applyFill="1" applyAlignment="1">
      <alignment horizontal="center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10" xfId="6" applyFont="1" applyFill="1" applyBorder="1" applyAlignment="1">
      <alignment horizontal="center"/>
    </xf>
    <xf numFmtId="0" fontId="11" fillId="2" borderId="30" xfId="6" applyFont="1" applyFill="1" applyBorder="1" applyAlignment="1">
      <alignment horizontal="center"/>
    </xf>
    <xf numFmtId="0" fontId="10" fillId="2" borderId="48" xfId="6" applyFont="1" applyFill="1" applyBorder="1" applyAlignment="1">
      <alignment horizontal="center"/>
    </xf>
    <xf numFmtId="0" fontId="10" fillId="2" borderId="7" xfId="6" applyFont="1" applyFill="1" applyBorder="1" applyAlignment="1">
      <alignment horizontal="center"/>
    </xf>
    <xf numFmtId="171" fontId="12" fillId="3" borderId="34" xfId="6" applyNumberFormat="1" applyFont="1" applyFill="1" applyBorder="1" applyAlignment="1" applyProtection="1">
      <alignment horizontal="center"/>
      <protection locked="0"/>
    </xf>
    <xf numFmtId="1" fontId="11" fillId="6" borderId="49" xfId="6" applyNumberFormat="1" applyFont="1" applyFill="1" applyBorder="1" applyAlignment="1">
      <alignment horizontal="center"/>
    </xf>
    <xf numFmtId="1" fontId="11" fillId="6" borderId="50" xfId="6" applyNumberFormat="1" applyFont="1" applyFill="1" applyBorder="1" applyAlignment="1">
      <alignment horizontal="center"/>
    </xf>
    <xf numFmtId="171" fontId="11" fillId="6" borderId="15" xfId="6" applyNumberFormat="1" applyFont="1" applyFill="1" applyBorder="1" applyAlignment="1">
      <alignment horizontal="center"/>
    </xf>
    <xf numFmtId="0" fontId="10" fillId="2" borderId="51" xfId="6" applyFont="1" applyFill="1" applyBorder="1" applyAlignment="1">
      <alignment horizontal="right"/>
    </xf>
    <xf numFmtId="0" fontId="12" fillId="3" borderId="52" xfId="6" applyFont="1" applyFill="1" applyBorder="1" applyAlignment="1" applyProtection="1">
      <alignment horizontal="center"/>
      <protection locked="0"/>
    </xf>
    <xf numFmtId="0" fontId="10" fillId="2" borderId="25" xfId="6" applyFont="1" applyFill="1" applyBorder="1" applyAlignment="1">
      <alignment horizontal="right"/>
    </xf>
    <xf numFmtId="2" fontId="10" fillId="6" borderId="27" xfId="6" applyNumberFormat="1" applyFont="1" applyFill="1" applyBorder="1" applyAlignment="1">
      <alignment horizontal="center"/>
    </xf>
    <xf numFmtId="2" fontId="10" fillId="7" borderId="27" xfId="6" applyNumberFormat="1" applyFont="1" applyFill="1" applyBorder="1" applyAlignment="1">
      <alignment horizontal="center"/>
    </xf>
    <xf numFmtId="166" fontId="10" fillId="6" borderId="27" xfId="6" applyNumberFormat="1" applyFont="1" applyFill="1" applyBorder="1" applyAlignment="1">
      <alignment horizontal="center"/>
    </xf>
    <xf numFmtId="166" fontId="10" fillId="7" borderId="27" xfId="6" applyNumberFormat="1" applyFont="1" applyFill="1" applyBorder="1" applyAlignment="1">
      <alignment horizontal="center"/>
    </xf>
    <xf numFmtId="2" fontId="2" fillId="2" borderId="0" xfId="6" applyNumberFormat="1" applyFont="1" applyFill="1" applyAlignment="1">
      <alignment horizontal="center"/>
    </xf>
    <xf numFmtId="0" fontId="10" fillId="2" borderId="53" xfId="6" applyFont="1" applyFill="1" applyBorder="1" applyAlignment="1">
      <alignment horizontal="right"/>
    </xf>
    <xf numFmtId="2" fontId="10" fillId="7" borderId="30" xfId="6" applyNumberFormat="1" applyFont="1" applyFill="1" applyBorder="1" applyAlignment="1">
      <alignment horizontal="center"/>
    </xf>
    <xf numFmtId="0" fontId="11" fillId="2" borderId="0" xfId="6" applyFont="1" applyFill="1" applyAlignment="1">
      <alignment horizontal="center" wrapText="1"/>
    </xf>
    <xf numFmtId="0" fontId="10" fillId="2" borderId="16" xfId="6" applyFont="1" applyFill="1" applyBorder="1" applyAlignment="1">
      <alignment horizontal="right"/>
    </xf>
    <xf numFmtId="171" fontId="11" fillId="7" borderId="16" xfId="6" applyNumberFormat="1" applyFont="1" applyFill="1" applyBorder="1" applyAlignment="1">
      <alignment horizontal="center"/>
    </xf>
    <xf numFmtId="10" fontId="10" fillId="2" borderId="0" xfId="6" applyNumberFormat="1" applyFont="1" applyFill="1" applyAlignment="1">
      <alignment horizontal="center"/>
    </xf>
    <xf numFmtId="10" fontId="11" fillId="6" borderId="41" xfId="6" applyNumberFormat="1" applyFont="1" applyFill="1" applyBorder="1" applyAlignment="1">
      <alignment horizontal="center"/>
    </xf>
    <xf numFmtId="0" fontId="11" fillId="7" borderId="17" xfId="6" applyFont="1" applyFill="1" applyBorder="1" applyAlignment="1">
      <alignment horizontal="center"/>
    </xf>
    <xf numFmtId="0" fontId="11" fillId="2" borderId="54" xfId="6" applyFont="1" applyFill="1" applyBorder="1" applyAlignment="1">
      <alignment horizontal="center"/>
    </xf>
    <xf numFmtId="0" fontId="11" fillId="2" borderId="55" xfId="6" applyFont="1" applyFill="1" applyBorder="1" applyAlignment="1">
      <alignment horizontal="center"/>
    </xf>
    <xf numFmtId="0" fontId="11" fillId="2" borderId="22" xfId="6" applyFont="1" applyFill="1" applyBorder="1" applyAlignment="1">
      <alignment horizontal="center" wrapText="1"/>
    </xf>
    <xf numFmtId="0" fontId="10" fillId="2" borderId="23" xfId="6" applyFont="1" applyFill="1" applyBorder="1" applyAlignment="1">
      <alignment horizontal="center"/>
    </xf>
    <xf numFmtId="1" fontId="12" fillId="3" borderId="31" xfId="6" applyNumberFormat="1" applyFont="1" applyFill="1" applyBorder="1" applyAlignment="1" applyProtection="1">
      <alignment horizontal="center"/>
      <protection locked="0"/>
    </xf>
    <xf numFmtId="166" fontId="10" fillId="2" borderId="26" xfId="6" applyNumberFormat="1" applyFont="1" applyFill="1" applyBorder="1" applyAlignment="1">
      <alignment horizontal="center"/>
    </xf>
    <xf numFmtId="10" fontId="10" fillId="2" borderId="30" xfId="6" applyNumberFormat="1" applyFont="1" applyFill="1" applyBorder="1" applyAlignment="1">
      <alignment horizontal="center"/>
    </xf>
    <xf numFmtId="166" fontId="10" fillId="2" borderId="31" xfId="6" applyNumberFormat="1" applyFont="1" applyFill="1" applyBorder="1" applyAlignment="1">
      <alignment horizontal="center"/>
    </xf>
    <xf numFmtId="10" fontId="10" fillId="2" borderId="32" xfId="6" applyNumberFormat="1" applyFont="1" applyFill="1" applyBorder="1" applyAlignment="1">
      <alignment horizontal="center"/>
    </xf>
    <xf numFmtId="0" fontId="10" fillId="2" borderId="34" xfId="6" applyFont="1" applyFill="1" applyBorder="1" applyAlignment="1">
      <alignment horizontal="center"/>
    </xf>
    <xf numFmtId="1" fontId="12" fillId="3" borderId="35" xfId="6" applyNumberFormat="1" applyFont="1" applyFill="1" applyBorder="1" applyAlignment="1" applyProtection="1">
      <alignment horizontal="center"/>
      <protection locked="0"/>
    </xf>
    <xf numFmtId="166" fontId="10" fillId="2" borderId="35" xfId="6" applyNumberFormat="1" applyFont="1" applyFill="1" applyBorder="1" applyAlignment="1">
      <alignment horizontal="center"/>
    </xf>
    <xf numFmtId="10" fontId="10" fillId="2" borderId="36" xfId="6" applyNumberFormat="1" applyFont="1" applyFill="1" applyBorder="1" applyAlignment="1">
      <alignment horizontal="center"/>
    </xf>
    <xf numFmtId="2" fontId="10" fillId="2" borderId="24" xfId="6" applyNumberFormat="1" applyFont="1" applyFill="1" applyBorder="1" applyAlignment="1">
      <alignment horizontal="center"/>
    </xf>
    <xf numFmtId="171" fontId="10" fillId="2" borderId="2" xfId="6" applyNumberFormat="1" applyFont="1" applyFill="1" applyBorder="1" applyAlignment="1">
      <alignment horizontal="right"/>
    </xf>
    <xf numFmtId="2" fontId="12" fillId="7" borderId="27" xfId="6" applyNumberFormat="1" applyFont="1" applyFill="1" applyBorder="1" applyAlignment="1">
      <alignment horizontal="center"/>
    </xf>
    <xf numFmtId="10" fontId="12" fillId="7" borderId="27" xfId="6" applyNumberFormat="1" applyFont="1" applyFill="1" applyBorder="1" applyAlignment="1">
      <alignment horizontal="center"/>
    </xf>
    <xf numFmtId="0" fontId="10" fillId="2" borderId="23" xfId="6" applyFont="1" applyFill="1" applyBorder="1"/>
    <xf numFmtId="10" fontId="12" fillId="6" borderId="27" xfId="6" applyNumberFormat="1" applyFont="1" applyFill="1" applyBorder="1" applyAlignment="1">
      <alignment horizontal="center"/>
    </xf>
    <xf numFmtId="0" fontId="10" fillId="2" borderId="43" xfId="6" applyFont="1" applyFill="1" applyBorder="1"/>
    <xf numFmtId="0" fontId="10" fillId="2" borderId="56" xfId="6" applyFont="1" applyFill="1" applyBorder="1" applyAlignment="1">
      <alignment horizontal="right"/>
    </xf>
    <xf numFmtId="0" fontId="12" fillId="7" borderId="17" xfId="6" applyFont="1" applyFill="1" applyBorder="1" applyAlignment="1">
      <alignment horizontal="center"/>
    </xf>
    <xf numFmtId="0" fontId="18" fillId="2" borderId="0" xfId="6" applyFont="1" applyFill="1" applyAlignment="1">
      <alignment horizontal="righ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0" fillId="2" borderId="9" xfId="6" applyFont="1" applyFill="1" applyBorder="1"/>
    <xf numFmtId="0" fontId="10" fillId="2" borderId="10" xfId="6" applyFont="1" applyFill="1" applyBorder="1" applyAlignment="1">
      <alignment horizontal="center"/>
    </xf>
    <xf numFmtId="0" fontId="10" fillId="2" borderId="7" xfId="6" applyFont="1" applyFill="1" applyBorder="1"/>
    <xf numFmtId="0" fontId="11" fillId="2" borderId="11" xfId="6" applyFont="1" applyFill="1" applyBorder="1"/>
    <xf numFmtId="0" fontId="10" fillId="2" borderId="11" xfId="6" applyFont="1" applyFill="1" applyBorder="1"/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8" fillId="2" borderId="18" xfId="5" applyFont="1" applyFill="1" applyBorder="1" applyAlignment="1">
      <alignment horizontal="left" vertical="center" wrapText="1"/>
    </xf>
    <xf numFmtId="0" fontId="18" fillId="2" borderId="19" xfId="5" applyFont="1" applyFill="1" applyBorder="1" applyAlignment="1">
      <alignment horizontal="left" vertical="center" wrapText="1"/>
    </xf>
    <xf numFmtId="0" fontId="18" fillId="2" borderId="20" xfId="5" applyFont="1" applyFill="1" applyBorder="1" applyAlignment="1">
      <alignment horizontal="left" vertical="center" wrapText="1"/>
    </xf>
    <xf numFmtId="0" fontId="20" fillId="2" borderId="0" xfId="5" applyFont="1" applyFill="1" applyAlignment="1">
      <alignment horizontal="center" vertical="center"/>
    </xf>
    <xf numFmtId="0" fontId="21" fillId="2" borderId="0" xfId="5" applyFont="1" applyFill="1" applyAlignment="1">
      <alignment horizontal="center" vertical="center"/>
    </xf>
    <xf numFmtId="0" fontId="18" fillId="2" borderId="18" xfId="5" applyFont="1" applyFill="1" applyBorder="1" applyAlignment="1">
      <alignment horizontal="center"/>
    </xf>
    <xf numFmtId="0" fontId="18" fillId="2" borderId="19" xfId="5" applyFont="1" applyFill="1" applyBorder="1" applyAlignment="1">
      <alignment horizontal="center"/>
    </xf>
    <xf numFmtId="0" fontId="18" fillId="2" borderId="20" xfId="5" applyFont="1" applyFill="1" applyBorder="1" applyAlignment="1">
      <alignment horizontal="center"/>
    </xf>
    <xf numFmtId="0" fontId="19" fillId="2" borderId="10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/>
      <protection locked="0"/>
    </xf>
    <xf numFmtId="0" fontId="18" fillId="2" borderId="18" xfId="5" applyFont="1" applyFill="1" applyBorder="1" applyAlignment="1">
      <alignment horizontal="justify" vertical="center" wrapText="1"/>
    </xf>
    <xf numFmtId="0" fontId="18" fillId="2" borderId="19" xfId="5" applyFont="1" applyFill="1" applyBorder="1" applyAlignment="1">
      <alignment horizontal="justify" vertical="center" wrapText="1"/>
    </xf>
    <xf numFmtId="0" fontId="18" fillId="2" borderId="20" xfId="5" applyFont="1" applyFill="1" applyBorder="1" applyAlignment="1">
      <alignment horizontal="justify" vertical="center" wrapText="1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58" xfId="5" applyFont="1" applyFill="1" applyBorder="1" applyAlignment="1">
      <alignment horizontal="center"/>
    </xf>
    <xf numFmtId="10" fontId="14" fillId="2" borderId="14" xfId="5" applyNumberFormat="1" applyFont="1" applyFill="1" applyBorder="1" applyAlignment="1">
      <alignment horizontal="center" vertical="center"/>
    </xf>
    <xf numFmtId="0" fontId="18" fillId="2" borderId="21" xfId="5" applyFont="1" applyFill="1" applyBorder="1" applyAlignment="1">
      <alignment horizontal="left" vertical="center" wrapText="1"/>
    </xf>
    <xf numFmtId="0" fontId="18" fillId="2" borderId="22" xfId="5" applyFont="1" applyFill="1" applyBorder="1" applyAlignment="1">
      <alignment horizontal="left" vertical="center" wrapText="1"/>
    </xf>
    <xf numFmtId="0" fontId="18" fillId="2" borderId="43" xfId="5" applyFont="1" applyFill="1" applyBorder="1" applyAlignment="1">
      <alignment horizontal="left" vertical="center" wrapText="1"/>
    </xf>
    <xf numFmtId="0" fontId="18" fillId="2" borderId="44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9" xfId="5" applyFont="1" applyFill="1" applyBorder="1" applyAlignment="1">
      <alignment horizontal="center" vertical="center"/>
    </xf>
    <xf numFmtId="2" fontId="12" fillId="3" borderId="13" xfId="5" applyNumberFormat="1" applyFont="1" applyFill="1" applyBorder="1" applyAlignment="1" applyProtection="1">
      <alignment horizontal="center" vertical="center"/>
      <protection locked="0"/>
    </xf>
    <xf numFmtId="2" fontId="12" fillId="3" borderId="14" xfId="5" applyNumberFormat="1" applyFont="1" applyFill="1" applyBorder="1" applyAlignment="1" applyProtection="1">
      <alignment horizontal="center" vertical="center"/>
      <protection locked="0"/>
    </xf>
    <xf numFmtId="2" fontId="12" fillId="3" borderId="15" xfId="5" applyNumberFormat="1" applyFont="1" applyFill="1" applyBorder="1" applyAlignment="1" applyProtection="1">
      <alignment horizontal="center" vertical="center"/>
      <protection locked="0"/>
    </xf>
    <xf numFmtId="0" fontId="11" fillId="2" borderId="43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/>
      <protection locked="0"/>
    </xf>
    <xf numFmtId="0" fontId="18" fillId="2" borderId="21" xfId="5" applyFont="1" applyFill="1" applyBorder="1" applyAlignment="1">
      <alignment horizontal="center" vertical="center" wrapText="1"/>
    </xf>
    <xf numFmtId="0" fontId="18" fillId="2" borderId="22" xfId="5" applyFont="1" applyFill="1" applyBorder="1" applyAlignment="1">
      <alignment horizontal="center" vertical="center" wrapText="1"/>
    </xf>
    <xf numFmtId="0" fontId="18" fillId="2" borderId="43" xfId="5" applyFont="1" applyFill="1" applyBorder="1" applyAlignment="1">
      <alignment horizontal="center" vertical="center" wrapText="1"/>
    </xf>
    <xf numFmtId="0" fontId="18" fillId="2" borderId="44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/>
    </xf>
    <xf numFmtId="0" fontId="18" fillId="2" borderId="10" xfId="5" applyFont="1" applyFill="1" applyBorder="1" applyAlignment="1">
      <alignment horizontal="lef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/>
    </xf>
    <xf numFmtId="0" fontId="18" fillId="2" borderId="18" xfId="6" applyFont="1" applyFill="1" applyBorder="1" applyAlignment="1">
      <alignment horizontal="left" vertical="center" wrapText="1"/>
    </xf>
    <xf numFmtId="0" fontId="18" fillId="2" borderId="19" xfId="6" applyFont="1" applyFill="1" applyBorder="1" applyAlignment="1">
      <alignment horizontal="left" vertical="center" wrapText="1"/>
    </xf>
    <xf numFmtId="0" fontId="18" fillId="2" borderId="20" xfId="6" applyFont="1" applyFill="1" applyBorder="1" applyAlignment="1">
      <alignment horizontal="left" vertical="center" wrapText="1"/>
    </xf>
    <xf numFmtId="0" fontId="20" fillId="2" borderId="0" xfId="6" applyFont="1" applyFill="1" applyAlignment="1">
      <alignment horizontal="center" vertical="center"/>
    </xf>
    <xf numFmtId="0" fontId="21" fillId="2" borderId="0" xfId="6" applyFont="1" applyFill="1" applyAlignment="1">
      <alignment horizontal="center" vertical="center"/>
    </xf>
    <xf numFmtId="0" fontId="18" fillId="2" borderId="18" xfId="6" applyFont="1" applyFill="1" applyBorder="1" applyAlignment="1">
      <alignment horizontal="center"/>
    </xf>
    <xf numFmtId="0" fontId="18" fillId="2" borderId="19" xfId="6" applyFont="1" applyFill="1" applyBorder="1" applyAlignment="1">
      <alignment horizontal="center"/>
    </xf>
    <xf numFmtId="0" fontId="18" fillId="2" borderId="2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/>
      <protection locked="0"/>
    </xf>
    <xf numFmtId="0" fontId="18" fillId="2" borderId="18" xfId="6" applyFont="1" applyFill="1" applyBorder="1" applyAlignment="1">
      <alignment horizontal="justify" vertical="center" wrapText="1"/>
    </xf>
    <xf numFmtId="0" fontId="18" fillId="2" borderId="19" xfId="6" applyFont="1" applyFill="1" applyBorder="1" applyAlignment="1">
      <alignment horizontal="justify" vertical="center" wrapText="1"/>
    </xf>
    <xf numFmtId="0" fontId="18" fillId="2" borderId="20" xfId="6" applyFont="1" applyFill="1" applyBorder="1" applyAlignment="1">
      <alignment horizontal="justify" vertical="center" wrapText="1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58" xfId="6" applyFont="1" applyFill="1" applyBorder="1" applyAlignment="1">
      <alignment horizontal="center"/>
    </xf>
    <xf numFmtId="10" fontId="14" fillId="2" borderId="14" xfId="6" applyNumberFormat="1" applyFont="1" applyFill="1" applyBorder="1" applyAlignment="1">
      <alignment horizontal="center" vertical="center"/>
    </xf>
    <xf numFmtId="0" fontId="18" fillId="2" borderId="21" xfId="6" applyFont="1" applyFill="1" applyBorder="1" applyAlignment="1">
      <alignment horizontal="left" vertical="center" wrapText="1"/>
    </xf>
    <xf numFmtId="0" fontId="18" fillId="2" borderId="22" xfId="6" applyFont="1" applyFill="1" applyBorder="1" applyAlignment="1">
      <alignment horizontal="left" vertical="center" wrapText="1"/>
    </xf>
    <xf numFmtId="0" fontId="18" fillId="2" borderId="43" xfId="6" applyFont="1" applyFill="1" applyBorder="1" applyAlignment="1">
      <alignment horizontal="left" vertical="center" wrapText="1"/>
    </xf>
    <xf numFmtId="0" fontId="18" fillId="2" borderId="44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9" xfId="6" applyFont="1" applyFill="1" applyBorder="1" applyAlignment="1">
      <alignment horizontal="center" vertical="center"/>
    </xf>
    <xf numFmtId="2" fontId="12" fillId="3" borderId="13" xfId="6" applyNumberFormat="1" applyFont="1" applyFill="1" applyBorder="1" applyAlignment="1" applyProtection="1">
      <alignment horizontal="center" vertical="center"/>
      <protection locked="0"/>
    </xf>
    <xf numFmtId="2" fontId="12" fillId="3" borderId="14" xfId="6" applyNumberFormat="1" applyFont="1" applyFill="1" applyBorder="1" applyAlignment="1" applyProtection="1">
      <alignment horizontal="center" vertical="center"/>
      <protection locked="0"/>
    </xf>
    <xf numFmtId="2" fontId="12" fillId="3" borderId="15" xfId="6" applyNumberFormat="1" applyFont="1" applyFill="1" applyBorder="1" applyAlignment="1" applyProtection="1">
      <alignment horizontal="center" vertical="center"/>
      <protection locked="0"/>
    </xf>
    <xf numFmtId="0" fontId="11" fillId="2" borderId="43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/>
      <protection locked="0"/>
    </xf>
    <xf numFmtId="0" fontId="18" fillId="2" borderId="21" xfId="6" applyFont="1" applyFill="1" applyBorder="1" applyAlignment="1">
      <alignment horizontal="center" vertical="center" wrapText="1"/>
    </xf>
    <xf numFmtId="0" fontId="18" fillId="2" borderId="22" xfId="6" applyFont="1" applyFill="1" applyBorder="1" applyAlignment="1">
      <alignment horizontal="center" vertical="center" wrapText="1"/>
    </xf>
    <xf numFmtId="0" fontId="18" fillId="2" borderId="43" xfId="6" applyFont="1" applyFill="1" applyBorder="1" applyAlignment="1">
      <alignment horizontal="center" vertical="center" wrapText="1"/>
    </xf>
    <xf numFmtId="0" fontId="18" fillId="2" borderId="44" xfId="6" applyFont="1" applyFill="1" applyBorder="1" applyAlignment="1">
      <alignment horizontal="center" vertical="center" wrapText="1"/>
    </xf>
    <xf numFmtId="0" fontId="11" fillId="2" borderId="0" xfId="6" applyFont="1" applyFill="1" applyAlignment="1">
      <alignment horizontal="center"/>
    </xf>
    <xf numFmtId="0" fontId="18" fillId="2" borderId="10" xfId="6" applyFont="1" applyFill="1" applyBorder="1" applyAlignment="1">
      <alignment horizontal="lef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A48" sqref="A4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5" t="s">
        <v>0</v>
      </c>
      <c r="B15" s="425"/>
      <c r="C15" s="425"/>
      <c r="D15" s="425"/>
      <c r="E15" s="42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122</v>
      </c>
      <c r="D17" s="54"/>
      <c r="E17" s="55"/>
    </row>
    <row r="18" spans="1:5" ht="16.5" customHeight="1" x14ac:dyDescent="0.3">
      <c r="A18" s="56" t="s">
        <v>4</v>
      </c>
      <c r="B18" s="57" t="s">
        <v>134</v>
      </c>
      <c r="C18" s="55"/>
      <c r="D18" s="55"/>
      <c r="E18" s="55"/>
    </row>
    <row r="19" spans="1:5" ht="16.5" customHeight="1" x14ac:dyDescent="0.3">
      <c r="A19" s="56" t="s">
        <v>6</v>
      </c>
      <c r="B19" s="48">
        <v>84.06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16.670000000000002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B20/25*5/50</f>
        <v>6.6680000000000017E-2</v>
      </c>
      <c r="C21" s="55"/>
      <c r="D21" s="55"/>
      <c r="E21" s="55"/>
    </row>
    <row r="22" spans="1:5" ht="15.75" customHeight="1" x14ac:dyDescent="0.25">
      <c r="A22" s="55"/>
      <c r="B22" s="59">
        <v>42592.632835648146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20420692</v>
      </c>
      <c r="C24" s="63">
        <v>70094.2</v>
      </c>
      <c r="D24" s="64">
        <v>1.2</v>
      </c>
      <c r="E24" s="65">
        <v>8.6</v>
      </c>
    </row>
    <row r="25" spans="1:5" ht="16.5" customHeight="1" x14ac:dyDescent="0.3">
      <c r="A25" s="62">
        <v>2</v>
      </c>
      <c r="B25" s="63">
        <v>20344360</v>
      </c>
      <c r="C25" s="63">
        <v>69785.600000000006</v>
      </c>
      <c r="D25" s="64">
        <v>1.2</v>
      </c>
      <c r="E25" s="64">
        <v>8.6</v>
      </c>
    </row>
    <row r="26" spans="1:5" ht="16.5" customHeight="1" x14ac:dyDescent="0.3">
      <c r="A26" s="62">
        <v>3</v>
      </c>
      <c r="B26" s="63">
        <v>20408505</v>
      </c>
      <c r="C26" s="63">
        <v>69688.899999999994</v>
      </c>
      <c r="D26" s="64">
        <v>1.2</v>
      </c>
      <c r="E26" s="64">
        <v>8.6</v>
      </c>
    </row>
    <row r="27" spans="1:5" ht="16.5" customHeight="1" x14ac:dyDescent="0.3">
      <c r="A27" s="62">
        <v>4</v>
      </c>
      <c r="B27" s="63">
        <v>20326724</v>
      </c>
      <c r="C27" s="63">
        <v>69602.3</v>
      </c>
      <c r="D27" s="64">
        <v>1.2</v>
      </c>
      <c r="E27" s="64">
        <v>8.6</v>
      </c>
    </row>
    <row r="28" spans="1:5" ht="16.5" customHeight="1" x14ac:dyDescent="0.3">
      <c r="A28" s="62">
        <v>5</v>
      </c>
      <c r="B28" s="63">
        <v>20394290</v>
      </c>
      <c r="C28" s="63">
        <v>69916.3</v>
      </c>
      <c r="D28" s="64">
        <v>1.2</v>
      </c>
      <c r="E28" s="64">
        <v>8.6</v>
      </c>
    </row>
    <row r="29" spans="1:5" ht="16.5" customHeight="1" x14ac:dyDescent="0.3">
      <c r="A29" s="62">
        <v>6</v>
      </c>
      <c r="B29" s="66">
        <v>20416552</v>
      </c>
      <c r="C29" s="66">
        <v>69734.2</v>
      </c>
      <c r="D29" s="67">
        <v>1.2</v>
      </c>
      <c r="E29" s="67">
        <v>8.6</v>
      </c>
    </row>
    <row r="30" spans="1:5" ht="16.5" customHeight="1" x14ac:dyDescent="0.3">
      <c r="A30" s="68" t="s">
        <v>18</v>
      </c>
      <c r="B30" s="69">
        <f>AVERAGE(B24:B29)</f>
        <v>20385187.166666668</v>
      </c>
      <c r="C30" s="70">
        <f>AVERAGE(C24:C29)</f>
        <v>69803.583333333328</v>
      </c>
      <c r="D30" s="71">
        <f>AVERAGE(D24:D29)</f>
        <v>1.2</v>
      </c>
      <c r="E30" s="71">
        <f>AVERAGE(E24:E29)</f>
        <v>8.6</v>
      </c>
    </row>
    <row r="31" spans="1:5" ht="16.5" customHeight="1" x14ac:dyDescent="0.3">
      <c r="A31" s="72" t="s">
        <v>19</v>
      </c>
      <c r="B31" s="73">
        <f>(STDEV(B24:B29)/B30)</f>
        <v>1.956772181042793E-3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123</v>
      </c>
      <c r="C34" s="82"/>
      <c r="D34" s="82"/>
      <c r="E34" s="82"/>
    </row>
    <row r="35" spans="1:5" ht="16.5" customHeight="1" x14ac:dyDescent="0.3">
      <c r="A35" s="56"/>
      <c r="B35" s="81" t="s">
        <v>124</v>
      </c>
      <c r="C35" s="82"/>
      <c r="D35" s="82"/>
      <c r="E35" s="82"/>
    </row>
    <row r="36" spans="1:5" ht="16.5" customHeight="1" x14ac:dyDescent="0.3">
      <c r="A36" s="56"/>
      <c r="B36" s="81" t="s">
        <v>125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 t="s">
        <v>134</v>
      </c>
      <c r="C39" s="55"/>
      <c r="D39" s="55"/>
      <c r="E39" s="55"/>
    </row>
    <row r="40" spans="1:5" ht="16.5" customHeight="1" x14ac:dyDescent="0.3">
      <c r="A40" s="56" t="s">
        <v>6</v>
      </c>
      <c r="B40" s="57">
        <v>84.06</v>
      </c>
      <c r="C40" s="55"/>
      <c r="D40" s="55"/>
      <c r="E40" s="55"/>
    </row>
    <row r="41" spans="1:5" ht="16.5" customHeight="1" x14ac:dyDescent="0.3">
      <c r="A41" s="53" t="s">
        <v>8</v>
      </c>
      <c r="B41" s="57">
        <v>16.670000000000002</v>
      </c>
      <c r="C41" s="55"/>
      <c r="D41" s="55"/>
      <c r="E41" s="55"/>
    </row>
    <row r="42" spans="1:5" ht="16.5" customHeight="1" x14ac:dyDescent="0.3">
      <c r="A42" s="53" t="s">
        <v>10</v>
      </c>
      <c r="B42" s="58">
        <v>6.6680000000000017E-2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20420692</v>
      </c>
      <c r="C45" s="63">
        <v>70094.2</v>
      </c>
      <c r="D45" s="64">
        <v>1.2</v>
      </c>
      <c r="E45" s="65">
        <v>8.6</v>
      </c>
    </row>
    <row r="46" spans="1:5" ht="16.5" customHeight="1" x14ac:dyDescent="0.3">
      <c r="A46" s="62">
        <v>2</v>
      </c>
      <c r="B46" s="63">
        <v>20344360</v>
      </c>
      <c r="C46" s="63">
        <v>69785.600000000006</v>
      </c>
      <c r="D46" s="64">
        <v>1.2</v>
      </c>
      <c r="E46" s="64">
        <v>8.6</v>
      </c>
    </row>
    <row r="47" spans="1:5" ht="16.5" customHeight="1" x14ac:dyDescent="0.3">
      <c r="A47" s="62">
        <v>3</v>
      </c>
      <c r="B47" s="63">
        <v>20408505</v>
      </c>
      <c r="C47" s="63">
        <v>69688.899999999994</v>
      </c>
      <c r="D47" s="64">
        <v>1.2</v>
      </c>
      <c r="E47" s="64">
        <v>8.6</v>
      </c>
    </row>
    <row r="48" spans="1:5" ht="16.5" customHeight="1" x14ac:dyDescent="0.3">
      <c r="A48" s="62">
        <v>4</v>
      </c>
      <c r="B48" s="63">
        <v>20326724</v>
      </c>
      <c r="C48" s="63">
        <v>69602.3</v>
      </c>
      <c r="D48" s="64">
        <v>1.2</v>
      </c>
      <c r="E48" s="64">
        <v>8.6</v>
      </c>
    </row>
    <row r="49" spans="1:7" ht="16.5" customHeight="1" x14ac:dyDescent="0.3">
      <c r="A49" s="62">
        <v>5</v>
      </c>
      <c r="B49" s="63">
        <v>20394290</v>
      </c>
      <c r="C49" s="63">
        <v>69916.3</v>
      </c>
      <c r="D49" s="64">
        <v>1.2</v>
      </c>
      <c r="E49" s="64">
        <v>8.6</v>
      </c>
    </row>
    <row r="50" spans="1:7" ht="16.5" customHeight="1" x14ac:dyDescent="0.3">
      <c r="A50" s="62">
        <v>6</v>
      </c>
      <c r="B50" s="66">
        <v>20416552</v>
      </c>
      <c r="C50" s="66">
        <v>69734.2</v>
      </c>
      <c r="D50" s="67">
        <v>1.2</v>
      </c>
      <c r="E50" s="67">
        <v>8.6</v>
      </c>
    </row>
    <row r="51" spans="1:7" ht="16.5" customHeight="1" x14ac:dyDescent="0.3">
      <c r="A51" s="68" t="s">
        <v>18</v>
      </c>
      <c r="B51" s="69">
        <f>AVERAGE(B45:B50)</f>
        <v>20385187.166666668</v>
      </c>
      <c r="C51" s="70">
        <f>AVERAGE(C45:C50)</f>
        <v>69803.583333333328</v>
      </c>
      <c r="D51" s="71">
        <f>AVERAGE(D45:D50)</f>
        <v>1.2</v>
      </c>
      <c r="E51" s="71">
        <f>AVERAGE(E45:E50)</f>
        <v>8.6</v>
      </c>
    </row>
    <row r="52" spans="1:7" ht="16.5" customHeight="1" x14ac:dyDescent="0.3">
      <c r="A52" s="72" t="s">
        <v>19</v>
      </c>
      <c r="B52" s="73">
        <f>(STDEV(B45:B50)/B51)</f>
        <v>1.956772181042793E-3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123</v>
      </c>
      <c r="C55" s="82"/>
      <c r="D55" s="82"/>
      <c r="E55" s="82"/>
    </row>
    <row r="56" spans="1:7" ht="16.5" customHeight="1" x14ac:dyDescent="0.3">
      <c r="A56" s="56"/>
      <c r="B56" s="81" t="s">
        <v>124</v>
      </c>
      <c r="C56" s="82"/>
      <c r="D56" s="82"/>
      <c r="E56" s="82"/>
    </row>
    <row r="57" spans="1:7" ht="16.5" customHeight="1" x14ac:dyDescent="0.3">
      <c r="A57" s="56"/>
      <c r="B57" s="81" t="s">
        <v>125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26" t="s">
        <v>23</v>
      </c>
      <c r="C59" s="426"/>
      <c r="E59" s="87" t="s">
        <v>24</v>
      </c>
      <c r="F59" s="88"/>
      <c r="G59" s="87" t="s">
        <v>25</v>
      </c>
    </row>
    <row r="60" spans="1:7" ht="15" customHeight="1" x14ac:dyDescent="0.3">
      <c r="A60" s="89" t="s">
        <v>26</v>
      </c>
      <c r="B60" s="90"/>
      <c r="C60" s="90"/>
      <c r="E60" s="90"/>
      <c r="G60" s="90"/>
    </row>
    <row r="61" spans="1:7" ht="15" customHeight="1" x14ac:dyDescent="0.3">
      <c r="A61" s="89" t="s">
        <v>27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A48" sqref="A4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5" t="s">
        <v>0</v>
      </c>
      <c r="B15" s="425"/>
      <c r="C15" s="425"/>
      <c r="D15" s="425"/>
      <c r="E15" s="42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122</v>
      </c>
      <c r="D17" s="54"/>
      <c r="E17" s="55"/>
    </row>
    <row r="18" spans="1:5" ht="16.5" customHeight="1" x14ac:dyDescent="0.3">
      <c r="A18" s="56" t="s">
        <v>4</v>
      </c>
      <c r="B18" s="57" t="s">
        <v>135</v>
      </c>
      <c r="C18" s="55"/>
      <c r="D18" s="55"/>
      <c r="E18" s="55"/>
    </row>
    <row r="19" spans="1:5" ht="16.5" customHeight="1" x14ac:dyDescent="0.3">
      <c r="A19" s="56" t="s">
        <v>6</v>
      </c>
      <c r="B19" s="48">
        <v>98.8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14.9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B20/25*5/50</f>
        <v>5.96E-2</v>
      </c>
      <c r="C21" s="55"/>
      <c r="D21" s="55"/>
      <c r="E21" s="55"/>
    </row>
    <row r="22" spans="1:5" ht="15.75" customHeight="1" x14ac:dyDescent="0.25">
      <c r="A22" s="55"/>
      <c r="B22" s="59">
        <v>42592.632835648146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6215959</v>
      </c>
      <c r="C24" s="63">
        <v>212865.5</v>
      </c>
      <c r="D24" s="64">
        <v>1.2</v>
      </c>
      <c r="E24" s="65">
        <v>17</v>
      </c>
    </row>
    <row r="25" spans="1:5" ht="16.5" customHeight="1" x14ac:dyDescent="0.3">
      <c r="A25" s="62">
        <v>2</v>
      </c>
      <c r="B25" s="63">
        <v>6146291</v>
      </c>
      <c r="C25" s="63">
        <v>213632.3</v>
      </c>
      <c r="D25" s="64">
        <v>1.2</v>
      </c>
      <c r="E25" s="64">
        <v>17</v>
      </c>
    </row>
    <row r="26" spans="1:5" ht="16.5" customHeight="1" x14ac:dyDescent="0.3">
      <c r="A26" s="62">
        <v>3</v>
      </c>
      <c r="B26" s="63">
        <v>6117690</v>
      </c>
      <c r="C26" s="63">
        <v>211832.5</v>
      </c>
      <c r="D26" s="64">
        <v>1.2</v>
      </c>
      <c r="E26" s="64">
        <v>17</v>
      </c>
    </row>
    <row r="27" spans="1:5" ht="16.5" customHeight="1" x14ac:dyDescent="0.3">
      <c r="A27" s="62">
        <v>4</v>
      </c>
      <c r="B27" s="63">
        <v>6046996</v>
      </c>
      <c r="C27" s="63">
        <v>211255.5</v>
      </c>
      <c r="D27" s="64">
        <v>1.2</v>
      </c>
      <c r="E27" s="64">
        <v>17</v>
      </c>
    </row>
    <row r="28" spans="1:5" ht="16.5" customHeight="1" x14ac:dyDescent="0.3">
      <c r="A28" s="62">
        <v>5</v>
      </c>
      <c r="B28" s="63">
        <v>6022405</v>
      </c>
      <c r="C28" s="63">
        <v>212011.9</v>
      </c>
      <c r="D28" s="64">
        <v>1.2</v>
      </c>
      <c r="E28" s="64">
        <v>17</v>
      </c>
    </row>
    <row r="29" spans="1:5" ht="16.5" customHeight="1" x14ac:dyDescent="0.3">
      <c r="A29" s="62">
        <v>6</v>
      </c>
      <c r="B29" s="66">
        <v>5987820</v>
      </c>
      <c r="C29" s="66">
        <v>211627.3</v>
      </c>
      <c r="D29" s="67">
        <v>1.2</v>
      </c>
      <c r="E29" s="67">
        <v>17.02</v>
      </c>
    </row>
    <row r="30" spans="1:5" ht="16.5" customHeight="1" x14ac:dyDescent="0.3">
      <c r="A30" s="68" t="s">
        <v>18</v>
      </c>
      <c r="B30" s="69">
        <f>AVERAGE(B24:B29)</f>
        <v>6089526.833333333</v>
      </c>
      <c r="C30" s="70">
        <f>AVERAGE(C24:C29)</f>
        <v>212204.16666666666</v>
      </c>
      <c r="D30" s="71">
        <f>AVERAGE(D24:D29)</f>
        <v>1.2</v>
      </c>
      <c r="E30" s="71">
        <f>AVERAGE(E24:E29)</f>
        <v>17.003333333333334</v>
      </c>
    </row>
    <row r="31" spans="1:5" ht="16.5" customHeight="1" x14ac:dyDescent="0.3">
      <c r="A31" s="72" t="s">
        <v>19</v>
      </c>
      <c r="B31" s="73">
        <f>(STDEV(B24:B29)/B30)</f>
        <v>1.4061164205120444E-2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123</v>
      </c>
      <c r="C34" s="82"/>
      <c r="D34" s="82"/>
      <c r="E34" s="82"/>
    </row>
    <row r="35" spans="1:5" ht="16.5" customHeight="1" x14ac:dyDescent="0.3">
      <c r="A35" s="56"/>
      <c r="B35" s="81" t="s">
        <v>124</v>
      </c>
      <c r="C35" s="82"/>
      <c r="D35" s="82"/>
      <c r="E35" s="82"/>
    </row>
    <row r="36" spans="1:5" ht="16.5" customHeight="1" x14ac:dyDescent="0.3">
      <c r="A36" s="56"/>
      <c r="B36" s="81" t="s">
        <v>125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 t="s">
        <v>135</v>
      </c>
      <c r="C39" s="55"/>
      <c r="D39" s="55"/>
      <c r="E39" s="55"/>
    </row>
    <row r="40" spans="1:5" ht="16.5" customHeight="1" x14ac:dyDescent="0.3">
      <c r="A40" s="56" t="s">
        <v>6</v>
      </c>
      <c r="B40" s="57">
        <v>98.8</v>
      </c>
      <c r="C40" s="55"/>
      <c r="D40" s="55"/>
      <c r="E40" s="55"/>
    </row>
    <row r="41" spans="1:5" ht="16.5" customHeight="1" x14ac:dyDescent="0.3">
      <c r="A41" s="53" t="s">
        <v>8</v>
      </c>
      <c r="B41" s="57">
        <v>14.9</v>
      </c>
      <c r="C41" s="55"/>
      <c r="D41" s="55"/>
      <c r="E41" s="55"/>
    </row>
    <row r="42" spans="1:5" ht="16.5" customHeight="1" x14ac:dyDescent="0.3">
      <c r="A42" s="53" t="s">
        <v>10</v>
      </c>
      <c r="B42" s="58">
        <v>5.96E-2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6215959</v>
      </c>
      <c r="C45" s="63">
        <v>212865.5</v>
      </c>
      <c r="D45" s="64">
        <v>1.2</v>
      </c>
      <c r="E45" s="65">
        <v>17</v>
      </c>
    </row>
    <row r="46" spans="1:5" ht="16.5" customHeight="1" x14ac:dyDescent="0.3">
      <c r="A46" s="62">
        <v>2</v>
      </c>
      <c r="B46" s="63">
        <v>6146291</v>
      </c>
      <c r="C46" s="63">
        <v>213632.3</v>
      </c>
      <c r="D46" s="64">
        <v>1.2</v>
      </c>
      <c r="E46" s="64">
        <v>17</v>
      </c>
    </row>
    <row r="47" spans="1:5" ht="16.5" customHeight="1" x14ac:dyDescent="0.3">
      <c r="A47" s="62">
        <v>3</v>
      </c>
      <c r="B47" s="63">
        <v>6117690</v>
      </c>
      <c r="C47" s="63">
        <v>211832.5</v>
      </c>
      <c r="D47" s="64">
        <v>1.2</v>
      </c>
      <c r="E47" s="64">
        <v>17</v>
      </c>
    </row>
    <row r="48" spans="1:5" ht="16.5" customHeight="1" x14ac:dyDescent="0.3">
      <c r="A48" s="62">
        <v>4</v>
      </c>
      <c r="B48" s="63">
        <v>6046996</v>
      </c>
      <c r="C48" s="63">
        <v>211255.5</v>
      </c>
      <c r="D48" s="64">
        <v>1.2</v>
      </c>
      <c r="E48" s="64">
        <v>17</v>
      </c>
    </row>
    <row r="49" spans="1:7" ht="16.5" customHeight="1" x14ac:dyDescent="0.3">
      <c r="A49" s="62">
        <v>5</v>
      </c>
      <c r="B49" s="63">
        <v>6022405</v>
      </c>
      <c r="C49" s="63">
        <v>212011.9</v>
      </c>
      <c r="D49" s="64">
        <v>1.2</v>
      </c>
      <c r="E49" s="64">
        <v>17</v>
      </c>
    </row>
    <row r="50" spans="1:7" ht="16.5" customHeight="1" x14ac:dyDescent="0.3">
      <c r="A50" s="62">
        <v>6</v>
      </c>
      <c r="B50" s="66">
        <v>5987820</v>
      </c>
      <c r="C50" s="66">
        <v>211627.3</v>
      </c>
      <c r="D50" s="67">
        <v>1.2</v>
      </c>
      <c r="E50" s="67">
        <v>17.02</v>
      </c>
    </row>
    <row r="51" spans="1:7" ht="16.5" customHeight="1" x14ac:dyDescent="0.3">
      <c r="A51" s="68" t="s">
        <v>18</v>
      </c>
      <c r="B51" s="69">
        <f>AVERAGE(B45:B50)</f>
        <v>6089526.833333333</v>
      </c>
      <c r="C51" s="70">
        <f>AVERAGE(C45:C50)</f>
        <v>212204.16666666666</v>
      </c>
      <c r="D51" s="71">
        <f>AVERAGE(D45:D50)</f>
        <v>1.2</v>
      </c>
      <c r="E51" s="71">
        <f>AVERAGE(E45:E50)</f>
        <v>17.003333333333334</v>
      </c>
    </row>
    <row r="52" spans="1:7" ht="16.5" customHeight="1" x14ac:dyDescent="0.3">
      <c r="A52" s="72" t="s">
        <v>19</v>
      </c>
      <c r="B52" s="73">
        <f>(STDEV(B45:B50)/B51)</f>
        <v>1.4061164205120444E-2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123</v>
      </c>
      <c r="C55" s="82"/>
      <c r="D55" s="82"/>
      <c r="E55" s="82"/>
    </row>
    <row r="56" spans="1:7" ht="16.5" customHeight="1" x14ac:dyDescent="0.3">
      <c r="A56" s="56"/>
      <c r="B56" s="81" t="s">
        <v>124</v>
      </c>
      <c r="C56" s="82"/>
      <c r="D56" s="82"/>
      <c r="E56" s="82"/>
    </row>
    <row r="57" spans="1:7" ht="16.5" customHeight="1" x14ac:dyDescent="0.3">
      <c r="A57" s="56"/>
      <c r="B57" s="81" t="s">
        <v>125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26" t="s">
        <v>23</v>
      </c>
      <c r="C59" s="426"/>
      <c r="E59" s="87" t="s">
        <v>24</v>
      </c>
      <c r="F59" s="88"/>
      <c r="G59" s="87" t="s">
        <v>25</v>
      </c>
    </row>
    <row r="60" spans="1:7" ht="15" customHeight="1" x14ac:dyDescent="0.3">
      <c r="A60" s="89" t="s">
        <v>26</v>
      </c>
      <c r="B60" s="90"/>
      <c r="C60" s="90"/>
      <c r="E60" s="90"/>
      <c r="G60" s="90"/>
    </row>
    <row r="61" spans="1:7" ht="15" customHeight="1" x14ac:dyDescent="0.3">
      <c r="A61" s="89" t="s">
        <v>27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44" zoomScaleNormal="40" zoomScalePageLayoutView="44" workbookViewId="0">
      <selection sqref="A1:I127"/>
    </sheetView>
  </sheetViews>
  <sheetFormatPr defaultColWidth="9.140625" defaultRowHeight="13.5" x14ac:dyDescent="0.2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95"/>
  </cols>
  <sheetData>
    <row r="1" spans="1:9" ht="18.75" customHeight="1" x14ac:dyDescent="0.25">
      <c r="A1" s="430" t="s">
        <v>42</v>
      </c>
      <c r="B1" s="430"/>
      <c r="C1" s="430"/>
      <c r="D1" s="430"/>
      <c r="E1" s="430"/>
      <c r="F1" s="430"/>
      <c r="G1" s="430"/>
      <c r="H1" s="430"/>
      <c r="I1" s="430"/>
    </row>
    <row r="2" spans="1:9" ht="18.75" customHeight="1" x14ac:dyDescent="0.25">
      <c r="A2" s="430"/>
      <c r="B2" s="430"/>
      <c r="C2" s="430"/>
      <c r="D2" s="430"/>
      <c r="E2" s="430"/>
      <c r="F2" s="430"/>
      <c r="G2" s="430"/>
      <c r="H2" s="430"/>
      <c r="I2" s="430"/>
    </row>
    <row r="3" spans="1:9" ht="18.75" customHeight="1" x14ac:dyDescent="0.25">
      <c r="A3" s="430"/>
      <c r="B3" s="430"/>
      <c r="C3" s="430"/>
      <c r="D3" s="430"/>
      <c r="E3" s="430"/>
      <c r="F3" s="430"/>
      <c r="G3" s="430"/>
      <c r="H3" s="430"/>
      <c r="I3" s="430"/>
    </row>
    <row r="4" spans="1:9" ht="18.75" customHeight="1" x14ac:dyDescent="0.25">
      <c r="A4" s="430"/>
      <c r="B4" s="430"/>
      <c r="C4" s="430"/>
      <c r="D4" s="430"/>
      <c r="E4" s="430"/>
      <c r="F4" s="430"/>
      <c r="G4" s="430"/>
      <c r="H4" s="430"/>
      <c r="I4" s="430"/>
    </row>
    <row r="5" spans="1:9" ht="18.75" customHeight="1" x14ac:dyDescent="0.25">
      <c r="A5" s="430"/>
      <c r="B5" s="430"/>
      <c r="C5" s="430"/>
      <c r="D5" s="430"/>
      <c r="E5" s="430"/>
      <c r="F5" s="430"/>
      <c r="G5" s="430"/>
      <c r="H5" s="430"/>
      <c r="I5" s="430"/>
    </row>
    <row r="6" spans="1:9" ht="18.75" customHeight="1" x14ac:dyDescent="0.25">
      <c r="A6" s="430"/>
      <c r="B6" s="430"/>
      <c r="C6" s="430"/>
      <c r="D6" s="430"/>
      <c r="E6" s="430"/>
      <c r="F6" s="430"/>
      <c r="G6" s="430"/>
      <c r="H6" s="430"/>
      <c r="I6" s="430"/>
    </row>
    <row r="7" spans="1:9" ht="18.75" customHeight="1" x14ac:dyDescent="0.25">
      <c r="A7" s="430"/>
      <c r="B7" s="430"/>
      <c r="C7" s="430"/>
      <c r="D7" s="430"/>
      <c r="E7" s="430"/>
      <c r="F7" s="430"/>
      <c r="G7" s="430"/>
      <c r="H7" s="430"/>
      <c r="I7" s="430"/>
    </row>
    <row r="8" spans="1:9" x14ac:dyDescent="0.25">
      <c r="A8" s="431" t="s">
        <v>43</v>
      </c>
      <c r="B8" s="431"/>
      <c r="C8" s="431"/>
      <c r="D8" s="431"/>
      <c r="E8" s="431"/>
      <c r="F8" s="431"/>
      <c r="G8" s="431"/>
      <c r="H8" s="431"/>
      <c r="I8" s="431"/>
    </row>
    <row r="9" spans="1:9" x14ac:dyDescent="0.25">
      <c r="A9" s="431"/>
      <c r="B9" s="431"/>
      <c r="C9" s="431"/>
      <c r="D9" s="431"/>
      <c r="E9" s="431"/>
      <c r="F9" s="431"/>
      <c r="G9" s="431"/>
      <c r="H9" s="431"/>
      <c r="I9" s="431"/>
    </row>
    <row r="10" spans="1:9" x14ac:dyDescent="0.25">
      <c r="A10" s="431"/>
      <c r="B10" s="431"/>
      <c r="C10" s="431"/>
      <c r="D10" s="431"/>
      <c r="E10" s="431"/>
      <c r="F10" s="431"/>
      <c r="G10" s="431"/>
      <c r="H10" s="431"/>
      <c r="I10" s="431"/>
    </row>
    <row r="11" spans="1:9" x14ac:dyDescent="0.25">
      <c r="A11" s="431"/>
      <c r="B11" s="431"/>
      <c r="C11" s="431"/>
      <c r="D11" s="431"/>
      <c r="E11" s="431"/>
      <c r="F11" s="431"/>
      <c r="G11" s="431"/>
      <c r="H11" s="431"/>
      <c r="I11" s="431"/>
    </row>
    <row r="12" spans="1:9" x14ac:dyDescent="0.25">
      <c r="A12" s="431"/>
      <c r="B12" s="431"/>
      <c r="C12" s="431"/>
      <c r="D12" s="431"/>
      <c r="E12" s="431"/>
      <c r="F12" s="431"/>
      <c r="G12" s="431"/>
      <c r="H12" s="431"/>
      <c r="I12" s="431"/>
    </row>
    <row r="13" spans="1:9" x14ac:dyDescent="0.25">
      <c r="A13" s="431"/>
      <c r="B13" s="431"/>
      <c r="C13" s="431"/>
      <c r="D13" s="431"/>
      <c r="E13" s="431"/>
      <c r="F13" s="431"/>
      <c r="G13" s="431"/>
      <c r="H13" s="431"/>
      <c r="I13" s="431"/>
    </row>
    <row r="14" spans="1:9" x14ac:dyDescent="0.25">
      <c r="A14" s="431"/>
      <c r="B14" s="431"/>
      <c r="C14" s="431"/>
      <c r="D14" s="431"/>
      <c r="E14" s="431"/>
      <c r="F14" s="431"/>
      <c r="G14" s="431"/>
      <c r="H14" s="431"/>
      <c r="I14" s="431"/>
    </row>
    <row r="15" spans="1:9" ht="19.5" customHeight="1" thickBot="1" x14ac:dyDescent="0.35">
      <c r="A15" s="94"/>
    </row>
    <row r="16" spans="1:9" ht="19.5" customHeight="1" thickBot="1" x14ac:dyDescent="0.35">
      <c r="A16" s="432" t="s">
        <v>28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44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96" t="s">
        <v>30</v>
      </c>
      <c r="B18" s="436" t="s">
        <v>126</v>
      </c>
      <c r="C18" s="436"/>
      <c r="D18" s="97"/>
      <c r="E18" s="98"/>
      <c r="F18" s="99"/>
      <c r="G18" s="99"/>
      <c r="H18" s="99"/>
    </row>
    <row r="19" spans="1:14" ht="26.25" customHeight="1" x14ac:dyDescent="0.4">
      <c r="A19" s="96" t="s">
        <v>31</v>
      </c>
      <c r="B19" s="100" t="s">
        <v>7</v>
      </c>
      <c r="C19" s="99">
        <v>29</v>
      </c>
      <c r="D19" s="99"/>
      <c r="E19" s="99"/>
      <c r="F19" s="99"/>
      <c r="G19" s="99"/>
      <c r="H19" s="99"/>
    </row>
    <row r="20" spans="1:14" ht="26.25" customHeight="1" x14ac:dyDescent="0.4">
      <c r="A20" s="96" t="s">
        <v>32</v>
      </c>
      <c r="B20" s="437" t="s">
        <v>127</v>
      </c>
      <c r="C20" s="437"/>
      <c r="D20" s="99"/>
      <c r="E20" s="99"/>
      <c r="F20" s="99"/>
      <c r="G20" s="99"/>
      <c r="H20" s="99"/>
    </row>
    <row r="21" spans="1:14" ht="26.25" customHeight="1" x14ac:dyDescent="0.4">
      <c r="A21" s="96" t="s">
        <v>33</v>
      </c>
      <c r="B21" s="437" t="s">
        <v>128</v>
      </c>
      <c r="C21" s="437"/>
      <c r="D21" s="437"/>
      <c r="E21" s="437"/>
      <c r="F21" s="437"/>
      <c r="G21" s="437"/>
      <c r="H21" s="437"/>
      <c r="I21" s="101"/>
    </row>
    <row r="22" spans="1:14" ht="26.25" customHeight="1" x14ac:dyDescent="0.4">
      <c r="A22" s="96" t="s">
        <v>34</v>
      </c>
      <c r="B22" s="102" t="s">
        <v>129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6" t="s">
        <v>35</v>
      </c>
      <c r="B23" s="102"/>
      <c r="C23" s="99"/>
      <c r="D23" s="99"/>
      <c r="E23" s="99"/>
      <c r="F23" s="99"/>
      <c r="G23" s="99"/>
      <c r="H23" s="99"/>
    </row>
    <row r="24" spans="1:14" ht="18.75" x14ac:dyDescent="0.3">
      <c r="A24" s="96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436" t="s">
        <v>130</v>
      </c>
      <c r="C26" s="436"/>
    </row>
    <row r="27" spans="1:14" ht="26.25" customHeight="1" x14ac:dyDescent="0.4">
      <c r="A27" s="106" t="s">
        <v>45</v>
      </c>
      <c r="B27" s="438" t="s">
        <v>131</v>
      </c>
      <c r="C27" s="438"/>
    </row>
    <row r="28" spans="1:14" ht="27" customHeight="1" thickBot="1" x14ac:dyDescent="0.45">
      <c r="A28" s="106" t="s">
        <v>6</v>
      </c>
      <c r="B28" s="107">
        <v>84.06</v>
      </c>
    </row>
    <row r="29" spans="1:14" s="109" customFormat="1" ht="27" customHeight="1" thickBot="1" x14ac:dyDescent="0.45">
      <c r="A29" s="106" t="s">
        <v>46</v>
      </c>
      <c r="B29" s="108">
        <v>0</v>
      </c>
      <c r="C29" s="439" t="s">
        <v>47</v>
      </c>
      <c r="D29" s="440"/>
      <c r="E29" s="440"/>
      <c r="F29" s="440"/>
      <c r="G29" s="441"/>
      <c r="I29" s="110"/>
      <c r="J29" s="110"/>
      <c r="K29" s="110"/>
      <c r="L29" s="110"/>
    </row>
    <row r="30" spans="1:14" s="109" customFormat="1" ht="19.5" customHeight="1" thickBot="1" x14ac:dyDescent="0.35">
      <c r="A30" s="106" t="s">
        <v>48</v>
      </c>
      <c r="B30" s="111">
        <f>B28-B29</f>
        <v>84.06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09" customFormat="1" ht="27" customHeight="1" thickBot="1" x14ac:dyDescent="0.45">
      <c r="A31" s="106" t="s">
        <v>49</v>
      </c>
      <c r="B31" s="114">
        <v>1</v>
      </c>
      <c r="C31" s="427" t="s">
        <v>50</v>
      </c>
      <c r="D31" s="428"/>
      <c r="E31" s="428"/>
      <c r="F31" s="428"/>
      <c r="G31" s="428"/>
      <c r="H31" s="429"/>
      <c r="I31" s="110"/>
      <c r="J31" s="110"/>
      <c r="K31" s="110"/>
      <c r="L31" s="110"/>
    </row>
    <row r="32" spans="1:14" s="109" customFormat="1" ht="27" customHeight="1" thickBot="1" x14ac:dyDescent="0.45">
      <c r="A32" s="106" t="s">
        <v>51</v>
      </c>
      <c r="B32" s="114">
        <v>1</v>
      </c>
      <c r="C32" s="427" t="s">
        <v>52</v>
      </c>
      <c r="D32" s="428"/>
      <c r="E32" s="428"/>
      <c r="F32" s="428"/>
      <c r="G32" s="428"/>
      <c r="H32" s="429"/>
      <c r="I32" s="110"/>
      <c r="J32" s="110"/>
      <c r="K32" s="110"/>
      <c r="L32" s="115"/>
      <c r="M32" s="115"/>
      <c r="N32" s="116"/>
    </row>
    <row r="33" spans="1:14" s="109" customFormat="1" ht="17.25" customHeight="1" x14ac:dyDescent="0.3">
      <c r="A33" s="106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09" customFormat="1" ht="18.75" x14ac:dyDescent="0.3">
      <c r="A34" s="106" t="s">
        <v>53</v>
      </c>
      <c r="B34" s="119">
        <f>B31/B32</f>
        <v>1</v>
      </c>
      <c r="C34" s="94" t="s">
        <v>54</v>
      </c>
      <c r="D34" s="94"/>
      <c r="E34" s="94"/>
      <c r="F34" s="94"/>
      <c r="G34" s="94"/>
      <c r="I34" s="110"/>
      <c r="J34" s="110"/>
      <c r="K34" s="110"/>
      <c r="L34" s="115"/>
      <c r="M34" s="115"/>
      <c r="N34" s="116"/>
    </row>
    <row r="35" spans="1:14" s="109" customFormat="1" ht="19.5" customHeight="1" thickBot="1" x14ac:dyDescent="0.35">
      <c r="A35" s="106"/>
      <c r="B35" s="111"/>
      <c r="G35" s="94"/>
      <c r="I35" s="110"/>
      <c r="J35" s="110"/>
      <c r="K35" s="110"/>
      <c r="L35" s="115"/>
      <c r="M35" s="115"/>
      <c r="N35" s="116"/>
    </row>
    <row r="36" spans="1:14" s="109" customFormat="1" ht="27" customHeight="1" thickBot="1" x14ac:dyDescent="0.45">
      <c r="A36" s="120" t="s">
        <v>55</v>
      </c>
      <c r="B36" s="121">
        <v>25</v>
      </c>
      <c r="C36" s="94"/>
      <c r="D36" s="442" t="s">
        <v>56</v>
      </c>
      <c r="E36" s="443"/>
      <c r="F36" s="442" t="s">
        <v>57</v>
      </c>
      <c r="G36" s="444"/>
      <c r="J36" s="110"/>
      <c r="K36" s="110"/>
      <c r="L36" s="115"/>
      <c r="M36" s="115"/>
      <c r="N36" s="116"/>
    </row>
    <row r="37" spans="1:14" s="109" customFormat="1" ht="27" customHeight="1" thickBot="1" x14ac:dyDescent="0.45">
      <c r="A37" s="122" t="s">
        <v>58</v>
      </c>
      <c r="B37" s="123">
        <v>5</v>
      </c>
      <c r="C37" s="124" t="s">
        <v>59</v>
      </c>
      <c r="D37" s="125" t="s">
        <v>60</v>
      </c>
      <c r="E37" s="126" t="s">
        <v>61</v>
      </c>
      <c r="F37" s="125" t="s">
        <v>60</v>
      </c>
      <c r="G37" s="127" t="s">
        <v>61</v>
      </c>
      <c r="I37" s="128" t="s">
        <v>62</v>
      </c>
      <c r="J37" s="110"/>
      <c r="K37" s="110"/>
      <c r="L37" s="115"/>
      <c r="M37" s="115"/>
      <c r="N37" s="116"/>
    </row>
    <row r="38" spans="1:14" s="109" customFormat="1" ht="26.25" customHeight="1" x14ac:dyDescent="0.4">
      <c r="A38" s="122" t="s">
        <v>63</v>
      </c>
      <c r="B38" s="123">
        <v>50</v>
      </c>
      <c r="C38" s="129">
        <v>1</v>
      </c>
      <c r="D38" s="130">
        <v>18299009</v>
      </c>
      <c r="E38" s="131">
        <f>IF(ISBLANK(D38),"-",$D$48/$D$45*D38)</f>
        <v>20408423.670592431</v>
      </c>
      <c r="F38" s="130">
        <v>20066830</v>
      </c>
      <c r="G38" s="132">
        <f>IF(ISBLANK(F38),"-",$D$48/$F$45*F38)</f>
        <v>21063557.542931519</v>
      </c>
      <c r="I38" s="133"/>
      <c r="J38" s="110"/>
      <c r="K38" s="110"/>
      <c r="L38" s="115"/>
      <c r="M38" s="115"/>
      <c r="N38" s="116"/>
    </row>
    <row r="39" spans="1:14" s="109" customFormat="1" ht="26.25" customHeight="1" x14ac:dyDescent="0.4">
      <c r="A39" s="122" t="s">
        <v>64</v>
      </c>
      <c r="B39" s="123">
        <v>1</v>
      </c>
      <c r="C39" s="134">
        <v>2</v>
      </c>
      <c r="D39" s="135">
        <v>18296055</v>
      </c>
      <c r="E39" s="136">
        <f>IF(ISBLANK(D39),"-",$D$48/$D$45*D39)</f>
        <v>20405129.148822267</v>
      </c>
      <c r="F39" s="130">
        <v>20068656</v>
      </c>
      <c r="G39" s="137">
        <f>IF(ISBLANK(F39),"-",$D$48/$F$45*F39)</f>
        <v>21065474.241088297</v>
      </c>
      <c r="I39" s="445">
        <f>ABS((F43/D43*D42)-F42)/D42</f>
        <v>3.7978401950701908E-2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65</v>
      </c>
      <c r="B40" s="123">
        <v>1</v>
      </c>
      <c r="C40" s="134">
        <v>3</v>
      </c>
      <c r="D40" s="135">
        <v>18292254</v>
      </c>
      <c r="E40" s="136">
        <f>IF(ISBLANK(D40),"-",$D$48/$D$45*D40)</f>
        <v>20400889.989293359</v>
      </c>
      <c r="F40" s="130">
        <v>20266822</v>
      </c>
      <c r="G40" s="137">
        <f>IF(ISBLANK(F40),"-",$D$48/$F$45*F40)</f>
        <v>21273483.22626695</v>
      </c>
      <c r="I40" s="445"/>
      <c r="L40" s="115"/>
      <c r="M40" s="115"/>
      <c r="N40" s="94"/>
    </row>
    <row r="41" spans="1:14" ht="27" customHeight="1" thickBot="1" x14ac:dyDescent="0.45">
      <c r="A41" s="122" t="s">
        <v>66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4"/>
    </row>
    <row r="42" spans="1:14" ht="27" customHeight="1" thickBot="1" x14ac:dyDescent="0.45">
      <c r="A42" s="122" t="s">
        <v>67</v>
      </c>
      <c r="B42" s="123">
        <v>1</v>
      </c>
      <c r="C42" s="143" t="s">
        <v>68</v>
      </c>
      <c r="D42" s="144">
        <f>AVERAGE(D38:D41)</f>
        <v>18295772.666666668</v>
      </c>
      <c r="E42" s="145">
        <f>AVERAGE(E38:E41)</f>
        <v>20404814.269569352</v>
      </c>
      <c r="F42" s="144">
        <f>AVERAGE(F38:F41)</f>
        <v>20134102.666666668</v>
      </c>
      <c r="G42" s="146">
        <f>AVERAGE(G38:G41)</f>
        <v>21134171.670095589</v>
      </c>
      <c r="H42" s="147"/>
    </row>
    <row r="43" spans="1:14" ht="26.25" customHeight="1" x14ac:dyDescent="0.4">
      <c r="A43" s="122" t="s">
        <v>69</v>
      </c>
      <c r="B43" s="123">
        <v>1</v>
      </c>
      <c r="C43" s="148" t="s">
        <v>70</v>
      </c>
      <c r="D43" s="149">
        <v>16</v>
      </c>
      <c r="E43" s="94"/>
      <c r="F43" s="149">
        <v>17</v>
      </c>
      <c r="H43" s="147"/>
    </row>
    <row r="44" spans="1:14" ht="26.25" customHeight="1" x14ac:dyDescent="0.4">
      <c r="A44" s="122" t="s">
        <v>71</v>
      </c>
      <c r="B44" s="123">
        <v>1</v>
      </c>
      <c r="C44" s="150" t="s">
        <v>72</v>
      </c>
      <c r="D44" s="151">
        <f>D43*$B$34</f>
        <v>16</v>
      </c>
      <c r="E44" s="152"/>
      <c r="F44" s="151">
        <f>F43*$B$34</f>
        <v>17</v>
      </c>
      <c r="H44" s="147"/>
    </row>
    <row r="45" spans="1:14" ht="19.5" customHeight="1" thickBot="1" x14ac:dyDescent="0.35">
      <c r="A45" s="122" t="s">
        <v>73</v>
      </c>
      <c r="B45" s="134">
        <f>(B44/B43)*(B42/B41)*(B40/B39)*(B38/B37)*B36</f>
        <v>250</v>
      </c>
      <c r="C45" s="150" t="s">
        <v>74</v>
      </c>
      <c r="D45" s="153">
        <f>D44*$B$30/100</f>
        <v>13.4496</v>
      </c>
      <c r="E45" s="154"/>
      <c r="F45" s="153">
        <f>F44*$B$30/100</f>
        <v>14.2902</v>
      </c>
      <c r="H45" s="147"/>
    </row>
    <row r="46" spans="1:14" ht="19.5" customHeight="1" thickBot="1" x14ac:dyDescent="0.35">
      <c r="A46" s="446" t="s">
        <v>75</v>
      </c>
      <c r="B46" s="447"/>
      <c r="C46" s="150" t="s">
        <v>76</v>
      </c>
      <c r="D46" s="155">
        <f>D45/$B$45</f>
        <v>5.3798400000000003E-2</v>
      </c>
      <c r="E46" s="156"/>
      <c r="F46" s="157">
        <f>F45/$B$45</f>
        <v>5.7160800000000005E-2</v>
      </c>
      <c r="H46" s="147"/>
    </row>
    <row r="47" spans="1:14" ht="27" customHeight="1" thickBot="1" x14ac:dyDescent="0.45">
      <c r="A47" s="448"/>
      <c r="B47" s="449"/>
      <c r="C47" s="158" t="s">
        <v>77</v>
      </c>
      <c r="D47" s="159">
        <v>0.06</v>
      </c>
      <c r="E47" s="160"/>
      <c r="F47" s="156"/>
      <c r="H47" s="147"/>
    </row>
    <row r="48" spans="1:14" ht="18.75" x14ac:dyDescent="0.3">
      <c r="C48" s="161" t="s">
        <v>78</v>
      </c>
      <c r="D48" s="153">
        <f>D47*$B$45</f>
        <v>15</v>
      </c>
      <c r="F48" s="162"/>
      <c r="H48" s="147"/>
    </row>
    <row r="49" spans="1:12" ht="19.5" customHeight="1" thickBot="1" x14ac:dyDescent="0.35">
      <c r="C49" s="163" t="s">
        <v>79</v>
      </c>
      <c r="D49" s="164">
        <f>D48/B34</f>
        <v>15</v>
      </c>
      <c r="F49" s="162"/>
      <c r="H49" s="147"/>
    </row>
    <row r="50" spans="1:12" ht="18.75" x14ac:dyDescent="0.3">
      <c r="C50" s="120" t="s">
        <v>80</v>
      </c>
      <c r="D50" s="165">
        <f>AVERAGE(E38:E41,G38:G41)</f>
        <v>20769492.969832469</v>
      </c>
      <c r="F50" s="166"/>
      <c r="H50" s="147"/>
    </row>
    <row r="51" spans="1:12" ht="18.75" x14ac:dyDescent="0.3">
      <c r="C51" s="122" t="s">
        <v>81</v>
      </c>
      <c r="D51" s="167">
        <f>STDEV(E38:E41,G38:G41)/D50</f>
        <v>1.9582324474716379E-2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82</v>
      </c>
    </row>
    <row r="55" spans="1:12" ht="18.75" x14ac:dyDescent="0.3">
      <c r="A55" s="94" t="s">
        <v>83</v>
      </c>
      <c r="B55" s="172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72" t="s">
        <v>84</v>
      </c>
      <c r="B56" s="173">
        <v>300</v>
      </c>
      <c r="C56" s="94" t="str">
        <f>B20</f>
        <v>Efavirenz 600mg, Lamivudine 300mg and Tenofovir Disoproxil Fumarate 300mg Tablets</v>
      </c>
      <c r="H56" s="152"/>
    </row>
    <row r="57" spans="1:12" ht="18.75" x14ac:dyDescent="0.3">
      <c r="A57" s="172" t="s">
        <v>85</v>
      </c>
      <c r="B57" s="174">
        <f>Uniformity!C46</f>
        <v>1195.7379999999998</v>
      </c>
      <c r="H57" s="152"/>
    </row>
    <row r="58" spans="1:12" ht="19.5" customHeight="1" thickBot="1" x14ac:dyDescent="0.35">
      <c r="H58" s="152"/>
    </row>
    <row r="59" spans="1:12" s="109" customFormat="1" ht="27" customHeight="1" thickBot="1" x14ac:dyDescent="0.45">
      <c r="A59" s="120" t="s">
        <v>86</v>
      </c>
      <c r="B59" s="121">
        <v>200</v>
      </c>
      <c r="C59" s="94"/>
      <c r="D59" s="175" t="s">
        <v>87</v>
      </c>
      <c r="E59" s="176" t="s">
        <v>59</v>
      </c>
      <c r="F59" s="176" t="s">
        <v>60</v>
      </c>
      <c r="G59" s="176" t="s">
        <v>88</v>
      </c>
      <c r="H59" s="124" t="s">
        <v>89</v>
      </c>
      <c r="L59" s="110"/>
    </row>
    <row r="60" spans="1:12" s="109" customFormat="1" ht="26.25" customHeight="1" x14ac:dyDescent="0.4">
      <c r="A60" s="122" t="s">
        <v>90</v>
      </c>
      <c r="B60" s="123">
        <v>4</v>
      </c>
      <c r="C60" s="450" t="s">
        <v>91</v>
      </c>
      <c r="D60" s="453">
        <v>1198.3800000000001</v>
      </c>
      <c r="E60" s="177">
        <v>1</v>
      </c>
      <c r="F60" s="178">
        <v>20089389</v>
      </c>
      <c r="G60" s="179">
        <f>IF(ISBLANK(F60),"-",(F60/$D$50*$D$47*$B$68)*($B$57/$D$60))</f>
        <v>289.53666465900966</v>
      </c>
      <c r="H60" s="180">
        <f t="shared" ref="H60:H71" si="0">IF(ISBLANK(F60),"-",G60/$B$56)</f>
        <v>0.96512221553003219</v>
      </c>
      <c r="L60" s="110"/>
    </row>
    <row r="61" spans="1:12" s="109" customFormat="1" ht="26.25" customHeight="1" x14ac:dyDescent="0.4">
      <c r="A61" s="122" t="s">
        <v>92</v>
      </c>
      <c r="B61" s="123">
        <v>100</v>
      </c>
      <c r="C61" s="451"/>
      <c r="D61" s="454"/>
      <c r="E61" s="181">
        <v>2</v>
      </c>
      <c r="F61" s="135">
        <v>20129034</v>
      </c>
      <c r="G61" s="182">
        <f>IF(ISBLANK(F61),"-",(F61/$D$50*$D$47*$B$68)*($B$57/$D$60))</f>
        <v>290.10804495685778</v>
      </c>
      <c r="H61" s="183">
        <f t="shared" si="0"/>
        <v>0.96702681652285927</v>
      </c>
      <c r="L61" s="110"/>
    </row>
    <row r="62" spans="1:12" s="109" customFormat="1" ht="26.25" customHeight="1" x14ac:dyDescent="0.4">
      <c r="A62" s="122" t="s">
        <v>93</v>
      </c>
      <c r="B62" s="123">
        <v>1</v>
      </c>
      <c r="C62" s="451"/>
      <c r="D62" s="454"/>
      <c r="E62" s="181">
        <v>3</v>
      </c>
      <c r="F62" s="184">
        <v>20109084</v>
      </c>
      <c r="G62" s="182">
        <f>IF(ISBLANK(F62),"-",(F62/$D$50*$D$47*$B$68)*($B$57/$D$60))</f>
        <v>289.82051722468293</v>
      </c>
      <c r="H62" s="183">
        <f t="shared" si="0"/>
        <v>0.96606839074894313</v>
      </c>
      <c r="L62" s="110"/>
    </row>
    <row r="63" spans="1:12" ht="27" customHeight="1" thickBot="1" x14ac:dyDescent="0.45">
      <c r="A63" s="122" t="s">
        <v>94</v>
      </c>
      <c r="B63" s="123">
        <v>1</v>
      </c>
      <c r="C63" s="452"/>
      <c r="D63" s="455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95</v>
      </c>
      <c r="B64" s="123">
        <v>1</v>
      </c>
      <c r="C64" s="450" t="s">
        <v>96</v>
      </c>
      <c r="D64" s="453">
        <v>1200.43</v>
      </c>
      <c r="E64" s="177">
        <v>1</v>
      </c>
      <c r="F64" s="178">
        <v>20741314</v>
      </c>
      <c r="G64" s="187">
        <f>IF(ISBLANK(F64),"-",(F64/$D$50*$D$47*$B$68)*($B$57/$D$64))</f>
        <v>298.42198664409358</v>
      </c>
      <c r="H64" s="188">
        <f t="shared" si="0"/>
        <v>0.99473995548031191</v>
      </c>
    </row>
    <row r="65" spans="1:8" ht="26.25" customHeight="1" x14ac:dyDescent="0.4">
      <c r="A65" s="122" t="s">
        <v>97</v>
      </c>
      <c r="B65" s="123">
        <v>1</v>
      </c>
      <c r="C65" s="451"/>
      <c r="D65" s="454"/>
      <c r="E65" s="181">
        <v>2</v>
      </c>
      <c r="F65" s="135">
        <v>20715659</v>
      </c>
      <c r="G65" s="189">
        <f>IF(ISBLANK(F65),"-",(F65/$D$50*$D$47*$B$68)*($B$57/$D$64))</f>
        <v>298.05286750017854</v>
      </c>
      <c r="H65" s="190">
        <f t="shared" si="0"/>
        <v>0.9935095583339284</v>
      </c>
    </row>
    <row r="66" spans="1:8" ht="26.25" customHeight="1" x14ac:dyDescent="0.4">
      <c r="A66" s="122" t="s">
        <v>98</v>
      </c>
      <c r="B66" s="123">
        <v>1</v>
      </c>
      <c r="C66" s="451"/>
      <c r="D66" s="454"/>
      <c r="E66" s="181">
        <v>3</v>
      </c>
      <c r="F66" s="135">
        <v>20735931</v>
      </c>
      <c r="G66" s="189">
        <f>IF(ISBLANK(F66),"-",(F66/$D$50*$D$47*$B$68)*($B$57/$D$64))</f>
        <v>298.34453708838538</v>
      </c>
      <c r="H66" s="190">
        <f t="shared" si="0"/>
        <v>0.99448179029461792</v>
      </c>
    </row>
    <row r="67" spans="1:8" ht="27" customHeight="1" thickBot="1" x14ac:dyDescent="0.45">
      <c r="A67" s="122" t="s">
        <v>99</v>
      </c>
      <c r="B67" s="123">
        <v>1</v>
      </c>
      <c r="C67" s="452"/>
      <c r="D67" s="455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2" t="s">
        <v>100</v>
      </c>
      <c r="B68" s="193">
        <f>(B67/B66)*(B65/B64)*(B63/B62)*(B61/B60)*B59</f>
        <v>5000</v>
      </c>
      <c r="C68" s="450" t="s">
        <v>101</v>
      </c>
      <c r="D68" s="453">
        <v>1199.55</v>
      </c>
      <c r="E68" s="177">
        <v>1</v>
      </c>
      <c r="F68" s="178">
        <v>20906746</v>
      </c>
      <c r="G68" s="187">
        <f>IF(ISBLANK(F68),"-",(F68/$D$50*$D$47*$B$68)*($B$57/$D$68))</f>
        <v>301.02286106800403</v>
      </c>
      <c r="H68" s="183">
        <f t="shared" si="0"/>
        <v>1.0034095368933469</v>
      </c>
    </row>
    <row r="69" spans="1:8" ht="27" customHeight="1" thickBot="1" x14ac:dyDescent="0.45">
      <c r="A69" s="168" t="s">
        <v>102</v>
      </c>
      <c r="B69" s="194">
        <f>(D47*B68)/B56*B57</f>
        <v>1195.7379999999998</v>
      </c>
      <c r="C69" s="451"/>
      <c r="D69" s="454"/>
      <c r="E69" s="181">
        <v>2</v>
      </c>
      <c r="F69" s="135">
        <v>20919341</v>
      </c>
      <c r="G69" s="189">
        <f>IF(ISBLANK(F69),"-",(F69/$D$50*$D$47*$B$68)*($B$57/$D$68))</f>
        <v>301.20420841565686</v>
      </c>
      <c r="H69" s="183">
        <f t="shared" si="0"/>
        <v>1.0040140280521896</v>
      </c>
    </row>
    <row r="70" spans="1:8" ht="26.25" customHeight="1" x14ac:dyDescent="0.4">
      <c r="A70" s="458" t="s">
        <v>75</v>
      </c>
      <c r="B70" s="459"/>
      <c r="C70" s="451"/>
      <c r="D70" s="454"/>
      <c r="E70" s="181">
        <v>3</v>
      </c>
      <c r="F70" s="135">
        <v>20932813</v>
      </c>
      <c r="G70" s="189">
        <f>IF(ISBLANK(F70),"-",(F70/$D$50*$D$47*$B$68)*($B$57/$D$68))</f>
        <v>301.39818312527012</v>
      </c>
      <c r="H70" s="183">
        <f t="shared" si="0"/>
        <v>1.004660610417567</v>
      </c>
    </row>
    <row r="71" spans="1:8" ht="27" customHeight="1" thickBot="1" x14ac:dyDescent="0.45">
      <c r="A71" s="460"/>
      <c r="B71" s="461"/>
      <c r="C71" s="456"/>
      <c r="D71" s="455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6" t="s">
        <v>68</v>
      </c>
      <c r="G72" s="197">
        <f>AVERAGE(G60:G71)</f>
        <v>296.43443007579322</v>
      </c>
      <c r="H72" s="198">
        <f>AVERAGE(H60:H71)</f>
        <v>0.98811476691931055</v>
      </c>
    </row>
    <row r="73" spans="1:8" ht="26.25" customHeight="1" x14ac:dyDescent="0.4">
      <c r="C73" s="152"/>
      <c r="D73" s="152"/>
      <c r="E73" s="152"/>
      <c r="F73" s="199" t="s">
        <v>81</v>
      </c>
      <c r="G73" s="200">
        <f>STDEV(G60:G71)/G72</f>
        <v>1.7283989346686308E-2</v>
      </c>
      <c r="H73" s="200">
        <f>STDEV(H60:H71)/H72</f>
        <v>1.7283989346686322E-2</v>
      </c>
    </row>
    <row r="74" spans="1:8" ht="27" customHeight="1" thickBot="1" x14ac:dyDescent="0.45">
      <c r="A74" s="152"/>
      <c r="B74" s="152"/>
      <c r="C74" s="152"/>
      <c r="D74" s="152"/>
      <c r="E74" s="154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5" t="s">
        <v>103</v>
      </c>
      <c r="B76" s="106" t="s">
        <v>104</v>
      </c>
      <c r="C76" s="462" t="str">
        <f>B20</f>
        <v>Efavirenz 600mg, Lamivudine 300mg and Tenofovir Disoproxil Fumarate 300mg Tablets</v>
      </c>
      <c r="D76" s="462"/>
      <c r="E76" s="94" t="s">
        <v>105</v>
      </c>
      <c r="F76" s="94"/>
      <c r="G76" s="203">
        <f>H72</f>
        <v>0.98811476691931055</v>
      </c>
      <c r="H76" s="111"/>
    </row>
    <row r="77" spans="1:8" ht="18.75" x14ac:dyDescent="0.3">
      <c r="A77" s="104" t="s">
        <v>106</v>
      </c>
      <c r="B77" s="104" t="s">
        <v>107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457" t="str">
        <f>B26</f>
        <v>LAMIVUDINE</v>
      </c>
      <c r="C79" s="457"/>
    </row>
    <row r="80" spans="1:8" ht="26.25" customHeight="1" x14ac:dyDescent="0.4">
      <c r="A80" s="106" t="s">
        <v>45</v>
      </c>
      <c r="B80" s="457" t="str">
        <f>B27</f>
        <v>L3-7</v>
      </c>
      <c r="C80" s="457"/>
    </row>
    <row r="81" spans="1:12" ht="27" customHeight="1" thickBot="1" x14ac:dyDescent="0.45">
      <c r="A81" s="106" t="s">
        <v>6</v>
      </c>
      <c r="B81" s="107">
        <f>B28</f>
        <v>84.06</v>
      </c>
    </row>
    <row r="82" spans="1:12" s="109" customFormat="1" ht="27" customHeight="1" thickBot="1" x14ac:dyDescent="0.45">
      <c r="A82" s="106" t="s">
        <v>46</v>
      </c>
      <c r="B82" s="108">
        <v>0</v>
      </c>
      <c r="C82" s="439" t="s">
        <v>47</v>
      </c>
      <c r="D82" s="440"/>
      <c r="E82" s="440"/>
      <c r="F82" s="440"/>
      <c r="G82" s="441"/>
      <c r="I82" s="110"/>
      <c r="J82" s="110"/>
      <c r="K82" s="110"/>
      <c r="L82" s="110"/>
    </row>
    <row r="83" spans="1:12" s="109" customFormat="1" ht="19.5" customHeight="1" thickBot="1" x14ac:dyDescent="0.35">
      <c r="A83" s="106" t="s">
        <v>48</v>
      </c>
      <c r="B83" s="111">
        <f>B81-B82</f>
        <v>84.06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09" customFormat="1" ht="27" customHeight="1" thickBot="1" x14ac:dyDescent="0.45">
      <c r="A84" s="106" t="s">
        <v>49</v>
      </c>
      <c r="B84" s="114">
        <v>1</v>
      </c>
      <c r="C84" s="427" t="s">
        <v>108</v>
      </c>
      <c r="D84" s="428"/>
      <c r="E84" s="428"/>
      <c r="F84" s="428"/>
      <c r="G84" s="428"/>
      <c r="H84" s="429"/>
      <c r="I84" s="110"/>
      <c r="J84" s="110"/>
      <c r="K84" s="110"/>
      <c r="L84" s="110"/>
    </row>
    <row r="85" spans="1:12" s="109" customFormat="1" ht="27" customHeight="1" thickBot="1" x14ac:dyDescent="0.45">
      <c r="A85" s="106" t="s">
        <v>51</v>
      </c>
      <c r="B85" s="114">
        <v>1</v>
      </c>
      <c r="C85" s="427" t="s">
        <v>109</v>
      </c>
      <c r="D85" s="428"/>
      <c r="E85" s="428"/>
      <c r="F85" s="428"/>
      <c r="G85" s="428"/>
      <c r="H85" s="429"/>
      <c r="I85" s="110"/>
      <c r="J85" s="110"/>
      <c r="K85" s="110"/>
      <c r="L85" s="110"/>
    </row>
    <row r="86" spans="1:12" s="109" customFormat="1" ht="18.75" x14ac:dyDescent="0.3">
      <c r="A86" s="106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09" customFormat="1" ht="18.75" x14ac:dyDescent="0.3">
      <c r="A87" s="106" t="s">
        <v>53</v>
      </c>
      <c r="B87" s="119">
        <f>B84/B85</f>
        <v>1</v>
      </c>
      <c r="C87" s="94" t="s">
        <v>54</v>
      </c>
      <c r="D87" s="94"/>
      <c r="E87" s="94"/>
      <c r="F87" s="94"/>
      <c r="G87" s="94"/>
      <c r="I87" s="110"/>
      <c r="J87" s="110"/>
      <c r="K87" s="110"/>
      <c r="L87" s="110"/>
    </row>
    <row r="88" spans="1:12" ht="19.5" customHeight="1" thickBot="1" x14ac:dyDescent="0.35">
      <c r="A88" s="104"/>
      <c r="B88" s="104"/>
    </row>
    <row r="89" spans="1:12" ht="27" customHeight="1" thickBot="1" x14ac:dyDescent="0.45">
      <c r="A89" s="120" t="s">
        <v>55</v>
      </c>
      <c r="B89" s="121">
        <v>25</v>
      </c>
      <c r="D89" s="204" t="s">
        <v>56</v>
      </c>
      <c r="E89" s="205"/>
      <c r="F89" s="442" t="s">
        <v>57</v>
      </c>
      <c r="G89" s="444"/>
    </row>
    <row r="90" spans="1:12" ht="27" customHeight="1" thickBot="1" x14ac:dyDescent="0.45">
      <c r="A90" s="122" t="s">
        <v>58</v>
      </c>
      <c r="B90" s="123">
        <v>10</v>
      </c>
      <c r="C90" s="206" t="s">
        <v>59</v>
      </c>
      <c r="D90" s="125" t="s">
        <v>60</v>
      </c>
      <c r="E90" s="126" t="s">
        <v>61</v>
      </c>
      <c r="F90" s="125" t="s">
        <v>60</v>
      </c>
      <c r="G90" s="207" t="s">
        <v>61</v>
      </c>
      <c r="I90" s="128" t="s">
        <v>62</v>
      </c>
    </row>
    <row r="91" spans="1:12" ht="26.25" customHeight="1" x14ac:dyDescent="0.4">
      <c r="A91" s="122" t="s">
        <v>63</v>
      </c>
      <c r="B91" s="123">
        <v>20</v>
      </c>
      <c r="C91" s="208">
        <v>1</v>
      </c>
      <c r="D91" s="130">
        <v>92067547</v>
      </c>
      <c r="E91" s="131">
        <f>IF(ISBLANK(D91),"-",$D$101/$D$98*D91)</f>
        <v>102680615.40863667</v>
      </c>
      <c r="F91" s="130">
        <v>100618089</v>
      </c>
      <c r="G91" s="132">
        <f>IF(ISBLANK(F91),"-",$D$101/$F$98*F91)</f>
        <v>105615830.07935508</v>
      </c>
      <c r="I91" s="133"/>
    </row>
    <row r="92" spans="1:12" ht="26.25" customHeight="1" x14ac:dyDescent="0.4">
      <c r="A92" s="122" t="s">
        <v>64</v>
      </c>
      <c r="B92" s="123">
        <v>1</v>
      </c>
      <c r="C92" s="152">
        <v>2</v>
      </c>
      <c r="D92" s="135">
        <v>91825326</v>
      </c>
      <c r="E92" s="136">
        <f>IF(ISBLANK(D92),"-",$D$101/$D$98*D92)</f>
        <v>102410472.43040684</v>
      </c>
      <c r="F92" s="135">
        <v>100518821</v>
      </c>
      <c r="G92" s="137">
        <f>IF(ISBLANK(F92),"-",$D$101/$F$98*F92)</f>
        <v>105511631.39774111</v>
      </c>
      <c r="I92" s="445">
        <f>ABS((F96/D96*D95)-F95)/D95</f>
        <v>2.902234470119985E-2</v>
      </c>
    </row>
    <row r="93" spans="1:12" ht="26.25" customHeight="1" x14ac:dyDescent="0.4">
      <c r="A93" s="122" t="s">
        <v>65</v>
      </c>
      <c r="B93" s="123">
        <v>1</v>
      </c>
      <c r="C93" s="152">
        <v>3</v>
      </c>
      <c r="D93" s="135">
        <v>92134179</v>
      </c>
      <c r="E93" s="136">
        <f>IF(ISBLANK(D93),"-",$D$101/$D$98*D93)</f>
        <v>102754928.39935759</v>
      </c>
      <c r="F93" s="135">
        <v>100152785</v>
      </c>
      <c r="G93" s="137">
        <f>IF(ISBLANK(F93),"-",$D$101/$F$98*F93)</f>
        <v>105127414.24192804</v>
      </c>
      <c r="I93" s="445"/>
    </row>
    <row r="94" spans="1:12" ht="27" customHeight="1" thickBot="1" x14ac:dyDescent="0.45">
      <c r="A94" s="122" t="s">
        <v>66</v>
      </c>
      <c r="B94" s="123">
        <v>1</v>
      </c>
      <c r="C94" s="209">
        <v>4</v>
      </c>
      <c r="D94" s="139"/>
      <c r="E94" s="140" t="str">
        <f>IF(ISBLANK(D94),"-",$D$101/$D$98*D94)</f>
        <v>-</v>
      </c>
      <c r="F94" s="210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67</v>
      </c>
      <c r="B95" s="123">
        <v>1</v>
      </c>
      <c r="C95" s="106" t="s">
        <v>68</v>
      </c>
      <c r="D95" s="211">
        <f>AVERAGE(D91:D94)</f>
        <v>92009017.333333328</v>
      </c>
      <c r="E95" s="145">
        <f>AVERAGE(E91:E94)</f>
        <v>102615338.74613369</v>
      </c>
      <c r="F95" s="212">
        <f>AVERAGE(F91:F94)</f>
        <v>100429898.33333333</v>
      </c>
      <c r="G95" s="213">
        <f>AVERAGE(G91:G94)</f>
        <v>105418291.90634142</v>
      </c>
    </row>
    <row r="96" spans="1:12" ht="26.25" customHeight="1" x14ac:dyDescent="0.4">
      <c r="A96" s="122" t="s">
        <v>69</v>
      </c>
      <c r="B96" s="107">
        <v>1</v>
      </c>
      <c r="C96" s="214" t="s">
        <v>110</v>
      </c>
      <c r="D96" s="215">
        <v>16</v>
      </c>
      <c r="E96" s="94"/>
      <c r="F96" s="149">
        <v>17</v>
      </c>
    </row>
    <row r="97" spans="1:10" ht="26.25" customHeight="1" x14ac:dyDescent="0.4">
      <c r="A97" s="122" t="s">
        <v>71</v>
      </c>
      <c r="B97" s="107">
        <v>1</v>
      </c>
      <c r="C97" s="216" t="s">
        <v>111</v>
      </c>
      <c r="D97" s="217">
        <f>D96*$B$87</f>
        <v>16</v>
      </c>
      <c r="E97" s="152"/>
      <c r="F97" s="151">
        <f>F96*$B$87</f>
        <v>17</v>
      </c>
    </row>
    <row r="98" spans="1:10" ht="19.5" customHeight="1" thickBot="1" x14ac:dyDescent="0.35">
      <c r="A98" s="122" t="s">
        <v>73</v>
      </c>
      <c r="B98" s="152">
        <f>(B97/B96)*(B95/B94)*(B93/B92)*(B91/B90)*B89</f>
        <v>50</v>
      </c>
      <c r="C98" s="216" t="s">
        <v>112</v>
      </c>
      <c r="D98" s="218">
        <f>D97*$B$83/100</f>
        <v>13.4496</v>
      </c>
      <c r="E98" s="154"/>
      <c r="F98" s="153">
        <f>F97*$B$83/100</f>
        <v>14.2902</v>
      </c>
    </row>
    <row r="99" spans="1:10" ht="19.5" customHeight="1" thickBot="1" x14ac:dyDescent="0.35">
      <c r="A99" s="446" t="s">
        <v>75</v>
      </c>
      <c r="B99" s="463"/>
      <c r="C99" s="216" t="s">
        <v>113</v>
      </c>
      <c r="D99" s="219">
        <f>D98/$B$98</f>
        <v>0.26899200000000001</v>
      </c>
      <c r="E99" s="154"/>
      <c r="F99" s="157">
        <f>F98/$B$98</f>
        <v>0.285804</v>
      </c>
      <c r="H99" s="147"/>
    </row>
    <row r="100" spans="1:10" ht="19.5" customHeight="1" thickBot="1" x14ac:dyDescent="0.35">
      <c r="A100" s="448"/>
      <c r="B100" s="464"/>
      <c r="C100" s="216" t="s">
        <v>77</v>
      </c>
      <c r="D100" s="220">
        <f>$B$56/$B$116</f>
        <v>0.3</v>
      </c>
      <c r="F100" s="162"/>
      <c r="G100" s="221"/>
      <c r="H100" s="147"/>
    </row>
    <row r="101" spans="1:10" ht="18.75" x14ac:dyDescent="0.3">
      <c r="C101" s="216" t="s">
        <v>78</v>
      </c>
      <c r="D101" s="217">
        <f>D100*$B$98</f>
        <v>15</v>
      </c>
      <c r="F101" s="162"/>
      <c r="H101" s="147"/>
    </row>
    <row r="102" spans="1:10" ht="19.5" customHeight="1" thickBot="1" x14ac:dyDescent="0.35">
      <c r="C102" s="222" t="s">
        <v>79</v>
      </c>
      <c r="D102" s="223">
        <f>D101/B34</f>
        <v>15</v>
      </c>
      <c r="F102" s="166"/>
      <c r="H102" s="147"/>
      <c r="J102" s="224"/>
    </row>
    <row r="103" spans="1:10" ht="18.75" x14ac:dyDescent="0.3">
      <c r="C103" s="225" t="s">
        <v>114</v>
      </c>
      <c r="D103" s="226">
        <f>AVERAGE(E91:E94,G91:G94)</f>
        <v>104016815.32623756</v>
      </c>
      <c r="F103" s="166"/>
      <c r="G103" s="221"/>
      <c r="H103" s="147"/>
      <c r="J103" s="227"/>
    </row>
    <row r="104" spans="1:10" ht="18.75" x14ac:dyDescent="0.3">
      <c r="C104" s="199" t="s">
        <v>81</v>
      </c>
      <c r="D104" s="228">
        <f>STDEV(E91:E94,G91:G94)/D103</f>
        <v>1.4883053467793134E-2</v>
      </c>
      <c r="F104" s="166"/>
      <c r="H104" s="147"/>
      <c r="J104" s="227"/>
    </row>
    <row r="105" spans="1:10" ht="19.5" customHeight="1" thickBot="1" x14ac:dyDescent="0.35">
      <c r="C105" s="201" t="s">
        <v>20</v>
      </c>
      <c r="D105" s="229">
        <f>COUNT(E91:E94,G91:G94)</f>
        <v>6</v>
      </c>
      <c r="F105" s="166"/>
      <c r="H105" s="147"/>
      <c r="J105" s="227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6.25" customHeight="1" x14ac:dyDescent="0.4">
      <c r="A107" s="120" t="s">
        <v>115</v>
      </c>
      <c r="B107" s="121">
        <v>1000</v>
      </c>
      <c r="C107" s="204" t="s">
        <v>116</v>
      </c>
      <c r="D107" s="230" t="s">
        <v>60</v>
      </c>
      <c r="E107" s="231" t="s">
        <v>117</v>
      </c>
      <c r="F107" s="232" t="s">
        <v>118</v>
      </c>
    </row>
    <row r="108" spans="1:10" ht="26.25" customHeight="1" x14ac:dyDescent="0.4">
      <c r="A108" s="122" t="s">
        <v>119</v>
      </c>
      <c r="B108" s="123">
        <v>1</v>
      </c>
      <c r="C108" s="233">
        <v>1</v>
      </c>
      <c r="D108" s="234">
        <v>112253247</v>
      </c>
      <c r="E108" s="235">
        <f t="shared" ref="E108:E113" si="1">IF(ISBLANK(D108),"-",D108/$D$103*$D$100*$B$116)</f>
        <v>323.7550966579675</v>
      </c>
      <c r="F108" s="236">
        <f t="shared" ref="F108:F113" si="2">IF(ISBLANK(D108), "-", E108/$B$56)</f>
        <v>1.0791836555265584</v>
      </c>
    </row>
    <row r="109" spans="1:10" ht="26.25" customHeight="1" x14ac:dyDescent="0.4">
      <c r="A109" s="122" t="s">
        <v>92</v>
      </c>
      <c r="B109" s="123">
        <v>1</v>
      </c>
      <c r="C109" s="233">
        <v>2</v>
      </c>
      <c r="D109" s="234">
        <v>111831656</v>
      </c>
      <c r="E109" s="237">
        <f t="shared" si="1"/>
        <v>322.53916537221033</v>
      </c>
      <c r="F109" s="238">
        <f t="shared" si="2"/>
        <v>1.075130551240701</v>
      </c>
    </row>
    <row r="110" spans="1:10" ht="26.25" customHeight="1" x14ac:dyDescent="0.4">
      <c r="A110" s="122" t="s">
        <v>93</v>
      </c>
      <c r="B110" s="123">
        <v>1</v>
      </c>
      <c r="C110" s="233">
        <v>3</v>
      </c>
      <c r="D110" s="234">
        <v>112582710</v>
      </c>
      <c r="E110" s="237">
        <f t="shared" si="1"/>
        <v>324.70531705925555</v>
      </c>
      <c r="F110" s="238">
        <f t="shared" si="2"/>
        <v>1.0823510568641852</v>
      </c>
    </row>
    <row r="111" spans="1:10" ht="26.25" customHeight="1" x14ac:dyDescent="0.4">
      <c r="A111" s="122" t="s">
        <v>94</v>
      </c>
      <c r="B111" s="123">
        <v>1</v>
      </c>
      <c r="C111" s="233">
        <v>4</v>
      </c>
      <c r="D111" s="234">
        <v>111933940</v>
      </c>
      <c r="E111" s="237">
        <f t="shared" si="1"/>
        <v>322.83416767451848</v>
      </c>
      <c r="F111" s="238">
        <f t="shared" si="2"/>
        <v>1.076113892248395</v>
      </c>
    </row>
    <row r="112" spans="1:10" ht="26.25" customHeight="1" x14ac:dyDescent="0.4">
      <c r="A112" s="122" t="s">
        <v>95</v>
      </c>
      <c r="B112" s="123">
        <v>1</v>
      </c>
      <c r="C112" s="233">
        <v>5</v>
      </c>
      <c r="D112" s="234">
        <v>112091143</v>
      </c>
      <c r="E112" s="237">
        <f t="shared" si="1"/>
        <v>323.28756455897496</v>
      </c>
      <c r="F112" s="238">
        <f t="shared" si="2"/>
        <v>1.0776252151965833</v>
      </c>
    </row>
    <row r="113" spans="1:10" ht="26.25" customHeight="1" x14ac:dyDescent="0.4">
      <c r="A113" s="122" t="s">
        <v>97</v>
      </c>
      <c r="B113" s="123">
        <v>1</v>
      </c>
      <c r="C113" s="239">
        <v>6</v>
      </c>
      <c r="D113" s="240">
        <v>112920956</v>
      </c>
      <c r="E113" s="241">
        <f t="shared" si="1"/>
        <v>325.68086894172518</v>
      </c>
      <c r="F113" s="242">
        <f t="shared" si="2"/>
        <v>1.0856028964724174</v>
      </c>
    </row>
    <row r="114" spans="1:10" ht="26.25" customHeight="1" x14ac:dyDescent="0.4">
      <c r="A114" s="122" t="s">
        <v>98</v>
      </c>
      <c r="B114" s="123">
        <v>1</v>
      </c>
      <c r="C114" s="233"/>
      <c r="D114" s="152"/>
      <c r="E114" s="94"/>
      <c r="F114" s="243"/>
    </row>
    <row r="115" spans="1:10" ht="26.25" customHeight="1" x14ac:dyDescent="0.4">
      <c r="A115" s="122" t="s">
        <v>99</v>
      </c>
      <c r="B115" s="123">
        <v>1</v>
      </c>
      <c r="C115" s="233"/>
      <c r="D115" s="244" t="s">
        <v>68</v>
      </c>
      <c r="E115" s="245">
        <f>AVERAGE(E108:E113)</f>
        <v>323.80036337744201</v>
      </c>
      <c r="F115" s="246">
        <f>AVERAGE(F108:F113)</f>
        <v>1.0793345445914735</v>
      </c>
    </row>
    <row r="116" spans="1:10" ht="27" customHeight="1" thickBot="1" x14ac:dyDescent="0.45">
      <c r="A116" s="122" t="s">
        <v>100</v>
      </c>
      <c r="B116" s="134">
        <f>(B115/B114)*(B113/B112)*(B111/B110)*(B109/B108)*B107</f>
        <v>1000</v>
      </c>
      <c r="C116" s="247"/>
      <c r="D116" s="106" t="s">
        <v>81</v>
      </c>
      <c r="E116" s="248">
        <f>STDEV(E108:E113)/E115</f>
        <v>3.691652453379172E-3</v>
      </c>
      <c r="F116" s="248">
        <f>STDEV(F108:F113)/F115</f>
        <v>3.6916524533792067E-3</v>
      </c>
      <c r="I116" s="94"/>
    </row>
    <row r="117" spans="1:10" ht="27" customHeight="1" thickBot="1" x14ac:dyDescent="0.45">
      <c r="A117" s="446" t="s">
        <v>75</v>
      </c>
      <c r="B117" s="447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4"/>
      <c r="J117" s="227"/>
    </row>
    <row r="118" spans="1:10" ht="19.5" customHeight="1" thickBot="1" x14ac:dyDescent="0.35">
      <c r="A118" s="448"/>
      <c r="B118" s="449"/>
      <c r="C118" s="94"/>
      <c r="D118" s="94"/>
      <c r="E118" s="94"/>
      <c r="F118" s="152"/>
      <c r="G118" s="94"/>
      <c r="H118" s="94"/>
      <c r="I118" s="94"/>
    </row>
    <row r="119" spans="1:10" ht="18.75" x14ac:dyDescent="0.3">
      <c r="A119" s="252"/>
      <c r="B119" s="118"/>
      <c r="C119" s="94"/>
      <c r="D119" s="94"/>
      <c r="E119" s="94"/>
      <c r="F119" s="152"/>
      <c r="G119" s="94"/>
      <c r="H119" s="94"/>
      <c r="I119" s="94"/>
    </row>
    <row r="120" spans="1:10" ht="26.25" customHeight="1" x14ac:dyDescent="0.4">
      <c r="A120" s="105" t="s">
        <v>103</v>
      </c>
      <c r="B120" s="106" t="s">
        <v>120</v>
      </c>
      <c r="C120" s="462" t="str">
        <f>B20</f>
        <v>Efavirenz 600mg, Lamivudine 300mg and Tenofovir Disoproxil Fumarate 300mg Tablets</v>
      </c>
      <c r="D120" s="462"/>
      <c r="E120" s="94" t="s">
        <v>121</v>
      </c>
      <c r="F120" s="94"/>
      <c r="G120" s="203">
        <f>F115</f>
        <v>1.0793345445914735</v>
      </c>
      <c r="H120" s="94"/>
      <c r="I120" s="94"/>
    </row>
    <row r="121" spans="1:10" ht="19.5" customHeight="1" thickBot="1" x14ac:dyDescent="0.35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65" t="s">
        <v>23</v>
      </c>
      <c r="C122" s="465"/>
      <c r="E122" s="206" t="s">
        <v>24</v>
      </c>
      <c r="F122" s="255"/>
      <c r="G122" s="465" t="s">
        <v>25</v>
      </c>
      <c r="H122" s="465"/>
    </row>
    <row r="123" spans="1:10" ht="69.95" customHeight="1" x14ac:dyDescent="0.3">
      <c r="A123" s="105" t="s">
        <v>26</v>
      </c>
      <c r="B123" s="256"/>
      <c r="C123" s="256"/>
      <c r="E123" s="256"/>
      <c r="F123" s="94"/>
      <c r="G123" s="256"/>
      <c r="H123" s="256"/>
    </row>
    <row r="124" spans="1:10" ht="69.95" customHeight="1" x14ac:dyDescent="0.3">
      <c r="A124" s="105" t="s">
        <v>27</v>
      </c>
      <c r="B124" s="257"/>
      <c r="C124" s="257"/>
      <c r="E124" s="257"/>
      <c r="F124" s="94"/>
      <c r="G124" s="258"/>
      <c r="H124" s="258"/>
    </row>
    <row r="125" spans="1:10" ht="18.75" x14ac:dyDescent="0.3">
      <c r="A125" s="152"/>
      <c r="B125" s="152"/>
      <c r="C125" s="152"/>
      <c r="D125" s="152"/>
      <c r="E125" s="152"/>
      <c r="F125" s="154"/>
      <c r="G125" s="152"/>
      <c r="H125" s="152"/>
      <c r="I125" s="94"/>
    </row>
    <row r="126" spans="1:10" ht="18.75" x14ac:dyDescent="0.3">
      <c r="A126" s="152"/>
      <c r="B126" s="152"/>
      <c r="C126" s="152"/>
      <c r="D126" s="152"/>
      <c r="E126" s="152"/>
      <c r="F126" s="154"/>
      <c r="G126" s="152"/>
      <c r="H126" s="152"/>
      <c r="I126" s="94"/>
    </row>
    <row r="127" spans="1:10" ht="18.75" x14ac:dyDescent="0.3">
      <c r="A127" s="152"/>
      <c r="B127" s="152"/>
      <c r="C127" s="152"/>
      <c r="D127" s="152"/>
      <c r="E127" s="152"/>
      <c r="F127" s="154"/>
      <c r="G127" s="152"/>
      <c r="H127" s="152"/>
      <c r="I127" s="94"/>
    </row>
    <row r="128" spans="1:10" ht="18.75" x14ac:dyDescent="0.3">
      <c r="A128" s="152"/>
      <c r="B128" s="152"/>
      <c r="C128" s="152"/>
      <c r="D128" s="152"/>
      <c r="E128" s="152"/>
      <c r="F128" s="154"/>
      <c r="G128" s="152"/>
      <c r="H128" s="152"/>
      <c r="I128" s="94"/>
    </row>
    <row r="129" spans="1:9" ht="18.75" x14ac:dyDescent="0.3">
      <c r="A129" s="152"/>
      <c r="B129" s="152"/>
      <c r="C129" s="152"/>
      <c r="D129" s="152"/>
      <c r="E129" s="152"/>
      <c r="F129" s="154"/>
      <c r="G129" s="152"/>
      <c r="H129" s="152"/>
      <c r="I129" s="94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4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4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4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4"/>
    </row>
    <row r="250" spans="1:1" x14ac:dyDescent="0.25">
      <c r="A250" s="9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5" zoomScale="42" zoomScaleNormal="40" zoomScalePageLayoutView="42" workbookViewId="0">
      <selection activeCell="G109" sqref="G109"/>
    </sheetView>
  </sheetViews>
  <sheetFormatPr defaultColWidth="9.140625" defaultRowHeight="13.5" x14ac:dyDescent="0.25"/>
  <cols>
    <col min="1" max="1" width="55.42578125" style="259" customWidth="1"/>
    <col min="2" max="2" width="33.7109375" style="259" customWidth="1"/>
    <col min="3" max="3" width="42.28515625" style="259" customWidth="1"/>
    <col min="4" max="4" width="30.5703125" style="259" customWidth="1"/>
    <col min="5" max="5" width="39.85546875" style="259" customWidth="1"/>
    <col min="6" max="6" width="30.7109375" style="259" customWidth="1"/>
    <col min="7" max="7" width="39.85546875" style="259" customWidth="1"/>
    <col min="8" max="8" width="30" style="259" customWidth="1"/>
    <col min="9" max="9" width="30.28515625" style="259" hidden="1" customWidth="1"/>
    <col min="10" max="10" width="30.42578125" style="259" customWidth="1"/>
    <col min="11" max="11" width="21.28515625" style="259" customWidth="1"/>
    <col min="12" max="12" width="9.140625" style="259"/>
    <col min="13" max="16384" width="9.140625" style="261"/>
  </cols>
  <sheetData>
    <row r="1" spans="1:9" ht="18.75" customHeight="1" x14ac:dyDescent="0.25">
      <c r="A1" s="469" t="s">
        <v>42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43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 x14ac:dyDescent="0.35">
      <c r="A15" s="260"/>
    </row>
    <row r="16" spans="1:9" ht="19.5" customHeight="1" thickBot="1" x14ac:dyDescent="0.35">
      <c r="A16" s="471" t="s">
        <v>28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44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262" t="s">
        <v>30</v>
      </c>
      <c r="B18" s="475" t="s">
        <v>126</v>
      </c>
      <c r="C18" s="475"/>
      <c r="D18" s="263"/>
      <c r="E18" s="264"/>
      <c r="F18" s="265"/>
      <c r="G18" s="265"/>
      <c r="H18" s="265"/>
    </row>
    <row r="19" spans="1:14" ht="26.25" customHeight="1" x14ac:dyDescent="0.4">
      <c r="A19" s="262" t="s">
        <v>31</v>
      </c>
      <c r="B19" s="266" t="s">
        <v>7</v>
      </c>
      <c r="C19" s="265">
        <v>29</v>
      </c>
      <c r="D19" s="265"/>
      <c r="E19" s="265"/>
      <c r="F19" s="265"/>
      <c r="G19" s="265"/>
      <c r="H19" s="265"/>
    </row>
    <row r="20" spans="1:14" ht="26.25" customHeight="1" x14ac:dyDescent="0.4">
      <c r="A20" s="262" t="s">
        <v>32</v>
      </c>
      <c r="B20" s="476" t="s">
        <v>127</v>
      </c>
      <c r="C20" s="476"/>
      <c r="D20" s="265"/>
      <c r="E20" s="265"/>
      <c r="F20" s="265"/>
      <c r="G20" s="265"/>
      <c r="H20" s="265"/>
    </row>
    <row r="21" spans="1:14" ht="26.25" customHeight="1" x14ac:dyDescent="0.4">
      <c r="A21" s="262" t="s">
        <v>33</v>
      </c>
      <c r="B21" s="476" t="s">
        <v>128</v>
      </c>
      <c r="C21" s="476"/>
      <c r="D21" s="476"/>
      <c r="E21" s="476"/>
      <c r="F21" s="476"/>
      <c r="G21" s="476"/>
      <c r="H21" s="476"/>
      <c r="I21" s="267"/>
    </row>
    <row r="22" spans="1:14" ht="26.25" customHeight="1" x14ac:dyDescent="0.4">
      <c r="A22" s="262" t="s">
        <v>34</v>
      </c>
      <c r="B22" s="268" t="s">
        <v>129</v>
      </c>
      <c r="C22" s="265"/>
      <c r="D22" s="265"/>
      <c r="E22" s="265"/>
      <c r="F22" s="265"/>
      <c r="G22" s="265"/>
      <c r="H22" s="265"/>
    </row>
    <row r="23" spans="1:14" ht="26.25" customHeight="1" x14ac:dyDescent="0.4">
      <c r="A23" s="262" t="s">
        <v>35</v>
      </c>
      <c r="B23" s="268"/>
      <c r="C23" s="265"/>
      <c r="D23" s="265"/>
      <c r="E23" s="265"/>
      <c r="F23" s="265"/>
      <c r="G23" s="265"/>
      <c r="H23" s="265"/>
    </row>
    <row r="24" spans="1:14" ht="18.75" x14ac:dyDescent="0.3">
      <c r="A24" s="262"/>
      <c r="B24" s="269"/>
    </row>
    <row r="25" spans="1:14" ht="18.75" x14ac:dyDescent="0.3">
      <c r="A25" s="270" t="s">
        <v>1</v>
      </c>
      <c r="B25" s="269"/>
    </row>
    <row r="26" spans="1:14" ht="26.25" customHeight="1" x14ac:dyDescent="0.4">
      <c r="A26" s="271" t="s">
        <v>4</v>
      </c>
      <c r="B26" s="475" t="s">
        <v>132</v>
      </c>
      <c r="C26" s="475"/>
    </row>
    <row r="27" spans="1:14" ht="26.25" customHeight="1" x14ac:dyDescent="0.4">
      <c r="A27" s="272" t="s">
        <v>45</v>
      </c>
      <c r="B27" s="477" t="s">
        <v>133</v>
      </c>
      <c r="C27" s="477"/>
    </row>
    <row r="28" spans="1:14" ht="27" customHeight="1" thickBot="1" x14ac:dyDescent="0.45">
      <c r="A28" s="272" t="s">
        <v>6</v>
      </c>
      <c r="B28" s="273">
        <v>98.8</v>
      </c>
    </row>
    <row r="29" spans="1:14" s="275" customFormat="1" ht="27" customHeight="1" thickBot="1" x14ac:dyDescent="0.45">
      <c r="A29" s="272" t="s">
        <v>46</v>
      </c>
      <c r="B29" s="274">
        <v>0</v>
      </c>
      <c r="C29" s="478" t="s">
        <v>47</v>
      </c>
      <c r="D29" s="479"/>
      <c r="E29" s="479"/>
      <c r="F29" s="479"/>
      <c r="G29" s="480"/>
      <c r="I29" s="276"/>
      <c r="J29" s="276"/>
      <c r="K29" s="276"/>
      <c r="L29" s="276"/>
    </row>
    <row r="30" spans="1:14" s="275" customFormat="1" ht="19.5" customHeight="1" thickBot="1" x14ac:dyDescent="0.35">
      <c r="A30" s="272" t="s">
        <v>48</v>
      </c>
      <c r="B30" s="277">
        <f>B28-B29</f>
        <v>98.8</v>
      </c>
      <c r="C30" s="278"/>
      <c r="D30" s="278"/>
      <c r="E30" s="278"/>
      <c r="F30" s="278"/>
      <c r="G30" s="279"/>
      <c r="I30" s="276"/>
      <c r="J30" s="276"/>
      <c r="K30" s="276"/>
      <c r="L30" s="276"/>
    </row>
    <row r="31" spans="1:14" s="275" customFormat="1" ht="27" customHeight="1" thickBot="1" x14ac:dyDescent="0.45">
      <c r="A31" s="272" t="s">
        <v>49</v>
      </c>
      <c r="B31" s="280">
        <v>1</v>
      </c>
      <c r="C31" s="466" t="s">
        <v>50</v>
      </c>
      <c r="D31" s="467"/>
      <c r="E31" s="467"/>
      <c r="F31" s="467"/>
      <c r="G31" s="467"/>
      <c r="H31" s="468"/>
      <c r="I31" s="276"/>
      <c r="J31" s="276"/>
      <c r="K31" s="276"/>
      <c r="L31" s="276"/>
    </row>
    <row r="32" spans="1:14" s="275" customFormat="1" ht="27" customHeight="1" thickBot="1" x14ac:dyDescent="0.45">
      <c r="A32" s="272" t="s">
        <v>51</v>
      </c>
      <c r="B32" s="280">
        <v>1</v>
      </c>
      <c r="C32" s="466" t="s">
        <v>52</v>
      </c>
      <c r="D32" s="467"/>
      <c r="E32" s="467"/>
      <c r="F32" s="467"/>
      <c r="G32" s="467"/>
      <c r="H32" s="468"/>
      <c r="I32" s="276"/>
      <c r="J32" s="276"/>
      <c r="K32" s="276"/>
      <c r="L32" s="281"/>
      <c r="M32" s="281"/>
      <c r="N32" s="282"/>
    </row>
    <row r="33" spans="1:14" s="275" customFormat="1" ht="17.25" customHeight="1" x14ac:dyDescent="0.3">
      <c r="A33" s="272"/>
      <c r="B33" s="283"/>
      <c r="C33" s="284"/>
      <c r="D33" s="284"/>
      <c r="E33" s="284"/>
      <c r="F33" s="284"/>
      <c r="G33" s="284"/>
      <c r="H33" s="284"/>
      <c r="I33" s="276"/>
      <c r="J33" s="276"/>
      <c r="K33" s="276"/>
      <c r="L33" s="281"/>
      <c r="M33" s="281"/>
      <c r="N33" s="282"/>
    </row>
    <row r="34" spans="1:14" s="275" customFormat="1" ht="18.75" x14ac:dyDescent="0.3">
      <c r="A34" s="272" t="s">
        <v>53</v>
      </c>
      <c r="B34" s="285">
        <f>B31/B32</f>
        <v>1</v>
      </c>
      <c r="C34" s="260" t="s">
        <v>54</v>
      </c>
      <c r="D34" s="260"/>
      <c r="E34" s="260"/>
      <c r="F34" s="260"/>
      <c r="G34" s="260"/>
      <c r="I34" s="276"/>
      <c r="J34" s="276"/>
      <c r="K34" s="276"/>
      <c r="L34" s="281"/>
      <c r="M34" s="281"/>
      <c r="N34" s="282"/>
    </row>
    <row r="35" spans="1:14" s="275" customFormat="1" ht="19.5" customHeight="1" thickBot="1" x14ac:dyDescent="0.35">
      <c r="A35" s="272"/>
      <c r="B35" s="277"/>
      <c r="G35" s="260"/>
      <c r="I35" s="276"/>
      <c r="J35" s="276"/>
      <c r="K35" s="276"/>
      <c r="L35" s="281"/>
      <c r="M35" s="281"/>
      <c r="N35" s="282"/>
    </row>
    <row r="36" spans="1:14" s="275" customFormat="1" ht="27" customHeight="1" thickBot="1" x14ac:dyDescent="0.45">
      <c r="A36" s="286" t="s">
        <v>55</v>
      </c>
      <c r="B36" s="287">
        <v>25</v>
      </c>
      <c r="C36" s="260"/>
      <c r="D36" s="481" t="s">
        <v>56</v>
      </c>
      <c r="E36" s="482"/>
      <c r="F36" s="481" t="s">
        <v>57</v>
      </c>
      <c r="G36" s="483"/>
      <c r="J36" s="276"/>
      <c r="K36" s="276"/>
      <c r="L36" s="281"/>
      <c r="M36" s="281"/>
      <c r="N36" s="282"/>
    </row>
    <row r="37" spans="1:14" s="275" customFormat="1" ht="27" customHeight="1" thickBot="1" x14ac:dyDescent="0.45">
      <c r="A37" s="288" t="s">
        <v>58</v>
      </c>
      <c r="B37" s="289">
        <v>5</v>
      </c>
      <c r="C37" s="290" t="s">
        <v>59</v>
      </c>
      <c r="D37" s="291" t="s">
        <v>60</v>
      </c>
      <c r="E37" s="292" t="s">
        <v>61</v>
      </c>
      <c r="F37" s="291" t="s">
        <v>60</v>
      </c>
      <c r="G37" s="293" t="s">
        <v>61</v>
      </c>
      <c r="I37" s="294" t="s">
        <v>62</v>
      </c>
      <c r="J37" s="276"/>
      <c r="K37" s="276"/>
      <c r="L37" s="281"/>
      <c r="M37" s="281"/>
      <c r="N37" s="282"/>
    </row>
    <row r="38" spans="1:14" s="275" customFormat="1" ht="26.25" customHeight="1" x14ac:dyDescent="0.4">
      <c r="A38" s="288" t="s">
        <v>63</v>
      </c>
      <c r="B38" s="289">
        <v>50</v>
      </c>
      <c r="C38" s="295">
        <v>1</v>
      </c>
      <c r="D38" s="296">
        <v>11376451</v>
      </c>
      <c r="E38" s="297">
        <f>IF(ISBLANK(D38),"-",$D$48/$D$45*D38)</f>
        <v>11461141.192652913</v>
      </c>
      <c r="F38" s="296">
        <v>11061830</v>
      </c>
      <c r="G38" s="298">
        <f>IF(ISBLANK(F38),"-",$D$48/$F$45*F38)</f>
        <v>11760697.700132689</v>
      </c>
      <c r="I38" s="299"/>
      <c r="J38" s="276"/>
      <c r="K38" s="276"/>
      <c r="L38" s="281"/>
      <c r="M38" s="281"/>
      <c r="N38" s="282"/>
    </row>
    <row r="39" spans="1:14" s="275" customFormat="1" ht="26.25" customHeight="1" x14ac:dyDescent="0.4">
      <c r="A39" s="288" t="s">
        <v>64</v>
      </c>
      <c r="B39" s="289">
        <v>1</v>
      </c>
      <c r="C39" s="300">
        <v>2</v>
      </c>
      <c r="D39" s="296">
        <v>11188661</v>
      </c>
      <c r="E39" s="301">
        <f>IF(ISBLANK(D39),"-",$D$48/$D$45*D39)</f>
        <v>11271953.219657794</v>
      </c>
      <c r="F39" s="302">
        <v>10670847</v>
      </c>
      <c r="G39" s="303">
        <f>IF(ISBLANK(F39),"-",$D$48/$F$45*F39)</f>
        <v>11345013.055829622</v>
      </c>
      <c r="I39" s="484">
        <f>ABS((F43/D43*D42)-F42)/D42</f>
        <v>1.2769633924681512E-3</v>
      </c>
      <c r="J39" s="276"/>
      <c r="K39" s="276"/>
      <c r="L39" s="281"/>
      <c r="M39" s="281"/>
      <c r="N39" s="282"/>
    </row>
    <row r="40" spans="1:14" ht="26.25" customHeight="1" x14ac:dyDescent="0.4">
      <c r="A40" s="288" t="s">
        <v>65</v>
      </c>
      <c r="B40" s="289">
        <v>1</v>
      </c>
      <c r="C40" s="300">
        <v>3</v>
      </c>
      <c r="D40" s="296">
        <v>11591750</v>
      </c>
      <c r="E40" s="301">
        <f>IF(ISBLANK(D40),"-",$D$48/$D$45*D40)</f>
        <v>11678042.952053711</v>
      </c>
      <c r="F40" s="302">
        <v>10677230</v>
      </c>
      <c r="G40" s="303">
        <f>IF(ISBLANK(F40),"-",$D$48/$F$45*F40)</f>
        <v>11351799.322968056</v>
      </c>
      <c r="I40" s="484"/>
      <c r="L40" s="281"/>
      <c r="M40" s="281"/>
      <c r="N40" s="260"/>
    </row>
    <row r="41" spans="1:14" ht="27" customHeight="1" thickBot="1" x14ac:dyDescent="0.45">
      <c r="A41" s="288" t="s">
        <v>66</v>
      </c>
      <c r="B41" s="289">
        <v>1</v>
      </c>
      <c r="C41" s="304">
        <v>4</v>
      </c>
      <c r="D41" s="305"/>
      <c r="E41" s="306" t="str">
        <f>IF(ISBLANK(D41),"-",$D$48/$D$45*D41)</f>
        <v>-</v>
      </c>
      <c r="F41" s="305"/>
      <c r="G41" s="307" t="str">
        <f>IF(ISBLANK(F41),"-",$D$48/$F$45*F41)</f>
        <v>-</v>
      </c>
      <c r="I41" s="308"/>
      <c r="L41" s="281"/>
      <c r="M41" s="281"/>
      <c r="N41" s="260"/>
    </row>
    <row r="42" spans="1:14" ht="27" customHeight="1" thickBot="1" x14ac:dyDescent="0.45">
      <c r="A42" s="288" t="s">
        <v>67</v>
      </c>
      <c r="B42" s="289">
        <v>1</v>
      </c>
      <c r="C42" s="309" t="s">
        <v>68</v>
      </c>
      <c r="D42" s="310">
        <f>AVERAGE(D38:D41)</f>
        <v>11385620.666666666</v>
      </c>
      <c r="E42" s="311">
        <f>AVERAGE(E38:E41)</f>
        <v>11470379.121454805</v>
      </c>
      <c r="F42" s="310">
        <f>AVERAGE(F38:F41)</f>
        <v>10803302.333333334</v>
      </c>
      <c r="G42" s="312">
        <f>AVERAGE(G38:G41)</f>
        <v>11485836.69297679</v>
      </c>
      <c r="H42" s="313"/>
    </row>
    <row r="43" spans="1:14" ht="26.25" customHeight="1" x14ac:dyDescent="0.4">
      <c r="A43" s="288" t="s">
        <v>69</v>
      </c>
      <c r="B43" s="289">
        <v>1</v>
      </c>
      <c r="C43" s="314" t="s">
        <v>70</v>
      </c>
      <c r="D43" s="315">
        <v>15.07</v>
      </c>
      <c r="E43" s="260"/>
      <c r="F43" s="315">
        <v>14.28</v>
      </c>
      <c r="H43" s="313"/>
    </row>
    <row r="44" spans="1:14" ht="26.25" customHeight="1" x14ac:dyDescent="0.4">
      <c r="A44" s="288" t="s">
        <v>71</v>
      </c>
      <c r="B44" s="289">
        <v>1</v>
      </c>
      <c r="C44" s="316" t="s">
        <v>72</v>
      </c>
      <c r="D44" s="317">
        <f>D43*$B$34</f>
        <v>15.07</v>
      </c>
      <c r="E44" s="318"/>
      <c r="F44" s="317">
        <f>F43*$B$34</f>
        <v>14.28</v>
      </c>
      <c r="H44" s="313"/>
    </row>
    <row r="45" spans="1:14" ht="19.5" customHeight="1" thickBot="1" x14ac:dyDescent="0.35">
      <c r="A45" s="288" t="s">
        <v>73</v>
      </c>
      <c r="B45" s="300">
        <f>(B44/B43)*(B42/B41)*(B40/B39)*(B38/B37)*B36</f>
        <v>250</v>
      </c>
      <c r="C45" s="316" t="s">
        <v>74</v>
      </c>
      <c r="D45" s="319">
        <f>D44*$B$30/100</f>
        <v>14.889159999999999</v>
      </c>
      <c r="E45" s="320"/>
      <c r="F45" s="319">
        <f>F44*$B$30/100</f>
        <v>14.108639999999998</v>
      </c>
      <c r="H45" s="313"/>
    </row>
    <row r="46" spans="1:14" ht="19.5" customHeight="1" thickBot="1" x14ac:dyDescent="0.35">
      <c r="A46" s="485" t="s">
        <v>75</v>
      </c>
      <c r="B46" s="486"/>
      <c r="C46" s="316" t="s">
        <v>76</v>
      </c>
      <c r="D46" s="321">
        <f>D45/$B$45</f>
        <v>5.9556639999999994E-2</v>
      </c>
      <c r="E46" s="322"/>
      <c r="F46" s="323">
        <f>F45/$B$45</f>
        <v>5.6434559999999988E-2</v>
      </c>
      <c r="H46" s="313"/>
    </row>
    <row r="47" spans="1:14" ht="27" customHeight="1" thickBot="1" x14ac:dyDescent="0.45">
      <c r="A47" s="487"/>
      <c r="B47" s="488"/>
      <c r="C47" s="324" t="s">
        <v>77</v>
      </c>
      <c r="D47" s="325">
        <v>0.06</v>
      </c>
      <c r="E47" s="326"/>
      <c r="F47" s="322"/>
      <c r="H47" s="313"/>
    </row>
    <row r="48" spans="1:14" ht="18.75" x14ac:dyDescent="0.3">
      <c r="C48" s="327" t="s">
        <v>78</v>
      </c>
      <c r="D48" s="319">
        <f>D47*$B$45</f>
        <v>15</v>
      </c>
      <c r="F48" s="328"/>
      <c r="H48" s="313"/>
    </row>
    <row r="49" spans="1:12" ht="19.5" customHeight="1" thickBot="1" x14ac:dyDescent="0.35">
      <c r="C49" s="329" t="s">
        <v>79</v>
      </c>
      <c r="D49" s="330">
        <f>D48/B34</f>
        <v>15</v>
      </c>
      <c r="F49" s="328"/>
      <c r="H49" s="313"/>
    </row>
    <row r="50" spans="1:12" ht="18.75" x14ac:dyDescent="0.3">
      <c r="C50" s="286" t="s">
        <v>80</v>
      </c>
      <c r="D50" s="331">
        <f>AVERAGE(E38:E41,G38:G41)</f>
        <v>11478107.907215796</v>
      </c>
      <c r="F50" s="332"/>
      <c r="H50" s="313"/>
    </row>
    <row r="51" spans="1:12" ht="18.75" x14ac:dyDescent="0.3">
      <c r="C51" s="288" t="s">
        <v>81</v>
      </c>
      <c r="D51" s="333">
        <f>STDEV(E38:E41,G38:G41)/D50</f>
        <v>1.7261962583435347E-2</v>
      </c>
      <c r="F51" s="332"/>
      <c r="H51" s="313"/>
    </row>
    <row r="52" spans="1:12" ht="19.5" customHeight="1" thickBot="1" x14ac:dyDescent="0.35">
      <c r="C52" s="334" t="s">
        <v>20</v>
      </c>
      <c r="D52" s="335">
        <f>COUNT(E38:E41,G38:G41)</f>
        <v>6</v>
      </c>
      <c r="F52" s="332"/>
    </row>
    <row r="54" spans="1:12" ht="18.75" x14ac:dyDescent="0.3">
      <c r="A54" s="336" t="s">
        <v>1</v>
      </c>
      <c r="B54" s="337" t="s">
        <v>82</v>
      </c>
    </row>
    <row r="55" spans="1:12" ht="18.75" x14ac:dyDescent="0.3">
      <c r="A55" s="260" t="s">
        <v>83</v>
      </c>
      <c r="B55" s="338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38" t="s">
        <v>84</v>
      </c>
      <c r="B56" s="339">
        <v>300</v>
      </c>
      <c r="C56" s="260" t="str">
        <f>B20</f>
        <v>Efavirenz 600mg, Lamivudine 300mg and Tenofovir Disoproxil Fumarate 300mg Tablets</v>
      </c>
      <c r="H56" s="318"/>
    </row>
    <row r="57" spans="1:12" ht="18.75" x14ac:dyDescent="0.3">
      <c r="A57" s="338" t="s">
        <v>85</v>
      </c>
      <c r="B57" s="340">
        <f>Uniformity!C46</f>
        <v>1195.7379999999998</v>
      </c>
      <c r="H57" s="318"/>
    </row>
    <row r="58" spans="1:12" ht="19.5" customHeight="1" thickBot="1" x14ac:dyDescent="0.35">
      <c r="H58" s="318"/>
    </row>
    <row r="59" spans="1:12" s="275" customFormat="1" ht="27" customHeight="1" thickBot="1" x14ac:dyDescent="0.45">
      <c r="A59" s="286" t="s">
        <v>86</v>
      </c>
      <c r="B59" s="287">
        <v>200</v>
      </c>
      <c r="C59" s="260"/>
      <c r="D59" s="341" t="s">
        <v>87</v>
      </c>
      <c r="E59" s="342" t="s">
        <v>59</v>
      </c>
      <c r="F59" s="342" t="s">
        <v>60</v>
      </c>
      <c r="G59" s="342" t="s">
        <v>88</v>
      </c>
      <c r="H59" s="290" t="s">
        <v>89</v>
      </c>
      <c r="L59" s="276"/>
    </row>
    <row r="60" spans="1:12" s="275" customFormat="1" ht="26.25" customHeight="1" x14ac:dyDescent="0.4">
      <c r="A60" s="288" t="s">
        <v>90</v>
      </c>
      <c r="B60" s="289">
        <v>4</v>
      </c>
      <c r="C60" s="489" t="s">
        <v>91</v>
      </c>
      <c r="D60" s="492">
        <v>1198.3800000000001</v>
      </c>
      <c r="E60" s="343">
        <v>1</v>
      </c>
      <c r="F60" s="344"/>
      <c r="G60" s="345" t="str">
        <f>IF(ISBLANK(F60),"-",(F60/$D$50*$D$47*$B$68)*($B$57/$D$60))</f>
        <v>-</v>
      </c>
      <c r="H60" s="346" t="str">
        <f t="shared" ref="H60:H71" si="0">IF(ISBLANK(F60),"-",G60/$B$56)</f>
        <v>-</v>
      </c>
      <c r="L60" s="276"/>
    </row>
    <row r="61" spans="1:12" s="275" customFormat="1" ht="26.25" customHeight="1" x14ac:dyDescent="0.4">
      <c r="A61" s="288" t="s">
        <v>92</v>
      </c>
      <c r="B61" s="289">
        <v>100</v>
      </c>
      <c r="C61" s="490"/>
      <c r="D61" s="493"/>
      <c r="E61" s="347">
        <v>2</v>
      </c>
      <c r="F61" s="302"/>
      <c r="G61" s="348" t="str">
        <f>IF(ISBLANK(F61),"-",(F61/$D$50*$D$47*$B$68)*($B$57/$D$60))</f>
        <v>-</v>
      </c>
      <c r="H61" s="349" t="str">
        <f t="shared" si="0"/>
        <v>-</v>
      </c>
      <c r="L61" s="276"/>
    </row>
    <row r="62" spans="1:12" s="275" customFormat="1" ht="26.25" customHeight="1" x14ac:dyDescent="0.4">
      <c r="A62" s="288" t="s">
        <v>93</v>
      </c>
      <c r="B62" s="289">
        <v>1</v>
      </c>
      <c r="C62" s="490"/>
      <c r="D62" s="493"/>
      <c r="E62" s="347">
        <v>3</v>
      </c>
      <c r="F62" s="350"/>
      <c r="G62" s="348" t="str">
        <f>IF(ISBLANK(F62),"-",(F62/$D$50*$D$47*$B$68)*($B$57/$D$60))</f>
        <v>-</v>
      </c>
      <c r="H62" s="349" t="str">
        <f t="shared" si="0"/>
        <v>-</v>
      </c>
      <c r="L62" s="276"/>
    </row>
    <row r="63" spans="1:12" ht="27" customHeight="1" thickBot="1" x14ac:dyDescent="0.45">
      <c r="A63" s="288" t="s">
        <v>94</v>
      </c>
      <c r="B63" s="289">
        <v>1</v>
      </c>
      <c r="C63" s="491"/>
      <c r="D63" s="494"/>
      <c r="E63" s="351">
        <v>4</v>
      </c>
      <c r="F63" s="352"/>
      <c r="G63" s="348" t="str">
        <f>IF(ISBLANK(F63),"-",(F63/$D$50*$D$47*$B$68)*($B$57/$D$60))</f>
        <v>-</v>
      </c>
      <c r="H63" s="349" t="str">
        <f t="shared" si="0"/>
        <v>-</v>
      </c>
    </row>
    <row r="64" spans="1:12" ht="26.25" customHeight="1" x14ac:dyDescent="0.4">
      <c r="A64" s="288" t="s">
        <v>95</v>
      </c>
      <c r="B64" s="289">
        <v>1</v>
      </c>
      <c r="C64" s="489" t="s">
        <v>96</v>
      </c>
      <c r="D64" s="492">
        <v>1200.43</v>
      </c>
      <c r="E64" s="343">
        <v>1</v>
      </c>
      <c r="F64" s="344">
        <v>10920264</v>
      </c>
      <c r="G64" s="353">
        <f>IF(ISBLANK(F64),"-",(F64/$D$50*$D$47*$B$68)*($B$57/$D$64))</f>
        <v>284.30420284621141</v>
      </c>
      <c r="H64" s="354">
        <f t="shared" si="0"/>
        <v>0.94768067615403806</v>
      </c>
    </row>
    <row r="65" spans="1:8" ht="26.25" customHeight="1" x14ac:dyDescent="0.4">
      <c r="A65" s="288" t="s">
        <v>97</v>
      </c>
      <c r="B65" s="289">
        <v>1</v>
      </c>
      <c r="C65" s="490"/>
      <c r="D65" s="493"/>
      <c r="E65" s="347">
        <v>2</v>
      </c>
      <c r="F65" s="302">
        <v>10820357</v>
      </c>
      <c r="G65" s="355">
        <f>IF(ISBLANK(F65),"-",(F65/$D$50*$D$47*$B$68)*($B$57/$D$64))</f>
        <v>281.70316865933125</v>
      </c>
      <c r="H65" s="356">
        <f t="shared" si="0"/>
        <v>0.93901056219777079</v>
      </c>
    </row>
    <row r="66" spans="1:8" ht="26.25" customHeight="1" x14ac:dyDescent="0.4">
      <c r="A66" s="288" t="s">
        <v>98</v>
      </c>
      <c r="B66" s="289">
        <v>1</v>
      </c>
      <c r="C66" s="490"/>
      <c r="D66" s="493"/>
      <c r="E66" s="347">
        <v>3</v>
      </c>
      <c r="F66" s="302">
        <v>10592111</v>
      </c>
      <c r="G66" s="355">
        <f>IF(ISBLANK(F66),"-",(F66/$D$50*$D$47*$B$68)*($B$57/$D$64))</f>
        <v>275.76088584612847</v>
      </c>
      <c r="H66" s="356">
        <f t="shared" si="0"/>
        <v>0.9192029528204283</v>
      </c>
    </row>
    <row r="67" spans="1:8" ht="27" customHeight="1" thickBot="1" x14ac:dyDescent="0.45">
      <c r="A67" s="288" t="s">
        <v>99</v>
      </c>
      <c r="B67" s="289">
        <v>1</v>
      </c>
      <c r="C67" s="491"/>
      <c r="D67" s="494"/>
      <c r="E67" s="351">
        <v>4</v>
      </c>
      <c r="F67" s="352"/>
      <c r="G67" s="357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88" t="s">
        <v>100</v>
      </c>
      <c r="B68" s="359">
        <f>(B67/B66)*(B65/B64)*(B63/B62)*(B61/B60)*B59</f>
        <v>5000</v>
      </c>
      <c r="C68" s="489" t="s">
        <v>101</v>
      </c>
      <c r="D68" s="492">
        <v>1199.55</v>
      </c>
      <c r="E68" s="343">
        <v>1</v>
      </c>
      <c r="F68" s="344">
        <v>11169540</v>
      </c>
      <c r="G68" s="353">
        <f>IF(ISBLANK(F68),"-",(F68/$D$50*$D$47*$B$68)*($B$57/$D$68))</f>
        <v>291.00732125617486</v>
      </c>
      <c r="H68" s="349">
        <f t="shared" si="0"/>
        <v>0.97002440418724956</v>
      </c>
    </row>
    <row r="69" spans="1:8" ht="27" customHeight="1" thickBot="1" x14ac:dyDescent="0.45">
      <c r="A69" s="334" t="s">
        <v>102</v>
      </c>
      <c r="B69" s="360">
        <f>(D47*B68)/B56*B57</f>
        <v>1195.7379999999998</v>
      </c>
      <c r="C69" s="490"/>
      <c r="D69" s="493"/>
      <c r="E69" s="347">
        <v>2</v>
      </c>
      <c r="F69" s="302">
        <v>10933187</v>
      </c>
      <c r="G69" s="355">
        <f>IF(ISBLANK(F69),"-",(F69/$D$50*$D$47*$B$68)*($B$57/$D$68))</f>
        <v>284.84946216789893</v>
      </c>
      <c r="H69" s="349">
        <f t="shared" si="0"/>
        <v>0.94949820722632983</v>
      </c>
    </row>
    <row r="70" spans="1:8" ht="26.25" customHeight="1" x14ac:dyDescent="0.4">
      <c r="A70" s="497" t="s">
        <v>75</v>
      </c>
      <c r="B70" s="498"/>
      <c r="C70" s="490"/>
      <c r="D70" s="493"/>
      <c r="E70" s="347">
        <v>3</v>
      </c>
      <c r="F70" s="302">
        <v>10701438</v>
      </c>
      <c r="G70" s="355">
        <f>IF(ISBLANK(F70),"-",(F70/$D$50*$D$47*$B$68)*($B$57/$D$68))</f>
        <v>278.81155409882922</v>
      </c>
      <c r="H70" s="349">
        <f t="shared" si="0"/>
        <v>0.92937184699609743</v>
      </c>
    </row>
    <row r="71" spans="1:8" ht="27" customHeight="1" thickBot="1" x14ac:dyDescent="0.45">
      <c r="A71" s="499"/>
      <c r="B71" s="500"/>
      <c r="C71" s="495"/>
      <c r="D71" s="494"/>
      <c r="E71" s="351">
        <v>4</v>
      </c>
      <c r="F71" s="352"/>
      <c r="G71" s="357" t="str">
        <f>IF(ISBLANK(F71),"-",(F71/$D$50*$D$47*$B$68)*($B$57/$D$68))</f>
        <v>-</v>
      </c>
      <c r="H71" s="361" t="str">
        <f t="shared" si="0"/>
        <v>-</v>
      </c>
    </row>
    <row r="72" spans="1:8" ht="26.25" customHeight="1" x14ac:dyDescent="0.4">
      <c r="A72" s="318"/>
      <c r="B72" s="318"/>
      <c r="C72" s="318"/>
      <c r="D72" s="318"/>
      <c r="E72" s="318"/>
      <c r="F72" s="362" t="s">
        <v>68</v>
      </c>
      <c r="G72" s="363">
        <f>AVERAGE(G60:G71)</f>
        <v>282.73943247909568</v>
      </c>
      <c r="H72" s="364">
        <f>AVERAGE(H60:H71)</f>
        <v>0.94246477493031888</v>
      </c>
    </row>
    <row r="73" spans="1:8" ht="26.25" customHeight="1" x14ac:dyDescent="0.4">
      <c r="C73" s="318"/>
      <c r="D73" s="318"/>
      <c r="E73" s="318"/>
      <c r="F73" s="365" t="s">
        <v>81</v>
      </c>
      <c r="G73" s="366">
        <f>STDEV(G60:G71)/G72</f>
        <v>1.8745901924798719E-2</v>
      </c>
      <c r="H73" s="366">
        <f>STDEV(H60:H71)/H72</f>
        <v>1.8745901924798716E-2</v>
      </c>
    </row>
    <row r="74" spans="1:8" ht="27" customHeight="1" thickBot="1" x14ac:dyDescent="0.45">
      <c r="A74" s="318"/>
      <c r="B74" s="318"/>
      <c r="C74" s="318"/>
      <c r="D74" s="318"/>
      <c r="E74" s="320"/>
      <c r="F74" s="367" t="s">
        <v>20</v>
      </c>
      <c r="G74" s="368">
        <f>COUNT(G60:G71)</f>
        <v>6</v>
      </c>
      <c r="H74" s="368">
        <f>COUNT(H60:H71)</f>
        <v>6</v>
      </c>
    </row>
    <row r="76" spans="1:8" ht="26.25" customHeight="1" x14ac:dyDescent="0.4">
      <c r="A76" s="271" t="s">
        <v>103</v>
      </c>
      <c r="B76" s="272" t="s">
        <v>104</v>
      </c>
      <c r="C76" s="501" t="str">
        <f>B20</f>
        <v>Efavirenz 600mg, Lamivudine 300mg and Tenofovir Disoproxil Fumarate 300mg Tablets</v>
      </c>
      <c r="D76" s="501"/>
      <c r="E76" s="260" t="s">
        <v>105</v>
      </c>
      <c r="F76" s="260"/>
      <c r="G76" s="369">
        <f>H72</f>
        <v>0.94246477493031888</v>
      </c>
      <c r="H76" s="277"/>
    </row>
    <row r="77" spans="1:8" ht="18.75" x14ac:dyDescent="0.3">
      <c r="A77" s="270" t="s">
        <v>106</v>
      </c>
      <c r="B77" s="270" t="s">
        <v>107</v>
      </c>
    </row>
    <row r="78" spans="1:8" ht="18.75" x14ac:dyDescent="0.3">
      <c r="A78" s="270"/>
      <c r="B78" s="270"/>
    </row>
    <row r="79" spans="1:8" ht="26.25" customHeight="1" x14ac:dyDescent="0.4">
      <c r="A79" s="271" t="s">
        <v>4</v>
      </c>
      <c r="B79" s="496" t="str">
        <f>B26</f>
        <v>TENOFOVIR DISOPROXIL FUMURATE</v>
      </c>
      <c r="C79" s="496"/>
    </row>
    <row r="80" spans="1:8" ht="26.25" customHeight="1" x14ac:dyDescent="0.4">
      <c r="A80" s="272" t="s">
        <v>45</v>
      </c>
      <c r="B80" s="496" t="str">
        <f>B27</f>
        <v>T11-8</v>
      </c>
      <c r="C80" s="496"/>
    </row>
    <row r="81" spans="1:12" ht="27" customHeight="1" thickBot="1" x14ac:dyDescent="0.45">
      <c r="A81" s="272" t="s">
        <v>6</v>
      </c>
      <c r="B81" s="273">
        <f>B28</f>
        <v>98.8</v>
      </c>
    </row>
    <row r="82" spans="1:12" s="275" customFormat="1" ht="27" customHeight="1" thickBot="1" x14ac:dyDescent="0.45">
      <c r="A82" s="272" t="s">
        <v>46</v>
      </c>
      <c r="B82" s="274">
        <v>0</v>
      </c>
      <c r="C82" s="478" t="s">
        <v>47</v>
      </c>
      <c r="D82" s="479"/>
      <c r="E82" s="479"/>
      <c r="F82" s="479"/>
      <c r="G82" s="480"/>
      <c r="I82" s="276"/>
      <c r="J82" s="276"/>
      <c r="K82" s="276"/>
      <c r="L82" s="276"/>
    </row>
    <row r="83" spans="1:12" s="275" customFormat="1" ht="19.5" customHeight="1" thickBot="1" x14ac:dyDescent="0.35">
      <c r="A83" s="272" t="s">
        <v>48</v>
      </c>
      <c r="B83" s="277">
        <f>B81-B82</f>
        <v>98.8</v>
      </c>
      <c r="C83" s="278"/>
      <c r="D83" s="278"/>
      <c r="E83" s="278"/>
      <c r="F83" s="278"/>
      <c r="G83" s="279"/>
      <c r="I83" s="276"/>
      <c r="J83" s="276"/>
      <c r="K83" s="276"/>
      <c r="L83" s="276"/>
    </row>
    <row r="84" spans="1:12" s="275" customFormat="1" ht="27" customHeight="1" thickBot="1" x14ac:dyDescent="0.45">
      <c r="A84" s="272" t="s">
        <v>49</v>
      </c>
      <c r="B84" s="280">
        <v>1</v>
      </c>
      <c r="C84" s="466" t="s">
        <v>108</v>
      </c>
      <c r="D84" s="467"/>
      <c r="E84" s="467"/>
      <c r="F84" s="467"/>
      <c r="G84" s="467"/>
      <c r="H84" s="468"/>
      <c r="I84" s="276"/>
      <c r="J84" s="276"/>
      <c r="K84" s="276"/>
      <c r="L84" s="276"/>
    </row>
    <row r="85" spans="1:12" s="275" customFormat="1" ht="27" customHeight="1" thickBot="1" x14ac:dyDescent="0.45">
      <c r="A85" s="272" t="s">
        <v>51</v>
      </c>
      <c r="B85" s="280">
        <v>1</v>
      </c>
      <c r="C85" s="466" t="s">
        <v>109</v>
      </c>
      <c r="D85" s="467"/>
      <c r="E85" s="467"/>
      <c r="F85" s="467"/>
      <c r="G85" s="467"/>
      <c r="H85" s="468"/>
      <c r="I85" s="276"/>
      <c r="J85" s="276"/>
      <c r="K85" s="276"/>
      <c r="L85" s="276"/>
    </row>
    <row r="86" spans="1:12" s="275" customFormat="1" ht="18.75" x14ac:dyDescent="0.3">
      <c r="A86" s="272"/>
      <c r="B86" s="283"/>
      <c r="C86" s="284"/>
      <c r="D86" s="284"/>
      <c r="E86" s="284"/>
      <c r="F86" s="284"/>
      <c r="G86" s="284"/>
      <c r="H86" s="284"/>
      <c r="I86" s="276"/>
      <c r="J86" s="276"/>
      <c r="K86" s="276"/>
      <c r="L86" s="276"/>
    </row>
    <row r="87" spans="1:12" s="275" customFormat="1" ht="18.75" x14ac:dyDescent="0.3">
      <c r="A87" s="272" t="s">
        <v>53</v>
      </c>
      <c r="B87" s="285">
        <f>B84/B85</f>
        <v>1</v>
      </c>
      <c r="C87" s="260" t="s">
        <v>54</v>
      </c>
      <c r="D87" s="260"/>
      <c r="E87" s="260"/>
      <c r="F87" s="260"/>
      <c r="G87" s="260"/>
      <c r="I87" s="276"/>
      <c r="J87" s="276"/>
      <c r="K87" s="276"/>
      <c r="L87" s="276"/>
    </row>
    <row r="88" spans="1:12" ht="19.5" customHeight="1" thickBot="1" x14ac:dyDescent="0.35">
      <c r="A88" s="270"/>
      <c r="B88" s="270"/>
    </row>
    <row r="89" spans="1:12" ht="27" customHeight="1" thickBot="1" x14ac:dyDescent="0.45">
      <c r="A89" s="286" t="s">
        <v>55</v>
      </c>
      <c r="B89" s="287">
        <v>25</v>
      </c>
      <c r="D89" s="370" t="s">
        <v>56</v>
      </c>
      <c r="E89" s="371"/>
      <c r="F89" s="481" t="s">
        <v>57</v>
      </c>
      <c r="G89" s="483"/>
    </row>
    <row r="90" spans="1:12" ht="27" customHeight="1" thickBot="1" x14ac:dyDescent="0.45">
      <c r="A90" s="288" t="s">
        <v>58</v>
      </c>
      <c r="B90" s="289">
        <v>10</v>
      </c>
      <c r="C90" s="372" t="s">
        <v>59</v>
      </c>
      <c r="D90" s="291" t="s">
        <v>60</v>
      </c>
      <c r="E90" s="292" t="s">
        <v>61</v>
      </c>
      <c r="F90" s="291" t="s">
        <v>60</v>
      </c>
      <c r="G90" s="373" t="s">
        <v>61</v>
      </c>
      <c r="I90" s="294" t="s">
        <v>62</v>
      </c>
    </row>
    <row r="91" spans="1:12" ht="26.25" customHeight="1" x14ac:dyDescent="0.4">
      <c r="A91" s="288" t="s">
        <v>63</v>
      </c>
      <c r="B91" s="289">
        <v>20</v>
      </c>
      <c r="C91" s="374">
        <v>1</v>
      </c>
      <c r="D91" s="296">
        <v>73424721</v>
      </c>
      <c r="E91" s="297">
        <f>IF(ISBLANK(D91),"-",$D$101/$D$98*D91)</f>
        <v>73971319.738655522</v>
      </c>
      <c r="F91" s="296">
        <v>68856923</v>
      </c>
      <c r="G91" s="298">
        <f>IF(ISBLANK(F91),"-",$D$101/$F$98*F91)</f>
        <v>73207186.872724816</v>
      </c>
      <c r="I91" s="299"/>
    </row>
    <row r="92" spans="1:12" ht="26.25" customHeight="1" x14ac:dyDescent="0.4">
      <c r="A92" s="288" t="s">
        <v>64</v>
      </c>
      <c r="B92" s="289">
        <v>1</v>
      </c>
      <c r="C92" s="318">
        <v>2</v>
      </c>
      <c r="D92" s="302">
        <v>73212740</v>
      </c>
      <c r="E92" s="301">
        <f>IF(ISBLANK(D92),"-",$D$101/$D$98*D92)</f>
        <v>73757760.679581672</v>
      </c>
      <c r="F92" s="302">
        <v>68859152</v>
      </c>
      <c r="G92" s="303">
        <f>IF(ISBLANK(F92),"-",$D$101/$F$98*F92)</f>
        <v>73209556.697172821</v>
      </c>
      <c r="I92" s="484">
        <f>ABS((F96/D96*D95)-F95)/D95</f>
        <v>1.0496072569253875E-2</v>
      </c>
    </row>
    <row r="93" spans="1:12" ht="26.25" customHeight="1" x14ac:dyDescent="0.4">
      <c r="A93" s="288" t="s">
        <v>65</v>
      </c>
      <c r="B93" s="289">
        <v>1</v>
      </c>
      <c r="C93" s="318">
        <v>3</v>
      </c>
      <c r="D93" s="302">
        <v>73568097</v>
      </c>
      <c r="E93" s="301">
        <f>IF(ISBLANK(D93),"-",$D$101/$D$98*D93)</f>
        <v>74115763.078642458</v>
      </c>
      <c r="F93" s="302">
        <v>68634567</v>
      </c>
      <c r="G93" s="303">
        <f>IF(ISBLANK(F93),"-",$D$101/$F$98*F93)</f>
        <v>72970782.796924457</v>
      </c>
      <c r="I93" s="484"/>
    </row>
    <row r="94" spans="1:12" ht="27" customHeight="1" thickBot="1" x14ac:dyDescent="0.45">
      <c r="A94" s="288" t="s">
        <v>66</v>
      </c>
      <c r="B94" s="289">
        <v>1</v>
      </c>
      <c r="C94" s="375">
        <v>4</v>
      </c>
      <c r="D94" s="305"/>
      <c r="E94" s="306" t="str">
        <f>IF(ISBLANK(D94),"-",$D$101/$D$98*D94)</f>
        <v>-</v>
      </c>
      <c r="F94" s="376"/>
      <c r="G94" s="307" t="str">
        <f>IF(ISBLANK(F94),"-",$D$101/$F$98*F94)</f>
        <v>-</v>
      </c>
      <c r="I94" s="308"/>
    </row>
    <row r="95" spans="1:12" ht="27" customHeight="1" thickBot="1" x14ac:dyDescent="0.45">
      <c r="A95" s="288" t="s">
        <v>67</v>
      </c>
      <c r="B95" s="289">
        <v>1</v>
      </c>
      <c r="C95" s="272" t="s">
        <v>68</v>
      </c>
      <c r="D95" s="377">
        <f>AVERAGE(D91:D94)</f>
        <v>73401852.666666672</v>
      </c>
      <c r="E95" s="311">
        <f>AVERAGE(E91:E94)</f>
        <v>73948281.165626556</v>
      </c>
      <c r="F95" s="378">
        <f>AVERAGE(F91:F94)</f>
        <v>68783547.333333328</v>
      </c>
      <c r="G95" s="379">
        <f>AVERAGE(G91:G94)</f>
        <v>73129175.45560737</v>
      </c>
    </row>
    <row r="96" spans="1:12" ht="26.25" customHeight="1" x14ac:dyDescent="0.4">
      <c r="A96" s="288" t="s">
        <v>69</v>
      </c>
      <c r="B96" s="273">
        <v>1</v>
      </c>
      <c r="C96" s="380" t="s">
        <v>110</v>
      </c>
      <c r="D96" s="381">
        <v>15.07</v>
      </c>
      <c r="E96" s="260"/>
      <c r="F96" s="315">
        <v>14.28</v>
      </c>
    </row>
    <row r="97" spans="1:10" ht="26.25" customHeight="1" x14ac:dyDescent="0.4">
      <c r="A97" s="288" t="s">
        <v>71</v>
      </c>
      <c r="B97" s="273">
        <v>1</v>
      </c>
      <c r="C97" s="382" t="s">
        <v>111</v>
      </c>
      <c r="D97" s="383">
        <f>D96*$B$87</f>
        <v>15.07</v>
      </c>
      <c r="E97" s="318"/>
      <c r="F97" s="317">
        <f>F96*$B$87</f>
        <v>14.28</v>
      </c>
    </row>
    <row r="98" spans="1:10" ht="19.5" customHeight="1" thickBot="1" x14ac:dyDescent="0.35">
      <c r="A98" s="288" t="s">
        <v>73</v>
      </c>
      <c r="B98" s="318">
        <f>(B97/B96)*(B95/B94)*(B93/B92)*(B91/B90)*B89</f>
        <v>50</v>
      </c>
      <c r="C98" s="382" t="s">
        <v>112</v>
      </c>
      <c r="D98" s="384">
        <f>D97*$B$83/100</f>
        <v>14.889159999999999</v>
      </c>
      <c r="E98" s="320"/>
      <c r="F98" s="319">
        <f>F97*$B$83/100</f>
        <v>14.108639999999998</v>
      </c>
    </row>
    <row r="99" spans="1:10" ht="19.5" customHeight="1" thickBot="1" x14ac:dyDescent="0.35">
      <c r="A99" s="485" t="s">
        <v>75</v>
      </c>
      <c r="B99" s="502"/>
      <c r="C99" s="382" t="s">
        <v>113</v>
      </c>
      <c r="D99" s="385">
        <f>D98/$B$98</f>
        <v>0.29778319999999997</v>
      </c>
      <c r="E99" s="320"/>
      <c r="F99" s="323">
        <f>F98/$B$98</f>
        <v>0.28217279999999995</v>
      </c>
      <c r="H99" s="313"/>
    </row>
    <row r="100" spans="1:10" ht="19.5" customHeight="1" thickBot="1" x14ac:dyDescent="0.35">
      <c r="A100" s="487"/>
      <c r="B100" s="503"/>
      <c r="C100" s="382" t="s">
        <v>77</v>
      </c>
      <c r="D100" s="386">
        <f>$B$56/$B$116</f>
        <v>0.3</v>
      </c>
      <c r="F100" s="328"/>
      <c r="G100" s="387"/>
      <c r="H100" s="313"/>
    </row>
    <row r="101" spans="1:10" ht="18.75" x14ac:dyDescent="0.3">
      <c r="C101" s="382" t="s">
        <v>78</v>
      </c>
      <c r="D101" s="383">
        <f>D100*$B$98</f>
        <v>15</v>
      </c>
      <c r="F101" s="328"/>
      <c r="H101" s="313"/>
    </row>
    <row r="102" spans="1:10" ht="19.5" customHeight="1" thickBot="1" x14ac:dyDescent="0.35">
      <c r="C102" s="388" t="s">
        <v>79</v>
      </c>
      <c r="D102" s="389">
        <f>D101/B34</f>
        <v>15</v>
      </c>
      <c r="F102" s="332"/>
      <c r="H102" s="313"/>
      <c r="J102" s="390"/>
    </row>
    <row r="103" spans="1:10" ht="18.75" x14ac:dyDescent="0.3">
      <c r="C103" s="391" t="s">
        <v>114</v>
      </c>
      <c r="D103" s="392">
        <f>AVERAGE(E91:E94,G91:G94)</f>
        <v>73538728.310616955</v>
      </c>
      <c r="F103" s="332"/>
      <c r="G103" s="387"/>
      <c r="H103" s="313"/>
      <c r="J103" s="393"/>
    </row>
    <row r="104" spans="1:10" ht="18.75" x14ac:dyDescent="0.3">
      <c r="C104" s="365" t="s">
        <v>81</v>
      </c>
      <c r="D104" s="394">
        <f>STDEV(E91:E94,G91:G94)/D103</f>
        <v>6.4039524022751265E-3</v>
      </c>
      <c r="F104" s="332"/>
      <c r="H104" s="313"/>
      <c r="J104" s="393"/>
    </row>
    <row r="105" spans="1:10" ht="19.5" customHeight="1" thickBot="1" x14ac:dyDescent="0.35">
      <c r="C105" s="367" t="s">
        <v>20</v>
      </c>
      <c r="D105" s="395">
        <f>COUNT(E91:E94,G91:G94)</f>
        <v>6</v>
      </c>
      <c r="F105" s="332"/>
      <c r="H105" s="313"/>
      <c r="J105" s="393"/>
    </row>
    <row r="106" spans="1:10" ht="19.5" customHeight="1" thickBot="1" x14ac:dyDescent="0.35">
      <c r="A106" s="336"/>
      <c r="B106" s="336"/>
      <c r="C106" s="336"/>
      <c r="D106" s="336"/>
      <c r="E106" s="336"/>
    </row>
    <row r="107" spans="1:10" ht="26.25" customHeight="1" x14ac:dyDescent="0.4">
      <c r="A107" s="286" t="s">
        <v>115</v>
      </c>
      <c r="B107" s="287">
        <v>1000</v>
      </c>
      <c r="C107" s="370" t="s">
        <v>116</v>
      </c>
      <c r="D107" s="396" t="s">
        <v>60</v>
      </c>
      <c r="E107" s="397" t="s">
        <v>117</v>
      </c>
      <c r="F107" s="398" t="s">
        <v>118</v>
      </c>
    </row>
    <row r="108" spans="1:10" ht="26.25" customHeight="1" x14ac:dyDescent="0.4">
      <c r="A108" s="288" t="s">
        <v>119</v>
      </c>
      <c r="B108" s="289">
        <v>1</v>
      </c>
      <c r="C108" s="399">
        <v>1</v>
      </c>
      <c r="D108" s="400">
        <v>76650705</v>
      </c>
      <c r="E108" s="401">
        <f t="shared" ref="E108:E113" si="1">IF(ISBLANK(D108),"-",D108/$D$103*$D$100*$B$116)</f>
        <v>312.69525633991861</v>
      </c>
      <c r="F108" s="402">
        <f t="shared" ref="F108:F113" si="2">IF(ISBLANK(D108), "-", E108/$B$56)</f>
        <v>1.042317521133062</v>
      </c>
    </row>
    <row r="109" spans="1:10" ht="26.25" customHeight="1" x14ac:dyDescent="0.4">
      <c r="A109" s="288" t="s">
        <v>92</v>
      </c>
      <c r="B109" s="289">
        <v>1</v>
      </c>
      <c r="C109" s="399">
        <v>2</v>
      </c>
      <c r="D109" s="400">
        <v>76429968</v>
      </c>
      <c r="E109" s="403">
        <f t="shared" si="1"/>
        <v>311.79476347688876</v>
      </c>
      <c r="F109" s="404">
        <f t="shared" si="2"/>
        <v>1.0393158782562959</v>
      </c>
    </row>
    <row r="110" spans="1:10" ht="26.25" customHeight="1" x14ac:dyDescent="0.4">
      <c r="A110" s="288" t="s">
        <v>93</v>
      </c>
      <c r="B110" s="289">
        <v>1</v>
      </c>
      <c r="C110" s="399">
        <v>3</v>
      </c>
      <c r="D110" s="400">
        <v>76587113</v>
      </c>
      <c r="E110" s="403">
        <f t="shared" si="1"/>
        <v>312.43583385005155</v>
      </c>
      <c r="F110" s="404">
        <f t="shared" si="2"/>
        <v>1.0414527795001718</v>
      </c>
    </row>
    <row r="111" spans="1:10" ht="26.25" customHeight="1" x14ac:dyDescent="0.4">
      <c r="A111" s="288" t="s">
        <v>94</v>
      </c>
      <c r="B111" s="289">
        <v>1</v>
      </c>
      <c r="C111" s="399">
        <v>4</v>
      </c>
      <c r="D111" s="400">
        <v>76267272</v>
      </c>
      <c r="E111" s="403">
        <f t="shared" si="1"/>
        <v>311.13104789298802</v>
      </c>
      <c r="F111" s="404">
        <f t="shared" si="2"/>
        <v>1.0371034929766267</v>
      </c>
    </row>
    <row r="112" spans="1:10" ht="26.25" customHeight="1" x14ac:dyDescent="0.4">
      <c r="A112" s="288" t="s">
        <v>95</v>
      </c>
      <c r="B112" s="289">
        <v>1</v>
      </c>
      <c r="C112" s="399">
        <v>5</v>
      </c>
      <c r="D112" s="400">
        <v>76432471</v>
      </c>
      <c r="E112" s="403">
        <f t="shared" si="1"/>
        <v>311.80497442311054</v>
      </c>
      <c r="F112" s="404">
        <f t="shared" si="2"/>
        <v>1.0393499147437018</v>
      </c>
    </row>
    <row r="113" spans="1:10" ht="26.25" customHeight="1" x14ac:dyDescent="0.4">
      <c r="A113" s="288" t="s">
        <v>97</v>
      </c>
      <c r="B113" s="289">
        <v>1</v>
      </c>
      <c r="C113" s="405">
        <v>6</v>
      </c>
      <c r="D113" s="406">
        <v>76579129</v>
      </c>
      <c r="E113" s="407">
        <f t="shared" si="1"/>
        <v>312.40326325690933</v>
      </c>
      <c r="F113" s="408">
        <f t="shared" si="2"/>
        <v>1.0413442108563644</v>
      </c>
    </row>
    <row r="114" spans="1:10" ht="26.25" customHeight="1" x14ac:dyDescent="0.4">
      <c r="A114" s="288" t="s">
        <v>98</v>
      </c>
      <c r="B114" s="289">
        <v>1</v>
      </c>
      <c r="C114" s="399"/>
      <c r="D114" s="318"/>
      <c r="E114" s="260"/>
      <c r="F114" s="409"/>
    </row>
    <row r="115" spans="1:10" ht="26.25" customHeight="1" x14ac:dyDescent="0.4">
      <c r="A115" s="288" t="s">
        <v>99</v>
      </c>
      <c r="B115" s="289">
        <v>1</v>
      </c>
      <c r="C115" s="399"/>
      <c r="D115" s="410" t="s">
        <v>68</v>
      </c>
      <c r="E115" s="411">
        <f>AVERAGE(E108:E113)</f>
        <v>312.04418987331115</v>
      </c>
      <c r="F115" s="412">
        <f>AVERAGE(F108:F113)</f>
        <v>1.0401472995777039</v>
      </c>
    </row>
    <row r="116" spans="1:10" ht="27" customHeight="1" thickBot="1" x14ac:dyDescent="0.45">
      <c r="A116" s="288" t="s">
        <v>100</v>
      </c>
      <c r="B116" s="300">
        <f>(B115/B114)*(B113/B112)*(B111/B110)*(B109/B108)*B107</f>
        <v>1000</v>
      </c>
      <c r="C116" s="413"/>
      <c r="D116" s="272" t="s">
        <v>81</v>
      </c>
      <c r="E116" s="414">
        <f>STDEV(E108:E113)/E115</f>
        <v>1.8462217881460379E-3</v>
      </c>
      <c r="F116" s="414">
        <f>STDEV(F108:F113)/F115</f>
        <v>1.8462217881460151E-3</v>
      </c>
      <c r="I116" s="260"/>
    </row>
    <row r="117" spans="1:10" ht="27" customHeight="1" thickBot="1" x14ac:dyDescent="0.45">
      <c r="A117" s="485" t="s">
        <v>75</v>
      </c>
      <c r="B117" s="486"/>
      <c r="C117" s="415"/>
      <c r="D117" s="416" t="s">
        <v>20</v>
      </c>
      <c r="E117" s="417">
        <f>COUNT(E108:E113)</f>
        <v>6</v>
      </c>
      <c r="F117" s="417">
        <f>COUNT(F108:F113)</f>
        <v>6</v>
      </c>
      <c r="I117" s="260"/>
      <c r="J117" s="393"/>
    </row>
    <row r="118" spans="1:10" ht="19.5" customHeight="1" thickBot="1" x14ac:dyDescent="0.35">
      <c r="A118" s="487"/>
      <c r="B118" s="488"/>
      <c r="C118" s="260"/>
      <c r="D118" s="260"/>
      <c r="E118" s="260"/>
      <c r="F118" s="318"/>
      <c r="G118" s="260"/>
      <c r="H118" s="260"/>
      <c r="I118" s="260"/>
    </row>
    <row r="119" spans="1:10" ht="18.75" x14ac:dyDescent="0.3">
      <c r="A119" s="418"/>
      <c r="B119" s="284"/>
      <c r="C119" s="260"/>
      <c r="D119" s="260"/>
      <c r="E119" s="260"/>
      <c r="F119" s="318"/>
      <c r="G119" s="260"/>
      <c r="H119" s="260"/>
      <c r="I119" s="260"/>
    </row>
    <row r="120" spans="1:10" ht="26.25" customHeight="1" x14ac:dyDescent="0.4">
      <c r="A120" s="271" t="s">
        <v>103</v>
      </c>
      <c r="B120" s="272" t="s">
        <v>120</v>
      </c>
      <c r="C120" s="501" t="str">
        <f>B20</f>
        <v>Efavirenz 600mg, Lamivudine 300mg and Tenofovir Disoproxil Fumarate 300mg Tablets</v>
      </c>
      <c r="D120" s="501"/>
      <c r="E120" s="260" t="s">
        <v>121</v>
      </c>
      <c r="F120" s="260"/>
      <c r="G120" s="369">
        <f>F115</f>
        <v>1.0401472995777039</v>
      </c>
      <c r="H120" s="260"/>
      <c r="I120" s="260"/>
    </row>
    <row r="121" spans="1:10" ht="19.5" customHeight="1" thickBot="1" x14ac:dyDescent="0.35">
      <c r="A121" s="419"/>
      <c r="B121" s="419"/>
      <c r="C121" s="420"/>
      <c r="D121" s="420"/>
      <c r="E121" s="420"/>
      <c r="F121" s="420"/>
      <c r="G121" s="420"/>
      <c r="H121" s="420"/>
    </row>
    <row r="122" spans="1:10" ht="18.75" x14ac:dyDescent="0.3">
      <c r="B122" s="504" t="s">
        <v>23</v>
      </c>
      <c r="C122" s="504"/>
      <c r="E122" s="372" t="s">
        <v>24</v>
      </c>
      <c r="F122" s="421"/>
      <c r="G122" s="504" t="s">
        <v>25</v>
      </c>
      <c r="H122" s="504"/>
    </row>
    <row r="123" spans="1:10" ht="69.95" customHeight="1" x14ac:dyDescent="0.3">
      <c r="A123" s="271" t="s">
        <v>26</v>
      </c>
      <c r="B123" s="422"/>
      <c r="C123" s="422"/>
      <c r="E123" s="422"/>
      <c r="F123" s="260"/>
      <c r="G123" s="422"/>
      <c r="H123" s="422"/>
    </row>
    <row r="124" spans="1:10" ht="69.95" customHeight="1" x14ac:dyDescent="0.3">
      <c r="A124" s="271" t="s">
        <v>27</v>
      </c>
      <c r="B124" s="423"/>
      <c r="C124" s="423"/>
      <c r="E124" s="423"/>
      <c r="F124" s="260"/>
      <c r="G124" s="424"/>
      <c r="H124" s="424"/>
    </row>
    <row r="125" spans="1:10" ht="18.75" x14ac:dyDescent="0.3">
      <c r="A125" s="318"/>
      <c r="B125" s="318"/>
      <c r="C125" s="318"/>
      <c r="D125" s="318"/>
      <c r="E125" s="318"/>
      <c r="F125" s="320"/>
      <c r="G125" s="318"/>
      <c r="H125" s="318"/>
      <c r="I125" s="260"/>
    </row>
    <row r="126" spans="1:10" ht="18.75" x14ac:dyDescent="0.3">
      <c r="A126" s="318"/>
      <c r="B126" s="318"/>
      <c r="C126" s="318"/>
      <c r="D126" s="318"/>
      <c r="E126" s="318"/>
      <c r="F126" s="320"/>
      <c r="G126" s="318"/>
      <c r="H126" s="318"/>
      <c r="I126" s="260"/>
    </row>
    <row r="127" spans="1:10" ht="18.75" x14ac:dyDescent="0.3">
      <c r="A127" s="318"/>
      <c r="B127" s="318"/>
      <c r="C127" s="318"/>
      <c r="D127" s="318"/>
      <c r="E127" s="318"/>
      <c r="F127" s="320"/>
      <c r="G127" s="318"/>
      <c r="H127" s="318"/>
      <c r="I127" s="260"/>
    </row>
    <row r="128" spans="1:10" ht="18.75" x14ac:dyDescent="0.3">
      <c r="A128" s="318"/>
      <c r="B128" s="318"/>
      <c r="C128" s="318"/>
      <c r="D128" s="318"/>
      <c r="E128" s="318"/>
      <c r="F128" s="320"/>
      <c r="G128" s="318"/>
      <c r="H128" s="318"/>
      <c r="I128" s="260"/>
    </row>
    <row r="129" spans="1:9" ht="18.75" x14ac:dyDescent="0.3">
      <c r="A129" s="318"/>
      <c r="B129" s="318"/>
      <c r="C129" s="318"/>
      <c r="D129" s="318"/>
      <c r="E129" s="318"/>
      <c r="F129" s="320"/>
      <c r="G129" s="318"/>
      <c r="H129" s="318"/>
      <c r="I129" s="260"/>
    </row>
    <row r="130" spans="1:9" ht="18.75" x14ac:dyDescent="0.3">
      <c r="A130" s="318"/>
      <c r="B130" s="318"/>
      <c r="C130" s="318"/>
      <c r="D130" s="318"/>
      <c r="E130" s="318"/>
      <c r="F130" s="320"/>
      <c r="G130" s="318"/>
      <c r="H130" s="318"/>
      <c r="I130" s="260"/>
    </row>
    <row r="131" spans="1:9" ht="18.75" x14ac:dyDescent="0.3">
      <c r="A131" s="318"/>
      <c r="B131" s="318"/>
      <c r="C131" s="318"/>
      <c r="D131" s="318"/>
      <c r="E131" s="318"/>
      <c r="F131" s="320"/>
      <c r="G131" s="318"/>
      <c r="H131" s="318"/>
      <c r="I131" s="260"/>
    </row>
    <row r="132" spans="1:9" ht="18.75" x14ac:dyDescent="0.3">
      <c r="A132" s="318"/>
      <c r="B132" s="318"/>
      <c r="C132" s="318"/>
      <c r="D132" s="318"/>
      <c r="E132" s="318"/>
      <c r="F132" s="320"/>
      <c r="G132" s="318"/>
      <c r="H132" s="318"/>
      <c r="I132" s="260"/>
    </row>
    <row r="133" spans="1:9" ht="18.75" x14ac:dyDescent="0.3">
      <c r="A133" s="318"/>
      <c r="B133" s="318"/>
      <c r="C133" s="318"/>
      <c r="D133" s="318"/>
      <c r="E133" s="318"/>
      <c r="F133" s="320"/>
      <c r="G133" s="318"/>
      <c r="H133" s="318"/>
      <c r="I133" s="260"/>
    </row>
    <row r="250" spans="1:1" x14ac:dyDescent="0.25">
      <c r="A250" s="25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E42" sqref="E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8" t="s">
        <v>28</v>
      </c>
      <c r="B11" s="509"/>
      <c r="C11" s="509"/>
      <c r="D11" s="509"/>
      <c r="E11" s="509"/>
      <c r="F11" s="510"/>
      <c r="G11" s="41"/>
    </row>
    <row r="12" spans="1:7" ht="16.5" customHeight="1" x14ac:dyDescent="0.3">
      <c r="A12" s="507" t="s">
        <v>29</v>
      </c>
      <c r="B12" s="507"/>
      <c r="C12" s="507"/>
      <c r="D12" s="507"/>
      <c r="E12" s="507"/>
      <c r="F12" s="507"/>
      <c r="G12" s="40"/>
    </row>
    <row r="14" spans="1:7" ht="16.5" customHeight="1" x14ac:dyDescent="0.3">
      <c r="A14" s="512" t="s">
        <v>30</v>
      </c>
      <c r="B14" s="512"/>
      <c r="C14" s="10" t="s">
        <v>5</v>
      </c>
    </row>
    <row r="15" spans="1:7" ht="16.5" customHeight="1" x14ac:dyDescent="0.3">
      <c r="A15" s="512" t="s">
        <v>31</v>
      </c>
      <c r="B15" s="512"/>
      <c r="C15" s="10" t="s">
        <v>7</v>
      </c>
    </row>
    <row r="16" spans="1:7" ht="16.5" customHeight="1" x14ac:dyDescent="0.3">
      <c r="A16" s="512" t="s">
        <v>32</v>
      </c>
      <c r="B16" s="512"/>
      <c r="C16" s="10" t="s">
        <v>9</v>
      </c>
    </row>
    <row r="17" spans="1:5" ht="16.5" customHeight="1" x14ac:dyDescent="0.3">
      <c r="A17" s="512" t="s">
        <v>33</v>
      </c>
      <c r="B17" s="512"/>
      <c r="C17" s="10" t="s">
        <v>11</v>
      </c>
    </row>
    <row r="18" spans="1:5" ht="16.5" customHeight="1" x14ac:dyDescent="0.3">
      <c r="A18" s="512" t="s">
        <v>34</v>
      </c>
      <c r="B18" s="512"/>
      <c r="C18" s="47" t="s">
        <v>12</v>
      </c>
    </row>
    <row r="19" spans="1:5" ht="16.5" customHeight="1" x14ac:dyDescent="0.3">
      <c r="A19" s="512" t="s">
        <v>35</v>
      </c>
      <c r="B19" s="51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7" t="s">
        <v>1</v>
      </c>
      <c r="B21" s="507"/>
      <c r="C21" s="9" t="s">
        <v>36</v>
      </c>
      <c r="D21" s="16"/>
    </row>
    <row r="22" spans="1:5" ht="15.75" customHeight="1" x14ac:dyDescent="0.3">
      <c r="A22" s="511"/>
      <c r="B22" s="511"/>
      <c r="C22" s="7"/>
      <c r="D22" s="511"/>
      <c r="E22" s="511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1210.6199999999999</v>
      </c>
      <c r="D24" s="37">
        <f t="shared" ref="D24:D43" si="0">(C24-$C$46)/$C$46</f>
        <v>1.244587024916835E-2</v>
      </c>
      <c r="E24" s="3"/>
    </row>
    <row r="25" spans="1:5" ht="15.75" customHeight="1" x14ac:dyDescent="0.3">
      <c r="C25" s="45">
        <v>1186.1300000000001</v>
      </c>
      <c r="D25" s="38">
        <f t="shared" si="0"/>
        <v>-8.035205036554598E-3</v>
      </c>
      <c r="E25" s="3"/>
    </row>
    <row r="26" spans="1:5" ht="15.75" customHeight="1" x14ac:dyDescent="0.3">
      <c r="C26" s="45">
        <v>1188.25</v>
      </c>
      <c r="D26" s="38">
        <f t="shared" si="0"/>
        <v>-6.2622413940176111E-3</v>
      </c>
      <c r="E26" s="3"/>
    </row>
    <row r="27" spans="1:5" ht="15.75" customHeight="1" x14ac:dyDescent="0.3">
      <c r="C27" s="45">
        <v>1189.8399999999999</v>
      </c>
      <c r="D27" s="38">
        <f t="shared" si="0"/>
        <v>-4.9325186621148711E-3</v>
      </c>
      <c r="E27" s="3"/>
    </row>
    <row r="28" spans="1:5" ht="15.75" customHeight="1" x14ac:dyDescent="0.3">
      <c r="C28" s="45">
        <v>1187</v>
      </c>
      <c r="D28" s="38">
        <f t="shared" si="0"/>
        <v>-7.3076209002305107E-3</v>
      </c>
      <c r="E28" s="3"/>
    </row>
    <row r="29" spans="1:5" ht="15.75" customHeight="1" x14ac:dyDescent="0.3">
      <c r="C29" s="45">
        <v>1198.73</v>
      </c>
      <c r="D29" s="38">
        <f t="shared" si="0"/>
        <v>2.5022203860713549E-3</v>
      </c>
      <c r="E29" s="3"/>
    </row>
    <row r="30" spans="1:5" ht="15.75" customHeight="1" x14ac:dyDescent="0.3">
      <c r="C30" s="45">
        <v>1182.69</v>
      </c>
      <c r="D30" s="38">
        <f t="shared" si="0"/>
        <v>-1.0912089437652542E-2</v>
      </c>
      <c r="E30" s="3"/>
    </row>
    <row r="31" spans="1:5" ht="15.75" customHeight="1" x14ac:dyDescent="0.3">
      <c r="C31" s="45">
        <v>1197.55</v>
      </c>
      <c r="D31" s="38">
        <f t="shared" si="0"/>
        <v>1.5153821322063242E-3</v>
      </c>
      <c r="E31" s="3"/>
    </row>
    <row r="32" spans="1:5" ht="15.75" customHeight="1" x14ac:dyDescent="0.3">
      <c r="C32" s="45">
        <v>1203.08</v>
      </c>
      <c r="D32" s="38">
        <f t="shared" si="0"/>
        <v>6.1401410676921696E-3</v>
      </c>
      <c r="E32" s="3"/>
    </row>
    <row r="33" spans="1:7" ht="15.75" customHeight="1" x14ac:dyDescent="0.3">
      <c r="C33" s="45">
        <v>1195.3699999999999</v>
      </c>
      <c r="D33" s="38">
        <f t="shared" si="0"/>
        <v>-3.0775972662902594E-4</v>
      </c>
      <c r="E33" s="3"/>
    </row>
    <row r="34" spans="1:7" ht="15.75" customHeight="1" x14ac:dyDescent="0.3">
      <c r="C34" s="45">
        <v>1194.67</v>
      </c>
      <c r="D34" s="38">
        <f t="shared" si="0"/>
        <v>-8.9317225010809756E-4</v>
      </c>
      <c r="E34" s="3"/>
    </row>
    <row r="35" spans="1:7" ht="15.75" customHeight="1" x14ac:dyDescent="0.3">
      <c r="C35" s="45">
        <v>1201.55</v>
      </c>
      <c r="D35" s="38">
        <f t="shared" si="0"/>
        <v>4.8605965520876031E-3</v>
      </c>
      <c r="E35" s="3"/>
    </row>
    <row r="36" spans="1:7" ht="15.75" customHeight="1" x14ac:dyDescent="0.3">
      <c r="C36" s="45">
        <v>1185.6099999999999</v>
      </c>
      <c r="D36" s="38">
        <f t="shared" si="0"/>
        <v>-8.4700829111393379E-3</v>
      </c>
      <c r="E36" s="3"/>
    </row>
    <row r="37" spans="1:7" ht="15.75" customHeight="1" x14ac:dyDescent="0.3">
      <c r="C37" s="45">
        <v>1187.29</v>
      </c>
      <c r="D37" s="38">
        <f t="shared" si="0"/>
        <v>-7.0650928547891486E-3</v>
      </c>
      <c r="E37" s="3"/>
    </row>
    <row r="38" spans="1:7" ht="15.75" customHeight="1" x14ac:dyDescent="0.3">
      <c r="C38" s="45">
        <v>1202.5899999999999</v>
      </c>
      <c r="D38" s="38">
        <f t="shared" si="0"/>
        <v>5.7303523012567055E-3</v>
      </c>
      <c r="E38" s="3"/>
    </row>
    <row r="39" spans="1:7" ht="15.75" customHeight="1" x14ac:dyDescent="0.3">
      <c r="C39" s="45">
        <v>1193.5899999999999</v>
      </c>
      <c r="D39" s="38">
        <f t="shared" si="0"/>
        <v>-1.7963801434761721E-3</v>
      </c>
      <c r="E39" s="3"/>
    </row>
    <row r="40" spans="1:7" ht="15.75" customHeight="1" x14ac:dyDescent="0.3">
      <c r="C40" s="45">
        <v>1196.93</v>
      </c>
      <c r="D40" s="38">
        <f t="shared" si="0"/>
        <v>9.9687389712481726E-4</v>
      </c>
      <c r="E40" s="3"/>
    </row>
    <row r="41" spans="1:7" ht="15.75" customHeight="1" x14ac:dyDescent="0.3">
      <c r="C41" s="45">
        <v>1201.3499999999999</v>
      </c>
      <c r="D41" s="38">
        <f t="shared" si="0"/>
        <v>4.6933358310935012E-3</v>
      </c>
      <c r="E41" s="3"/>
    </row>
    <row r="42" spans="1:7" ht="15.75" customHeight="1" x14ac:dyDescent="0.3">
      <c r="C42" s="45">
        <v>1215.02</v>
      </c>
      <c r="D42" s="38">
        <f t="shared" si="0"/>
        <v>1.6125606111037832E-2</v>
      </c>
      <c r="E42" s="3"/>
    </row>
    <row r="43" spans="1:7" ht="16.5" customHeight="1" x14ac:dyDescent="0.3">
      <c r="C43" s="46">
        <v>1196.9000000000001</v>
      </c>
      <c r="D43" s="39">
        <f t="shared" si="0"/>
        <v>9.7178478897573051E-4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23914.76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1195.7379999999998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5">
        <f>C46</f>
        <v>1195.7379999999998</v>
      </c>
      <c r="C49" s="43">
        <f>-IF(C46&lt;=80,10%,IF(C46&lt;250,7.5%,5%))</f>
        <v>-0.05</v>
      </c>
      <c r="D49" s="31">
        <f>IF(C46&lt;=80,C46*0.9,IF(C46&lt;250,C46*0.925,C46*0.95))</f>
        <v>1135.9510999999998</v>
      </c>
    </row>
    <row r="50" spans="1:6" ht="17.25" customHeight="1" x14ac:dyDescent="0.3">
      <c r="B50" s="506"/>
      <c r="C50" s="44">
        <f>IF(C46&lt;=80, 10%, IF(C46&lt;250, 7.5%, 5%))</f>
        <v>0.05</v>
      </c>
      <c r="D50" s="31">
        <f>IF(C46&lt;=80, C46*1.1, IF(C46&lt;250, C46*1.075, C46*1.05))</f>
        <v>1255.5248999999999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</vt:lpstr>
      <vt:lpstr>SST TDF</vt:lpstr>
      <vt:lpstr>Lamivudine</vt:lpstr>
      <vt:lpstr>Tenofovir DF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2016-08-25T07:31:09Z</cp:lastPrinted>
  <dcterms:created xsi:type="dcterms:W3CDTF">2005-07-05T10:19:27Z</dcterms:created>
  <dcterms:modified xsi:type="dcterms:W3CDTF">2016-08-25T11:15:18Z</dcterms:modified>
  <cp:category/>
</cp:coreProperties>
</file>