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9255" windowHeight="7620" activeTab="1"/>
  </bookViews>
  <sheets>
    <sheet name="Relative Density" sheetId="3" r:id="rId1"/>
    <sheet name="SST" sheetId="1" r:id="rId2"/>
    <sheet name="Paracetamol" sheetId="2" r:id="rId3"/>
  </sheets>
  <definedNames>
    <definedName name="_xlnm.Print_Area" localSheetId="2">Paracetamol!$A$1:$J$86</definedName>
  </definedNames>
  <calcPr calcId="145621"/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B20" i="3"/>
  <c r="H74" i="2" l="1"/>
  <c r="H73" i="2"/>
  <c r="D47" i="2" l="1"/>
  <c r="D58" i="2"/>
  <c r="B57" i="2"/>
  <c r="D33" i="3"/>
  <c r="C37" i="3" s="1"/>
  <c r="C33" i="3"/>
  <c r="B33" i="3"/>
  <c r="C77" i="2"/>
  <c r="H72" i="2"/>
  <c r="G72" i="2"/>
  <c r="G71" i="2"/>
  <c r="H71" i="2" s="1"/>
  <c r="G70" i="2"/>
  <c r="H70" i="2" s="1"/>
  <c r="G69" i="2"/>
  <c r="H69" i="2" s="1"/>
  <c r="B69" i="2"/>
  <c r="H68" i="2"/>
  <c r="G68" i="2"/>
  <c r="G67" i="2"/>
  <c r="H67" i="2" s="1"/>
  <c r="G66" i="2"/>
  <c r="H66" i="2" s="1"/>
  <c r="G65" i="2"/>
  <c r="H64" i="2"/>
  <c r="G64" i="2"/>
  <c r="G63" i="2"/>
  <c r="H63" i="2" s="1"/>
  <c r="G62" i="2"/>
  <c r="H62" i="2" s="1"/>
  <c r="G61" i="2"/>
  <c r="H61" i="2" s="1"/>
  <c r="B58" i="2"/>
  <c r="E56" i="2"/>
  <c r="B55" i="2"/>
  <c r="B45" i="2"/>
  <c r="D48" i="2" s="1"/>
  <c r="D49" i="2" s="1"/>
  <c r="D44" i="2"/>
  <c r="F42" i="2"/>
  <c r="D42" i="2"/>
  <c r="G41" i="2"/>
  <c r="E41" i="2"/>
  <c r="G40" i="2"/>
  <c r="E40" i="2"/>
  <c r="G39" i="2"/>
  <c r="E39" i="2"/>
  <c r="G38" i="2"/>
  <c r="E38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H75" i="2" l="1"/>
  <c r="B70" i="2"/>
  <c r="G42" i="2"/>
  <c r="F45" i="2"/>
  <c r="F46" i="2" s="1"/>
  <c r="D50" i="2"/>
  <c r="D51" i="2" s="1"/>
  <c r="D45" i="2"/>
  <c r="D46" i="2" s="1"/>
  <c r="C35" i="3"/>
  <c r="C39" i="3" s="1"/>
  <c r="D52" i="2"/>
  <c r="E42" i="2"/>
  <c r="G77" i="2" l="1"/>
</calcChain>
</file>

<file path=xl/sharedStrings.xml><?xml version="1.0" encoding="utf-8"?>
<sst xmlns="http://schemas.openxmlformats.org/spreadsheetml/2006/main" count="170" uniqueCount="118">
  <si>
    <t>HPLC System Suitability Report</t>
  </si>
  <si>
    <t>Analysis Data</t>
  </si>
  <si>
    <t>Assay</t>
  </si>
  <si>
    <t>Sample(s)</t>
  </si>
  <si>
    <t>Reference Substance:</t>
  </si>
  <si>
    <t>NELADOL SUSPENSION</t>
  </si>
  <si>
    <t>% age Purity:</t>
  </si>
  <si>
    <t>NDQD201508055</t>
  </si>
  <si>
    <t>Weight (mg):</t>
  </si>
  <si>
    <t>paracetamol BP</t>
  </si>
  <si>
    <t>Standard Conc (mg/mL):</t>
  </si>
  <si>
    <t>Each 5 ml contains Paracetamol BP 120 mg</t>
  </si>
  <si>
    <t>2015-08-07 10:36:26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</si>
  <si>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</si>
  <si>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</si>
  <si>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</si>
  <si>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</si>
  <si>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</si>
  <si>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</si>
  <si>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</si>
  <si>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</si>
  <si>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</si>
  <si>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</si>
  <si>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</si>
  <si>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</si>
  <si>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</si>
  <si>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</si>
  <si>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</si>
  <si>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</si>
  <si>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</si>
  <si>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</si>
  <si>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</si>
  <si>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</si>
  <si>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</si>
  <si>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</si>
  <si>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</si>
  <si>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</si>
  <si>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</si>
  <si>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</si>
  <si>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</si>
  <si>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</si>
  <si>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</si>
  <si>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</si>
  <si>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</si>
  <si>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</si>
  <si>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</si>
  <si>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</si>
  <si>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</si>
  <si>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</si>
  <si>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</si>
  <si>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</si>
  <si>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</si>
  <si>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</si>
  <si>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</si>
  <si>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</si>
  <si>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</si>
  <si>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</si>
  <si>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</si>
  <si>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</si>
  <si>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</si>
  <si>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</si>
  <si>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</si>
  <si>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</si>
  <si>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</si>
  <si>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</si>
  <si>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</si>
  <si>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</si>
  <si>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</si>
  <si>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</si>
  <si>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</si>
  <si>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</si>
  <si>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</si>
  <si>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</si>
  <si>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</si>
  <si>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</si>
  <si>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</si>
  <si>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</si>
  <si>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</si>
  <si>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</si>
  <si>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</si>
  <si>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</si>
  <si>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</si>
  <si>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</si>
  <si>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</si>
  <si>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</si>
  <si>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</si>
  <si>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</si>
  <si>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</si>
  <si>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</si>
  <si>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</si>
  <si>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</si>
  <si>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</si>
  <si>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</si>
  <si>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</si>
  <si>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</si>
  <si>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</si>
  <si>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</si>
  <si>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</si>
  <si>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</si>
  <si>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</si>
  <si>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</si>
  <si>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</si>
  <si>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</si>
  <si>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</si>
  <si>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</si>
  <si>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</si>
  <si>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</si>
  <si>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</si>
  <si>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</si>
  <si>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</si>
  <si>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</si>
  <si>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</si>
  <si>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Paracetamol</t>
  </si>
  <si>
    <t>WRS/P1-10</t>
  </si>
  <si>
    <t>JOYFRIDA</t>
  </si>
  <si>
    <t>2ND Sept 2015</t>
  </si>
  <si>
    <t>25th Aug 2015</t>
  </si>
  <si>
    <t>28th Aug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</si>
</sst>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  <numFmt numFmtId="179" formatCode="0.000%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179" fontId="16" fillId="6" borderId="45" xfId="0" applyNumberFormat="1" applyFont="1" applyFill="1" applyBorder="1" applyAlignment="1">
      <alignment horizontal="center"/>
    </xf>
    <xf numFmtId="0" fontId="23" fillId="2" borderId="7" xfId="0" applyFont="1" applyFill="1" applyBorder="1" applyProtection="1">
      <protection locked="0"/>
    </xf>
    <xf numFmtId="0" fontId="23" fillId="2" borderId="7" xfId="0" applyFont="1" applyFill="1" applyBorder="1"/>
    <xf numFmtId="166" fontId="24" fillId="3" borderId="0" xfId="0" applyNumberFormat="1" applyFont="1" applyFill="1" applyAlignment="1" applyProtection="1">
      <alignment horizontal="left"/>
      <protection locked="0"/>
    </xf>
    <xf numFmtId="0" fontId="6" fillId="2" borderId="0" xfId="0" applyFont="1" applyFill="1" applyProtection="1"/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4" zoomScale="60" workbookViewId="0">
      <selection activeCell="D24" sqref="D24"/>
    </sheetView>
  </sheetViews>
  <sheetFormatPr defaultRowHeight="15" x14ac:dyDescent="0.3"/>
  <cols>
    <col min="1" max="1" width="25.140625" style="1" customWidth="1"/>
    <col min="2" max="2" width="24.285156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38" t="s">
        <v>31</v>
      </c>
      <c r="B1" s="238"/>
      <c r="C1" s="238"/>
      <c r="D1" s="238"/>
      <c r="E1" s="238"/>
      <c r="F1" s="238"/>
      <c r="G1" s="229"/>
    </row>
    <row r="2" spans="1:7" ht="12.75" customHeight="1" x14ac:dyDescent="0.3">
      <c r="A2" s="238"/>
      <c r="B2" s="238"/>
      <c r="C2" s="238"/>
      <c r="D2" s="238"/>
      <c r="E2" s="238"/>
      <c r="F2" s="238"/>
      <c r="G2" s="229"/>
    </row>
    <row r="3" spans="1:7" ht="12.75" customHeight="1" x14ac:dyDescent="0.3">
      <c r="A3" s="238"/>
      <c r="B3" s="238"/>
      <c r="C3" s="238"/>
      <c r="D3" s="238"/>
      <c r="E3" s="238"/>
      <c r="F3" s="238"/>
      <c r="G3" s="229"/>
    </row>
    <row r="4" spans="1:7" ht="12.75" customHeight="1" x14ac:dyDescent="0.3">
      <c r="A4" s="238"/>
      <c r="B4" s="238"/>
      <c r="C4" s="238"/>
      <c r="D4" s="238"/>
      <c r="E4" s="238"/>
      <c r="F4" s="238"/>
      <c r="G4" s="229"/>
    </row>
    <row r="5" spans="1:7" ht="12.75" customHeight="1" x14ac:dyDescent="0.3">
      <c r="A5" s="238"/>
      <c r="B5" s="238"/>
      <c r="C5" s="238"/>
      <c r="D5" s="238"/>
      <c r="E5" s="238"/>
      <c r="F5" s="238"/>
      <c r="G5" s="229"/>
    </row>
    <row r="6" spans="1:7" ht="12.75" customHeight="1" x14ac:dyDescent="0.3">
      <c r="A6" s="238"/>
      <c r="B6" s="238"/>
      <c r="C6" s="238"/>
      <c r="D6" s="238"/>
      <c r="E6" s="238"/>
      <c r="F6" s="238"/>
      <c r="G6" s="229"/>
    </row>
    <row r="7" spans="1:7" ht="12.75" customHeight="1" x14ac:dyDescent="0.3">
      <c r="A7" s="238"/>
      <c r="B7" s="238"/>
      <c r="C7" s="238"/>
      <c r="D7" s="238"/>
      <c r="E7" s="238"/>
      <c r="F7" s="238"/>
      <c r="G7" s="229"/>
    </row>
    <row r="8" spans="1:7" ht="15" customHeight="1" x14ac:dyDescent="0.3">
      <c r="A8" s="237" t="s">
        <v>32</v>
      </c>
      <c r="B8" s="237"/>
      <c r="C8" s="237"/>
      <c r="D8" s="237"/>
      <c r="E8" s="237"/>
      <c r="F8" s="237"/>
      <c r="G8" s="230"/>
    </row>
    <row r="9" spans="1:7" ht="12.75" customHeight="1" x14ac:dyDescent="0.3">
      <c r="A9" s="237"/>
      <c r="B9" s="237"/>
      <c r="C9" s="237"/>
      <c r="D9" s="237"/>
      <c r="E9" s="237"/>
      <c r="F9" s="237"/>
      <c r="G9" s="230"/>
    </row>
    <row r="10" spans="1:7" ht="12.75" customHeight="1" x14ac:dyDescent="0.3">
      <c r="A10" s="237"/>
      <c r="B10" s="237"/>
      <c r="C10" s="237"/>
      <c r="D10" s="237"/>
      <c r="E10" s="237"/>
      <c r="F10" s="237"/>
      <c r="G10" s="230"/>
    </row>
    <row r="11" spans="1:7" ht="12.75" customHeight="1" x14ac:dyDescent="0.3">
      <c r="A11" s="237"/>
      <c r="B11" s="237"/>
      <c r="C11" s="237"/>
      <c r="D11" s="237"/>
      <c r="E11" s="237"/>
      <c r="F11" s="237"/>
      <c r="G11" s="230"/>
    </row>
    <row r="12" spans="1:7" ht="12.75" customHeight="1" x14ac:dyDescent="0.3">
      <c r="A12" s="237"/>
      <c r="B12" s="237"/>
      <c r="C12" s="237"/>
      <c r="D12" s="237"/>
      <c r="E12" s="237"/>
      <c r="F12" s="237"/>
      <c r="G12" s="230"/>
    </row>
    <row r="13" spans="1:7" ht="12.75" customHeight="1" x14ac:dyDescent="0.3">
      <c r="A13" s="237"/>
      <c r="B13" s="237"/>
      <c r="C13" s="237"/>
      <c r="D13" s="237"/>
      <c r="E13" s="237"/>
      <c r="F13" s="237"/>
      <c r="G13" s="230"/>
    </row>
    <row r="14" spans="1:7" ht="12.75" customHeight="1" x14ac:dyDescent="0.3">
      <c r="A14" s="237"/>
      <c r="B14" s="237"/>
      <c r="C14" s="237"/>
      <c r="D14" s="237"/>
      <c r="E14" s="237"/>
      <c r="F14" s="237"/>
      <c r="G14" s="230"/>
    </row>
    <row r="15" spans="1:7" ht="13.5" customHeight="1" x14ac:dyDescent="0.3"/>
    <row r="16" spans="1:7" ht="19.5" customHeight="1" x14ac:dyDescent="0.3">
      <c r="A16" s="233" t="s">
        <v>33</v>
      </c>
      <c r="B16" s="234"/>
      <c r="C16" s="234"/>
      <c r="D16" s="234"/>
      <c r="E16" s="234"/>
      <c r="F16" s="235"/>
    </row>
    <row r="17" spans="1:13" ht="18.75" customHeight="1" x14ac:dyDescent="0.3">
      <c r="A17" s="236" t="s">
        <v>105</v>
      </c>
      <c r="B17" s="236"/>
      <c r="C17" s="236"/>
      <c r="D17" s="236"/>
      <c r="E17" s="236"/>
      <c r="F17" s="236"/>
    </row>
    <row r="20" spans="1:13" ht="16.5" customHeight="1" x14ac:dyDescent="0.3">
      <c r="A20" s="176" t="s">
        <v>35</v>
      </c>
      <c r="B20" s="272" t="str">
        <f>Paracetamol!B18</f>
        <v>NELADOL SUSPENSION</v>
      </c>
    </row>
    <row r="21" spans="1:13" ht="16.5" customHeight="1" x14ac:dyDescent="0.3">
      <c r="A21" s="176" t="s">
        <v>36</v>
      </c>
      <c r="B21" s="231" t="str">
        <f>Paracetamol!B19</f>
        <v>NDQD201508055</v>
      </c>
    </row>
    <row r="22" spans="1:13" ht="16.5" customHeight="1" x14ac:dyDescent="0.3">
      <c r="A22" s="176" t="s">
        <v>37</v>
      </c>
      <c r="B22" s="231" t="str">
        <f>Paracetamol!B20</f>
        <v>paracetamol BP</v>
      </c>
    </row>
    <row r="23" spans="1:13" ht="16.5" customHeight="1" x14ac:dyDescent="0.3">
      <c r="A23" s="176" t="s">
        <v>38</v>
      </c>
      <c r="B23" s="231" t="str">
        <f>Paracetamol!B21</f>
        <v>Each 5 ml contains Paracetamol BP 120 mg</v>
      </c>
    </row>
    <row r="24" spans="1:13" ht="16.5" customHeight="1" x14ac:dyDescent="0.3">
      <c r="A24" s="176" t="s">
        <v>39</v>
      </c>
      <c r="B24" s="232" t="str">
        <f>Paracetamol!B22</f>
        <v>25th Aug 2015</v>
      </c>
    </row>
    <row r="25" spans="1:13" ht="16.5" customHeight="1" x14ac:dyDescent="0.3">
      <c r="A25" s="176" t="s">
        <v>40</v>
      </c>
      <c r="B25" s="232" t="str">
        <f>Paracetamol!B23</f>
        <v>28th Aug 2015</v>
      </c>
    </row>
    <row r="27" spans="1:13" ht="13.5" customHeight="1" x14ac:dyDescent="0.3"/>
    <row r="28" spans="1:13" ht="17.25" customHeight="1" x14ac:dyDescent="0.3">
      <c r="B28" s="178" t="s">
        <v>106</v>
      </c>
      <c r="C28" s="179" t="s">
        <v>107</v>
      </c>
      <c r="D28" s="179" t="s">
        <v>108</v>
      </c>
      <c r="E28" s="180"/>
      <c r="F28" s="180"/>
      <c r="G28" s="180"/>
      <c r="H28" s="181"/>
      <c r="I28" s="180"/>
      <c r="J28" s="180"/>
      <c r="K28" s="180"/>
      <c r="L28" s="182"/>
      <c r="M28" s="182"/>
    </row>
    <row r="29" spans="1:13" ht="16.5" customHeight="1" x14ac:dyDescent="0.3">
      <c r="B29" s="183">
        <v>21.675940000000001</v>
      </c>
      <c r="C29" s="184">
        <v>46.647739999999999</v>
      </c>
      <c r="D29" s="184">
        <v>50.16104</v>
      </c>
      <c r="E29" s="185"/>
      <c r="F29" s="185"/>
      <c r="G29" s="185"/>
      <c r="H29" s="181"/>
      <c r="I29" s="185"/>
      <c r="J29" s="185"/>
      <c r="K29" s="185"/>
      <c r="L29" s="182"/>
      <c r="M29" s="182"/>
    </row>
    <row r="30" spans="1:13" ht="15.75" customHeight="1" x14ac:dyDescent="0.3">
      <c r="B30" s="186"/>
      <c r="C30" s="184">
        <v>46.647770000000001</v>
      </c>
      <c r="D30" s="184">
        <v>50.161029999999997</v>
      </c>
      <c r="E30" s="185"/>
      <c r="F30" s="185"/>
      <c r="G30" s="185"/>
      <c r="H30" s="181"/>
      <c r="I30" s="185"/>
      <c r="J30" s="185"/>
      <c r="K30" s="185"/>
      <c r="L30" s="182"/>
      <c r="M30" s="182"/>
    </row>
    <row r="31" spans="1:13" ht="16.5" customHeight="1" x14ac:dyDescent="0.3">
      <c r="B31" s="186"/>
      <c r="C31" s="187">
        <v>46.647750000000002</v>
      </c>
      <c r="D31" s="187">
        <v>50.160989999999998</v>
      </c>
      <c r="E31" s="185"/>
      <c r="F31" s="185"/>
      <c r="G31" s="185"/>
      <c r="H31" s="181"/>
      <c r="I31" s="185"/>
      <c r="J31" s="185"/>
      <c r="K31" s="185"/>
      <c r="L31" s="182"/>
      <c r="M31" s="182"/>
    </row>
    <row r="32" spans="1:13" ht="16.5" customHeight="1" x14ac:dyDescent="0.3">
      <c r="B32" s="186"/>
      <c r="C32" s="188"/>
      <c r="D32" s="189"/>
      <c r="E32" s="185"/>
      <c r="F32" s="185"/>
      <c r="G32" s="185"/>
      <c r="H32" s="181"/>
      <c r="I32" s="185"/>
      <c r="J32" s="185"/>
      <c r="K32" s="185"/>
      <c r="L32" s="182"/>
      <c r="M32" s="182"/>
    </row>
    <row r="33" spans="1:13" ht="17.25" customHeight="1" x14ac:dyDescent="0.3">
      <c r="B33" s="190">
        <f>AVERAGE(B29:B32)</f>
        <v>21.675940000000001</v>
      </c>
      <c r="C33" s="190">
        <f>AVERAGE(C29:C32)</f>
        <v>46.647753333333334</v>
      </c>
      <c r="D33" s="190">
        <f>AVERAGE(D29:D32)</f>
        <v>50.161020000000001</v>
      </c>
      <c r="E33" s="191"/>
      <c r="F33" s="191"/>
      <c r="G33" s="191"/>
      <c r="H33" s="181"/>
      <c r="I33" s="191"/>
      <c r="J33" s="191"/>
      <c r="K33" s="191"/>
      <c r="L33" s="182"/>
      <c r="M33" s="182"/>
    </row>
    <row r="34" spans="1:13" ht="16.5" customHeight="1" x14ac:dyDescent="0.3">
      <c r="B34" s="192"/>
      <c r="C34" s="192"/>
      <c r="D34" s="192"/>
      <c r="E34" s="181"/>
      <c r="F34" s="181"/>
      <c r="G34" s="181"/>
      <c r="H34" s="181"/>
      <c r="I34" s="181"/>
      <c r="J34" s="181"/>
      <c r="K34" s="181"/>
      <c r="L34" s="182"/>
      <c r="M34" s="182"/>
    </row>
    <row r="35" spans="1:13" ht="16.5" customHeight="1" x14ac:dyDescent="0.3">
      <c r="B35" s="193" t="s">
        <v>109</v>
      </c>
      <c r="C35" s="194">
        <f>C33-B33</f>
        <v>24.971813333333333</v>
      </c>
      <c r="D35" s="192"/>
      <c r="E35" s="181"/>
      <c r="F35" s="195"/>
      <c r="G35" s="181"/>
      <c r="H35" s="181"/>
      <c r="I35" s="181"/>
      <c r="J35" s="195"/>
      <c r="K35" s="181"/>
      <c r="L35" s="182"/>
      <c r="M35" s="182"/>
    </row>
    <row r="36" spans="1:13" ht="16.5" customHeight="1" x14ac:dyDescent="0.3">
      <c r="B36" s="192"/>
      <c r="C36" s="196"/>
      <c r="D36" s="192"/>
      <c r="E36" s="181"/>
      <c r="F36" s="195"/>
      <c r="G36" s="181"/>
      <c r="H36" s="181"/>
      <c r="I36" s="181"/>
      <c r="J36" s="195"/>
      <c r="K36" s="181"/>
      <c r="L36" s="182"/>
      <c r="M36" s="182"/>
    </row>
    <row r="37" spans="1:13" ht="16.5" customHeight="1" x14ac:dyDescent="0.3">
      <c r="B37" s="193" t="s">
        <v>110</v>
      </c>
      <c r="C37" s="194">
        <f>D33-B33</f>
        <v>28.48508</v>
      </c>
      <c r="D37" s="192"/>
      <c r="E37" s="181"/>
      <c r="F37" s="195"/>
      <c r="G37" s="181"/>
      <c r="H37" s="181"/>
      <c r="I37" s="181"/>
      <c r="J37" s="195"/>
      <c r="K37" s="181"/>
      <c r="L37" s="182"/>
      <c r="M37" s="182"/>
    </row>
    <row r="38" spans="1:13" ht="16.5" customHeight="1" x14ac:dyDescent="0.3">
      <c r="B38" s="192"/>
      <c r="C38" s="196"/>
      <c r="D38" s="192"/>
      <c r="E38" s="181"/>
      <c r="F38" s="197"/>
      <c r="G38" s="198"/>
      <c r="H38" s="198"/>
      <c r="I38" s="198"/>
      <c r="J38" s="197"/>
      <c r="K38" s="181"/>
      <c r="L38" s="182"/>
      <c r="M38" s="182"/>
    </row>
    <row r="39" spans="1:13" ht="32.25" customHeight="1" x14ac:dyDescent="0.3">
      <c r="B39" s="199" t="s">
        <v>111</v>
      </c>
      <c r="C39" s="200">
        <f>C37/C35</f>
        <v>1.1406892891505409</v>
      </c>
      <c r="D39" s="192"/>
      <c r="E39" s="201"/>
      <c r="F39" s="202"/>
      <c r="G39" s="198"/>
      <c r="H39" s="198"/>
      <c r="I39" s="203"/>
      <c r="J39" s="202"/>
      <c r="K39" s="181"/>
      <c r="L39" s="182"/>
      <c r="M39" s="182"/>
    </row>
    <row r="40" spans="1:13" ht="14.25" customHeight="1" x14ac:dyDescent="0.3">
      <c r="A40" s="204"/>
      <c r="B40" s="205"/>
      <c r="C40" s="206"/>
      <c r="D40" s="207"/>
      <c r="E40" s="206"/>
      <c r="G40" s="208"/>
      <c r="H40" s="208"/>
      <c r="I40" s="209"/>
      <c r="J40" s="210"/>
    </row>
    <row r="41" spans="1:13" ht="16.5" customHeight="1" x14ac:dyDescent="0.3">
      <c r="A41" s="177"/>
      <c r="B41" s="211" t="s">
        <v>26</v>
      </c>
      <c r="C41" s="211"/>
      <c r="D41" s="212" t="s">
        <v>27</v>
      </c>
      <c r="E41" s="213"/>
      <c r="F41" s="212" t="s">
        <v>28</v>
      </c>
      <c r="G41" s="208"/>
      <c r="H41" s="208"/>
      <c r="I41" s="209"/>
      <c r="J41" s="210"/>
    </row>
    <row r="42" spans="1:13" ht="59.25" customHeight="1" x14ac:dyDescent="0.3">
      <c r="A42" s="214" t="s">
        <v>29</v>
      </c>
      <c r="B42" s="215"/>
      <c r="C42" s="216"/>
      <c r="D42" s="215"/>
      <c r="E42" s="217"/>
      <c r="F42" s="218"/>
      <c r="G42" s="208"/>
      <c r="H42" s="208"/>
      <c r="I42" s="209"/>
      <c r="J42" s="210"/>
    </row>
    <row r="43" spans="1:13" ht="59.25" customHeight="1" x14ac:dyDescent="0.3">
      <c r="A43" s="214" t="s">
        <v>30</v>
      </c>
      <c r="B43" s="219"/>
      <c r="C43" s="220"/>
      <c r="D43" s="219"/>
      <c r="E43" s="217"/>
      <c r="F43" s="221"/>
      <c r="G43" s="222"/>
      <c r="H43" s="222"/>
      <c r="I43" s="223"/>
    </row>
    <row r="44" spans="1:13" ht="13.5" customHeight="1" x14ac:dyDescent="0.3">
      <c r="A44" s="222"/>
      <c r="B44" s="222"/>
      <c r="C44" s="222"/>
      <c r="D44" s="223"/>
      <c r="F44" s="222"/>
      <c r="G44" s="222"/>
      <c r="H44" s="222"/>
      <c r="I44" s="223"/>
    </row>
    <row r="45" spans="1:13" ht="13.5" customHeight="1" x14ac:dyDescent="0.3">
      <c r="A45" s="222"/>
      <c r="B45" s="222"/>
      <c r="C45" s="222"/>
      <c r="D45" s="223"/>
      <c r="F45" s="222"/>
      <c r="G45" s="222"/>
      <c r="H45" s="222"/>
      <c r="I45" s="223"/>
    </row>
    <row r="47" spans="1:13" ht="13.5" customHeight="1" x14ac:dyDescent="0.3">
      <c r="A47" s="224"/>
      <c r="B47" s="224"/>
      <c r="C47" s="224"/>
      <c r="F47" s="224"/>
      <c r="G47" s="224"/>
      <c r="H47" s="224"/>
    </row>
    <row r="48" spans="1:13" ht="13.5" customHeight="1" x14ac:dyDescent="0.3">
      <c r="A48" s="225"/>
      <c r="B48" s="225"/>
      <c r="C48" s="225"/>
      <c r="F48" s="225"/>
      <c r="G48" s="225"/>
      <c r="H48" s="225"/>
    </row>
    <row r="49" spans="1:8" x14ac:dyDescent="0.3">
      <c r="B49" s="226"/>
      <c r="C49" s="226"/>
      <c r="G49" s="226"/>
      <c r="H49" s="226"/>
    </row>
    <row r="50" spans="1:8" x14ac:dyDescent="0.3">
      <c r="A50" s="227"/>
      <c r="F50" s="227"/>
    </row>
    <row r="51" spans="1:8" x14ac:dyDescent="0.3">
      <c r="C51" s="228"/>
    </row>
    <row r="52" spans="1:8" x14ac:dyDescent="0.3">
      <c r="C52" s="228"/>
    </row>
    <row r="57" spans="1:8" ht="13.5" customHeight="1" x14ac:dyDescent="0.3">
      <c r="C57" s="222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  <ignoredErrors>
    <ignoredError sqref="B21:B2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19986721</v>
      </c>
      <c r="C24" s="18">
        <v>8342.3799999999992</v>
      </c>
      <c r="D24" s="19">
        <v>1.28</v>
      </c>
      <c r="E24" s="20">
        <v>4.08</v>
      </c>
    </row>
    <row r="25" spans="1:6" ht="16.5" customHeight="1" x14ac:dyDescent="0.3">
      <c r="A25" s="17">
        <v>2</v>
      </c>
      <c r="B25" s="18">
        <v>19997563</v>
      </c>
      <c r="C25" s="18">
        <v>8429.5400000000009</v>
      </c>
      <c r="D25" s="19">
        <v>1.29</v>
      </c>
      <c r="E25" s="19">
        <v>4.0599999999999996</v>
      </c>
    </row>
    <row r="26" spans="1:6" ht="16.5" customHeight="1" x14ac:dyDescent="0.3">
      <c r="A26" s="17">
        <v>3</v>
      </c>
      <c r="B26" s="18">
        <v>19993402</v>
      </c>
      <c r="C26" s="18">
        <v>8328.84</v>
      </c>
      <c r="D26" s="19">
        <v>1.27</v>
      </c>
      <c r="E26" s="19">
        <v>4.0599999999999996</v>
      </c>
    </row>
    <row r="27" spans="1:6" ht="16.5" customHeight="1" x14ac:dyDescent="0.3">
      <c r="A27" s="17">
        <v>4</v>
      </c>
      <c r="B27" s="18">
        <v>20239165</v>
      </c>
      <c r="C27" s="18">
        <v>8431.89</v>
      </c>
      <c r="D27" s="19">
        <v>1.3</v>
      </c>
      <c r="E27" s="19">
        <v>4.0599999999999996</v>
      </c>
    </row>
    <row r="28" spans="1:6" ht="16.5" customHeight="1" x14ac:dyDescent="0.3">
      <c r="A28" s="17">
        <v>5</v>
      </c>
      <c r="B28" s="18">
        <v>20104151</v>
      </c>
      <c r="C28" s="18">
        <v>8419.0300000000007</v>
      </c>
      <c r="D28" s="19">
        <v>1.28</v>
      </c>
      <c r="E28" s="19">
        <v>4.0599999999999996</v>
      </c>
    </row>
    <row r="29" spans="1:6" ht="16.5" customHeight="1" x14ac:dyDescent="0.3">
      <c r="A29" s="17">
        <v>6</v>
      </c>
      <c r="B29" s="21">
        <v>20176439</v>
      </c>
      <c r="C29" s="21">
        <v>8389.76</v>
      </c>
      <c r="D29" s="22">
        <v>1.26</v>
      </c>
      <c r="E29" s="22">
        <v>4.07</v>
      </c>
    </row>
    <row r="30" spans="1:6" ht="16.5" customHeight="1" x14ac:dyDescent="0.3">
      <c r="A30" s="23" t="s">
        <v>18</v>
      </c>
      <c r="B30" s="24">
        <f>AVERAGE(B24:B29)</f>
        <v>20082906.833333332</v>
      </c>
      <c r="C30" s="25">
        <f>AVERAGE(C24:C29)</f>
        <v>8390.24</v>
      </c>
      <c r="D30" s="26">
        <f>AVERAGE(D24:D29)</f>
        <v>1.28</v>
      </c>
      <c r="E30" s="26">
        <f>AVERAGE(E24:E29)</f>
        <v>4.0649999999999995</v>
      </c>
    </row>
    <row r="31" spans="1:6" ht="16.5" customHeight="1" x14ac:dyDescent="0.3">
      <c r="A31" s="27" t="s">
        <v>19</v>
      </c>
      <c r="B31" s="28">
        <f>(STDEV(B24:B29)/B30)</f>
        <v>5.3704454801016457E-3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0" t="s">
        <v>26</v>
      </c>
      <c r="C59" s="24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" zoomScale="60" zoomScaleNormal="75" workbookViewId="0">
      <selection activeCell="B23" sqref="B2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1" t="s">
        <v>31</v>
      </c>
      <c r="B1" s="241"/>
      <c r="C1" s="241"/>
      <c r="D1" s="241"/>
      <c r="E1" s="241"/>
      <c r="F1" s="241"/>
      <c r="G1" s="241"/>
      <c r="H1" s="241"/>
    </row>
    <row r="2" spans="1:8" x14ac:dyDescent="0.25">
      <c r="A2" s="241"/>
      <c r="B2" s="241"/>
      <c r="C2" s="241"/>
      <c r="D2" s="241"/>
      <c r="E2" s="241"/>
      <c r="F2" s="241"/>
      <c r="G2" s="241"/>
      <c r="H2" s="241"/>
    </row>
    <row r="3" spans="1:8" x14ac:dyDescent="0.25">
      <c r="A3" s="241"/>
      <c r="B3" s="241"/>
      <c r="C3" s="241"/>
      <c r="D3" s="241"/>
      <c r="E3" s="241"/>
      <c r="F3" s="241"/>
      <c r="G3" s="241"/>
      <c r="H3" s="241"/>
    </row>
    <row r="4" spans="1:8" x14ac:dyDescent="0.25">
      <c r="A4" s="241"/>
      <c r="B4" s="241"/>
      <c r="C4" s="241"/>
      <c r="D4" s="241"/>
      <c r="E4" s="241"/>
      <c r="F4" s="241"/>
      <c r="G4" s="241"/>
      <c r="H4" s="241"/>
    </row>
    <row r="5" spans="1:8" x14ac:dyDescent="0.25">
      <c r="A5" s="241"/>
      <c r="B5" s="241"/>
      <c r="C5" s="241"/>
      <c r="D5" s="241"/>
      <c r="E5" s="241"/>
      <c r="F5" s="241"/>
      <c r="G5" s="241"/>
      <c r="H5" s="241"/>
    </row>
    <row r="6" spans="1:8" x14ac:dyDescent="0.25">
      <c r="A6" s="241"/>
      <c r="B6" s="241"/>
      <c r="C6" s="241"/>
      <c r="D6" s="241"/>
      <c r="E6" s="241"/>
      <c r="F6" s="241"/>
      <c r="G6" s="241"/>
      <c r="H6" s="241"/>
    </row>
    <row r="7" spans="1:8" x14ac:dyDescent="0.25">
      <c r="A7" s="241"/>
      <c r="B7" s="241"/>
      <c r="C7" s="241"/>
      <c r="D7" s="241"/>
      <c r="E7" s="241"/>
      <c r="F7" s="241"/>
      <c r="G7" s="241"/>
      <c r="H7" s="241"/>
    </row>
    <row r="8" spans="1:8" x14ac:dyDescent="0.25">
      <c r="A8" s="242" t="s">
        <v>32</v>
      </c>
      <c r="B8" s="242"/>
      <c r="C8" s="242"/>
      <c r="D8" s="242"/>
      <c r="E8" s="242"/>
      <c r="F8" s="242"/>
      <c r="G8" s="242"/>
      <c r="H8" s="242"/>
    </row>
    <row r="9" spans="1:8" x14ac:dyDescent="0.25">
      <c r="A9" s="242"/>
      <c r="B9" s="242"/>
      <c r="C9" s="242"/>
      <c r="D9" s="242"/>
      <c r="E9" s="242"/>
      <c r="F9" s="242"/>
      <c r="G9" s="242"/>
      <c r="H9" s="242"/>
    </row>
    <row r="10" spans="1:8" x14ac:dyDescent="0.25">
      <c r="A10" s="242"/>
      <c r="B10" s="242"/>
      <c r="C10" s="242"/>
      <c r="D10" s="242"/>
      <c r="E10" s="242"/>
      <c r="F10" s="242"/>
      <c r="G10" s="242"/>
      <c r="H10" s="242"/>
    </row>
    <row r="11" spans="1:8" x14ac:dyDescent="0.25">
      <c r="A11" s="242"/>
      <c r="B11" s="242"/>
      <c r="C11" s="242"/>
      <c r="D11" s="242"/>
      <c r="E11" s="242"/>
      <c r="F11" s="242"/>
      <c r="G11" s="242"/>
      <c r="H11" s="242"/>
    </row>
    <row r="12" spans="1:8" x14ac:dyDescent="0.25">
      <c r="A12" s="242"/>
      <c r="B12" s="242"/>
      <c r="C12" s="242"/>
      <c r="D12" s="242"/>
      <c r="E12" s="242"/>
      <c r="F12" s="242"/>
      <c r="G12" s="242"/>
      <c r="H12" s="242"/>
    </row>
    <row r="13" spans="1:8" x14ac:dyDescent="0.25">
      <c r="A13" s="242"/>
      <c r="B13" s="242"/>
      <c r="C13" s="242"/>
      <c r="D13" s="242"/>
      <c r="E13" s="242"/>
      <c r="F13" s="242"/>
      <c r="G13" s="242"/>
      <c r="H13" s="242"/>
    </row>
    <row r="14" spans="1:8" x14ac:dyDescent="0.25">
      <c r="A14" s="242"/>
      <c r="B14" s="242"/>
      <c r="C14" s="242"/>
      <c r="D14" s="242"/>
      <c r="E14" s="242"/>
      <c r="F14" s="242"/>
      <c r="G14" s="242"/>
      <c r="H14" s="242"/>
    </row>
    <row r="15" spans="1:8" ht="19.5" customHeight="1" x14ac:dyDescent="0.25"/>
    <row r="16" spans="1:8" ht="19.5" customHeight="1" x14ac:dyDescent="0.3">
      <c r="A16" s="233" t="s">
        <v>33</v>
      </c>
      <c r="B16" s="234"/>
      <c r="C16" s="234"/>
      <c r="D16" s="234"/>
      <c r="E16" s="234"/>
      <c r="F16" s="234"/>
      <c r="G16" s="234"/>
      <c r="H16" s="235"/>
    </row>
    <row r="17" spans="1:14" ht="20.25" customHeight="1" x14ac:dyDescent="0.25">
      <c r="A17" s="243" t="s">
        <v>34</v>
      </c>
      <c r="B17" s="243"/>
      <c r="C17" s="243"/>
      <c r="D17" s="243"/>
      <c r="E17" s="243"/>
      <c r="F17" s="243"/>
      <c r="G17" s="243"/>
      <c r="H17" s="243"/>
    </row>
    <row r="18" spans="1:14" ht="26.25" customHeight="1" x14ac:dyDescent="0.4">
      <c r="A18" s="54" t="s">
        <v>35</v>
      </c>
      <c r="B18" s="244" t="s">
        <v>5</v>
      </c>
      <c r="C18" s="244"/>
    </row>
    <row r="19" spans="1:14" ht="26.25" customHeight="1" x14ac:dyDescent="0.4">
      <c r="A19" s="54" t="s">
        <v>36</v>
      </c>
      <c r="B19" s="154" t="s">
        <v>7</v>
      </c>
      <c r="C19" s="175">
        <v>17</v>
      </c>
    </row>
    <row r="20" spans="1:14" ht="26.25" customHeight="1" x14ac:dyDescent="0.4">
      <c r="A20" s="54" t="s">
        <v>37</v>
      </c>
      <c r="B20" s="154" t="s">
        <v>9</v>
      </c>
      <c r="C20" s="155"/>
    </row>
    <row r="21" spans="1:14" ht="26.25" customHeight="1" x14ac:dyDescent="0.4">
      <c r="A21" s="54" t="s">
        <v>38</v>
      </c>
      <c r="B21" s="245" t="s">
        <v>11</v>
      </c>
      <c r="C21" s="245"/>
      <c r="D21" s="245"/>
      <c r="E21" s="245"/>
      <c r="F21" s="245"/>
      <c r="G21" s="245"/>
      <c r="H21" s="245"/>
      <c r="I21" s="245"/>
    </row>
    <row r="22" spans="1:14" ht="26.25" customHeight="1" x14ac:dyDescent="0.4">
      <c r="A22" s="54" t="s">
        <v>39</v>
      </c>
      <c r="B22" s="271" t="s">
        <v>116</v>
      </c>
      <c r="C22" s="155"/>
      <c r="D22" s="155"/>
      <c r="E22" s="155"/>
      <c r="F22" s="155"/>
      <c r="G22" s="155"/>
      <c r="H22" s="155"/>
      <c r="I22" s="155"/>
    </row>
    <row r="23" spans="1:14" ht="26.25" customHeight="1" x14ac:dyDescent="0.4">
      <c r="A23" s="54" t="s">
        <v>40</v>
      </c>
      <c r="B23" s="271" t="s">
        <v>117</v>
      </c>
      <c r="C23" s="155"/>
      <c r="D23" s="155"/>
      <c r="E23" s="155"/>
      <c r="F23" s="155"/>
      <c r="G23" s="155"/>
      <c r="H23" s="155"/>
      <c r="I23" s="155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44" t="s">
        <v>112</v>
      </c>
      <c r="C26" s="244"/>
    </row>
    <row r="27" spans="1:14" ht="26.25" customHeight="1" x14ac:dyDescent="0.4">
      <c r="A27" s="59" t="s">
        <v>41</v>
      </c>
      <c r="B27" s="245" t="s">
        <v>113</v>
      </c>
      <c r="C27" s="245"/>
    </row>
    <row r="28" spans="1:14" ht="27" customHeight="1" x14ac:dyDescent="0.4">
      <c r="A28" s="59" t="s">
        <v>6</v>
      </c>
      <c r="B28" s="153">
        <v>99.66</v>
      </c>
    </row>
    <row r="29" spans="1:14" s="9" customFormat="1" ht="27" customHeight="1" x14ac:dyDescent="0.4">
      <c r="A29" s="59" t="s">
        <v>42</v>
      </c>
      <c r="B29" s="152">
        <v>0</v>
      </c>
      <c r="C29" s="255" t="s">
        <v>43</v>
      </c>
      <c r="D29" s="256"/>
      <c r="E29" s="256"/>
      <c r="F29" s="256"/>
      <c r="G29" s="256"/>
      <c r="H29" s="257"/>
      <c r="I29" s="61"/>
      <c r="J29" s="61"/>
      <c r="K29" s="61"/>
      <c r="L29" s="61"/>
    </row>
    <row r="30" spans="1:14" s="9" customFormat="1" ht="19.5" customHeight="1" x14ac:dyDescent="0.3">
      <c r="A30" s="59" t="s">
        <v>44</v>
      </c>
      <c r="B30" s="58">
        <f>B28-B29</f>
        <v>99.66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45</v>
      </c>
      <c r="B31" s="171">
        <v>1</v>
      </c>
      <c r="C31" s="258" t="s">
        <v>46</v>
      </c>
      <c r="D31" s="259"/>
      <c r="E31" s="259"/>
      <c r="F31" s="259"/>
      <c r="G31" s="259"/>
      <c r="H31" s="260"/>
      <c r="I31" s="61"/>
      <c r="J31" s="61"/>
      <c r="K31" s="61"/>
      <c r="L31" s="61"/>
    </row>
    <row r="32" spans="1:14" s="9" customFormat="1" ht="27" customHeight="1" x14ac:dyDescent="0.4">
      <c r="A32" s="59" t="s">
        <v>47</v>
      </c>
      <c r="B32" s="171">
        <v>1</v>
      </c>
      <c r="C32" s="258" t="s">
        <v>48</v>
      </c>
      <c r="D32" s="259"/>
      <c r="E32" s="259"/>
      <c r="F32" s="259"/>
      <c r="G32" s="259"/>
      <c r="H32" s="260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49</v>
      </c>
      <c r="B34" s="68">
        <f>B31/B32</f>
        <v>1</v>
      </c>
      <c r="C34" s="53" t="s">
        <v>50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51</v>
      </c>
      <c r="B36" s="156">
        <v>100</v>
      </c>
      <c r="C36" s="53"/>
      <c r="D36" s="247" t="s">
        <v>52</v>
      </c>
      <c r="E36" s="248"/>
      <c r="F36" s="114" t="s">
        <v>53</v>
      </c>
      <c r="G36" s="115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54</v>
      </c>
      <c r="B37" s="157">
        <v>1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58</v>
      </c>
      <c r="B38" s="157">
        <v>1</v>
      </c>
      <c r="C38" s="75">
        <v>1</v>
      </c>
      <c r="D38" s="158">
        <v>20387294</v>
      </c>
      <c r="E38" s="118">
        <f>IF(ISBLANK(D38),"-",$D$48/$D$45*D38)</f>
        <v>19436434.471025717</v>
      </c>
      <c r="F38" s="158">
        <v>17721610</v>
      </c>
      <c r="G38" s="110">
        <f>IF(ISBLANK(F38),"-",$D$48/$F$45*F38)</f>
        <v>19001320.428906184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59</v>
      </c>
      <c r="B39" s="157">
        <v>1</v>
      </c>
      <c r="C39" s="71">
        <v>2</v>
      </c>
      <c r="D39" s="159">
        <v>20121429</v>
      </c>
      <c r="E39" s="119">
        <f>IF(ISBLANK(D39),"-",$D$48/$D$45*D39)</f>
        <v>19182969.364246991</v>
      </c>
      <c r="F39" s="159">
        <v>17881655</v>
      </c>
      <c r="G39" s="111">
        <f>IF(ISBLANK(F39),"-",$D$48/$F$45*F39)</f>
        <v>19172922.576117657</v>
      </c>
      <c r="J39" s="61"/>
      <c r="K39" s="61"/>
      <c r="L39" s="65"/>
      <c r="M39" s="65"/>
      <c r="N39" s="66"/>
    </row>
    <row r="40" spans="1:14" ht="26.25" customHeight="1" x14ac:dyDescent="0.4">
      <c r="A40" s="70" t="s">
        <v>60</v>
      </c>
      <c r="B40" s="157">
        <v>1</v>
      </c>
      <c r="C40" s="71">
        <v>3</v>
      </c>
      <c r="D40" s="159">
        <v>20021173</v>
      </c>
      <c r="E40" s="119">
        <f>IF(ISBLANK(D40),"-",$D$48/$D$45*D40)</f>
        <v>19087389.285089497</v>
      </c>
      <c r="F40" s="159">
        <v>17508646</v>
      </c>
      <c r="G40" s="111">
        <f>IF(ISBLANK(F40),"-",$D$48/$F$45*F40)</f>
        <v>18772977.902249657</v>
      </c>
      <c r="L40" s="65"/>
      <c r="M40" s="65"/>
      <c r="N40" s="76"/>
    </row>
    <row r="41" spans="1:14" ht="26.25" customHeight="1" x14ac:dyDescent="0.4">
      <c r="A41" s="70" t="s">
        <v>61</v>
      </c>
      <c r="B41" s="157">
        <v>1</v>
      </c>
      <c r="C41" s="77">
        <v>4</v>
      </c>
      <c r="D41" s="160"/>
      <c r="E41" s="120" t="str">
        <f>IF(ISBLANK(D41),"-",$D$48/$D$45*D41)</f>
        <v>-</v>
      </c>
      <c r="F41" s="160"/>
      <c r="G41" s="112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62</v>
      </c>
      <c r="B42" s="157">
        <v>1</v>
      </c>
      <c r="C42" s="78" t="s">
        <v>63</v>
      </c>
      <c r="D42" s="138">
        <f>AVERAGE(D38:D41)</f>
        <v>20176632</v>
      </c>
      <c r="E42" s="101">
        <f>AVERAGE(E38:E41)</f>
        <v>19235597.706787404</v>
      </c>
      <c r="F42" s="79">
        <f>AVERAGE(F38:F41)</f>
        <v>17703970.333333332</v>
      </c>
      <c r="G42" s="80">
        <f>AVERAGE(G38:G41)</f>
        <v>18982406.969091166</v>
      </c>
    </row>
    <row r="43" spans="1:14" ht="26.25" customHeight="1" x14ac:dyDescent="0.4">
      <c r="A43" s="70" t="s">
        <v>64</v>
      </c>
      <c r="B43" s="153">
        <v>1</v>
      </c>
      <c r="C43" s="139" t="s">
        <v>65</v>
      </c>
      <c r="D43" s="162">
        <v>12.63</v>
      </c>
      <c r="E43" s="76"/>
      <c r="F43" s="161">
        <v>11.23</v>
      </c>
      <c r="G43" s="116"/>
    </row>
    <row r="44" spans="1:14" ht="26.25" customHeight="1" x14ac:dyDescent="0.4">
      <c r="A44" s="70" t="s">
        <v>66</v>
      </c>
      <c r="B44" s="153">
        <v>1</v>
      </c>
      <c r="C44" s="140" t="s">
        <v>67</v>
      </c>
      <c r="D44" s="141">
        <f>D43*$B$34</f>
        <v>12.63</v>
      </c>
      <c r="E44" s="82"/>
      <c r="F44" s="81">
        <f>F43*$B$34</f>
        <v>11.23</v>
      </c>
      <c r="G44" s="84"/>
    </row>
    <row r="45" spans="1:14" ht="19.5" customHeight="1" x14ac:dyDescent="0.3">
      <c r="A45" s="70" t="s">
        <v>68</v>
      </c>
      <c r="B45" s="137">
        <f>(B44/B43)*(B42/B41)*(B40/B39)*(B38/B37)*B36</f>
        <v>100</v>
      </c>
      <c r="C45" s="140" t="s">
        <v>69</v>
      </c>
      <c r="D45" s="142">
        <f>D44*$B$30/100</f>
        <v>12.587057999999999</v>
      </c>
      <c r="E45" s="84"/>
      <c r="F45" s="83">
        <f>F44*$B$30/100</f>
        <v>11.191818000000001</v>
      </c>
      <c r="G45" s="84"/>
    </row>
    <row r="46" spans="1:14" ht="19.5" customHeight="1" x14ac:dyDescent="0.3">
      <c r="A46" s="249" t="s">
        <v>70</v>
      </c>
      <c r="B46" s="253"/>
      <c r="C46" s="140" t="s">
        <v>71</v>
      </c>
      <c r="D46" s="141">
        <f>D45/$B$45</f>
        <v>0.12587057999999998</v>
      </c>
      <c r="E46" s="84"/>
      <c r="F46" s="85">
        <f>F45/$B$45</f>
        <v>0.11191818000000002</v>
      </c>
      <c r="G46" s="84"/>
    </row>
    <row r="47" spans="1:14" ht="27" customHeight="1" x14ac:dyDescent="0.4">
      <c r="A47" s="251"/>
      <c r="B47" s="254"/>
      <c r="C47" s="140" t="s">
        <v>72</v>
      </c>
      <c r="D47" s="163">
        <f>0.12</f>
        <v>0.12</v>
      </c>
      <c r="E47" s="116"/>
      <c r="F47" s="116"/>
      <c r="G47" s="116"/>
    </row>
    <row r="48" spans="1:14" ht="18.75" x14ac:dyDescent="0.3">
      <c r="C48" s="140" t="s">
        <v>73</v>
      </c>
      <c r="D48" s="142">
        <f>D47*$B$45</f>
        <v>12</v>
      </c>
      <c r="E48" s="84"/>
      <c r="F48" s="84"/>
      <c r="G48" s="84"/>
    </row>
    <row r="49" spans="1:12" ht="19.5" customHeight="1" x14ac:dyDescent="0.3">
      <c r="C49" s="143" t="s">
        <v>74</v>
      </c>
      <c r="D49" s="144">
        <f>D48/B34</f>
        <v>12</v>
      </c>
      <c r="E49" s="103"/>
      <c r="F49" s="103"/>
      <c r="G49" s="103"/>
    </row>
    <row r="50" spans="1:12" ht="18.75" x14ac:dyDescent="0.3">
      <c r="C50" s="145" t="s">
        <v>75</v>
      </c>
      <c r="D50" s="146">
        <f>AVERAGE(E38:E41,G38:G41)</f>
        <v>19109002.337939288</v>
      </c>
      <c r="E50" s="102"/>
      <c r="F50" s="102"/>
      <c r="G50" s="102"/>
    </row>
    <row r="51" spans="1:12" ht="18.75" x14ac:dyDescent="0.3">
      <c r="C51" s="86" t="s">
        <v>76</v>
      </c>
      <c r="D51" s="89">
        <f>STDEV(E38:E41,G38:G41)/D50</f>
        <v>1.1506799068267426E-2</v>
      </c>
      <c r="E51" s="82"/>
      <c r="F51" s="82"/>
      <c r="G51" s="82"/>
    </row>
    <row r="52" spans="1:12" ht="19.5" customHeight="1" x14ac:dyDescent="0.3">
      <c r="C52" s="87" t="s">
        <v>20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77</v>
      </c>
    </row>
    <row r="55" spans="1:12" ht="18.75" x14ac:dyDescent="0.3">
      <c r="A55" s="53" t="s">
        <v>78</v>
      </c>
      <c r="B55" s="55" t="str">
        <f>B21</f>
        <v>Each 5 ml contains Paracetamol BP 120 mg</v>
      </c>
    </row>
    <row r="56" spans="1:12" ht="26.25" customHeight="1" x14ac:dyDescent="0.4">
      <c r="A56" s="148" t="s">
        <v>79</v>
      </c>
      <c r="B56" s="164">
        <v>5</v>
      </c>
      <c r="C56" s="129" t="s">
        <v>80</v>
      </c>
      <c r="D56" s="165">
        <v>120</v>
      </c>
      <c r="E56" s="129" t="str">
        <f>B20</f>
        <v>paracetamol BP</v>
      </c>
    </row>
    <row r="57" spans="1:12" ht="18.75" x14ac:dyDescent="0.3">
      <c r="A57" s="55" t="s">
        <v>81</v>
      </c>
      <c r="B57" s="174">
        <f>'Relative Density'!C39</f>
        <v>1.1406892891505409</v>
      </c>
    </row>
    <row r="58" spans="1:12" s="77" customFormat="1" ht="18.75" x14ac:dyDescent="0.3">
      <c r="A58" s="127" t="s">
        <v>82</v>
      </c>
      <c r="B58" s="128">
        <f>B56</f>
        <v>5</v>
      </c>
      <c r="C58" s="129" t="s">
        <v>83</v>
      </c>
      <c r="D58" s="149">
        <f>B57*B56</f>
        <v>5.7034464457527045</v>
      </c>
    </row>
    <row r="59" spans="1:12" ht="19.5" customHeight="1" x14ac:dyDescent="0.25"/>
    <row r="60" spans="1:12" s="9" customFormat="1" ht="27" customHeight="1" thickBot="1" x14ac:dyDescent="0.45">
      <c r="A60" s="69" t="s">
        <v>84</v>
      </c>
      <c r="B60" s="156">
        <v>200</v>
      </c>
      <c r="C60" s="53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9" customFormat="1" ht="24" customHeight="1" x14ac:dyDescent="0.4">
      <c r="A61" s="70" t="s">
        <v>89</v>
      </c>
      <c r="B61" s="157">
        <v>1</v>
      </c>
      <c r="C61" s="264" t="s">
        <v>90</v>
      </c>
      <c r="D61" s="261">
        <v>1.2298100000000001</v>
      </c>
      <c r="E61" s="122">
        <v>1</v>
      </c>
      <c r="F61" s="166">
        <v>19901291</v>
      </c>
      <c r="G61" s="133">
        <f>IF(ISBLANK(F61),"-",(F61/$D$50*$D$47*$B$69)*$D$58/$D$61)</f>
        <v>115.91878650299151</v>
      </c>
      <c r="H61" s="130">
        <f t="shared" ref="H61:H72" si="0">IF(ISBLANK(F61),"-",G61/$D$56)</f>
        <v>0.9659898875249292</v>
      </c>
      <c r="L61" s="61"/>
    </row>
    <row r="62" spans="1:12" s="9" customFormat="1" ht="26.25" customHeight="1" x14ac:dyDescent="0.4">
      <c r="A62" s="70" t="s">
        <v>91</v>
      </c>
      <c r="B62" s="157">
        <v>1</v>
      </c>
      <c r="C62" s="265"/>
      <c r="D62" s="262"/>
      <c r="E62" s="123">
        <v>2</v>
      </c>
      <c r="F62" s="159">
        <v>19771233</v>
      </c>
      <c r="G62" s="134">
        <f>IF(ISBLANK(F62),"-",(F62/$D$50*$D$47*$B$69)*$D$58/$D$61)</f>
        <v>115.16123939034411</v>
      </c>
      <c r="H62" s="131">
        <f t="shared" si="0"/>
        <v>0.95967699491953418</v>
      </c>
      <c r="L62" s="61"/>
    </row>
    <row r="63" spans="1:12" s="9" customFormat="1" ht="24.75" customHeight="1" x14ac:dyDescent="0.4">
      <c r="A63" s="70" t="s">
        <v>92</v>
      </c>
      <c r="B63" s="157">
        <v>1</v>
      </c>
      <c r="C63" s="265"/>
      <c r="D63" s="262"/>
      <c r="E63" s="123">
        <v>3</v>
      </c>
      <c r="F63" s="159">
        <v>19803350</v>
      </c>
      <c r="G63" s="134">
        <f>IF(ISBLANK(F63),"-",(F63/$D$50*$D$47*$B$69)*$D$58/$D$61)</f>
        <v>115.34831085551271</v>
      </c>
      <c r="H63" s="131">
        <f t="shared" si="0"/>
        <v>0.96123592379593925</v>
      </c>
      <c r="L63" s="61"/>
    </row>
    <row r="64" spans="1:12" ht="27" customHeight="1" thickBot="1" x14ac:dyDescent="0.45">
      <c r="A64" s="70" t="s">
        <v>93</v>
      </c>
      <c r="B64" s="157">
        <v>1</v>
      </c>
      <c r="C64" s="266"/>
      <c r="D64" s="263"/>
      <c r="E64" s="124">
        <v>4</v>
      </c>
      <c r="F64" s="167"/>
      <c r="G64" s="134" t="str">
        <f>IF(ISBLANK(F64),"-",(F64/$D$50*$D$47*$B$69)*$D$58/$D$61)</f>
        <v>-</v>
      </c>
      <c r="H64" s="131" t="str">
        <f t="shared" si="0"/>
        <v>-</v>
      </c>
    </row>
    <row r="65" spans="1:11" ht="24.75" customHeight="1" x14ac:dyDescent="0.4">
      <c r="A65" s="70" t="s">
        <v>94</v>
      </c>
      <c r="B65" s="157">
        <v>1</v>
      </c>
      <c r="C65" s="264" t="s">
        <v>95</v>
      </c>
      <c r="D65" s="261">
        <v>1.17299</v>
      </c>
      <c r="E65" s="94">
        <v>1</v>
      </c>
      <c r="F65" s="159"/>
      <c r="G65" s="133" t="str">
        <f>IF(ISBLANK(F65),"-",(F65/$D$50*$D$47*$B$69)*$D$58/$D$65)</f>
        <v>-</v>
      </c>
      <c r="H65" s="130"/>
    </row>
    <row r="66" spans="1:11" ht="23.25" customHeight="1" x14ac:dyDescent="0.4">
      <c r="A66" s="70" t="s">
        <v>96</v>
      </c>
      <c r="B66" s="157">
        <v>1</v>
      </c>
      <c r="C66" s="265"/>
      <c r="D66" s="262"/>
      <c r="E66" s="95">
        <v>2</v>
      </c>
      <c r="F66" s="159">
        <v>18688283</v>
      </c>
      <c r="G66" s="134">
        <f>IF(ISBLANK(F66),"-",(F66/$D$50*$D$47*$B$69)*$D$58/$D$65)</f>
        <v>114.1262871094971</v>
      </c>
      <c r="H66" s="131">
        <f t="shared" si="0"/>
        <v>0.95105239257914254</v>
      </c>
    </row>
    <row r="67" spans="1:11" ht="24.75" customHeight="1" x14ac:dyDescent="0.4">
      <c r="A67" s="70" t="s">
        <v>97</v>
      </c>
      <c r="B67" s="157">
        <v>1</v>
      </c>
      <c r="C67" s="265"/>
      <c r="D67" s="262"/>
      <c r="E67" s="95">
        <v>3</v>
      </c>
      <c r="F67" s="159">
        <v>18925200</v>
      </c>
      <c r="G67" s="134">
        <f>IF(ISBLANK(F67),"-",(F67/$D$50*$D$47*$B$69)*$D$58/$D$65)</f>
        <v>115.5731004718119</v>
      </c>
      <c r="H67" s="131">
        <f t="shared" si="0"/>
        <v>0.96310917059843248</v>
      </c>
    </row>
    <row r="68" spans="1:11" ht="27" customHeight="1" x14ac:dyDescent="0.4">
      <c r="A68" s="70" t="s">
        <v>98</v>
      </c>
      <c r="B68" s="157">
        <v>1</v>
      </c>
      <c r="C68" s="266"/>
      <c r="D68" s="263"/>
      <c r="E68" s="96">
        <v>4</v>
      </c>
      <c r="F68" s="167"/>
      <c r="G68" s="135" t="str">
        <f>IF(ISBLANK(F68),"-",(F68/$D$50*$D$47*$B$69)*$D$58/$D$65)</f>
        <v>-</v>
      </c>
      <c r="H68" s="132" t="str">
        <f t="shared" si="0"/>
        <v>-</v>
      </c>
    </row>
    <row r="69" spans="1:11" ht="23.25" customHeight="1" x14ac:dyDescent="0.4">
      <c r="A69" s="70" t="s">
        <v>99</v>
      </c>
      <c r="B69" s="136">
        <f>(B68/B67)*(B66/B65)*(B64/B63)*(B62/B61)*B60</f>
        <v>200</v>
      </c>
      <c r="C69" s="264" t="s">
        <v>100</v>
      </c>
      <c r="D69" s="261">
        <v>1.1448799999999999</v>
      </c>
      <c r="E69" s="94">
        <v>1</v>
      </c>
      <c r="F69" s="166">
        <v>18379760</v>
      </c>
      <c r="G69" s="133">
        <f>IF(ISBLANK(F69),"-",(F69/$D$50*$D$47*$B$69)*$D$58/$D$69)</f>
        <v>114.99804665576622</v>
      </c>
      <c r="H69" s="131">
        <f t="shared" si="0"/>
        <v>0.95831705546471846</v>
      </c>
    </row>
    <row r="70" spans="1:11" ht="22.5" customHeight="1" x14ac:dyDescent="0.4">
      <c r="A70" s="147" t="s">
        <v>101</v>
      </c>
      <c r="B70" s="168">
        <f>(D47*B69)/D56*D58</f>
        <v>1.1406892891505409</v>
      </c>
      <c r="C70" s="265"/>
      <c r="D70" s="262"/>
      <c r="E70" s="95">
        <v>2</v>
      </c>
      <c r="F70" s="159">
        <v>18436495</v>
      </c>
      <c r="G70" s="134">
        <f>IF(ISBLANK(F70),"-",(F70/$D$50*$D$47*$B$69)*$D$58/$D$69)</f>
        <v>115.35302485880123</v>
      </c>
      <c r="H70" s="131">
        <f t="shared" si="0"/>
        <v>0.96127520715667691</v>
      </c>
    </row>
    <row r="71" spans="1:11" ht="23.25" customHeight="1" x14ac:dyDescent="0.4">
      <c r="A71" s="249" t="s">
        <v>70</v>
      </c>
      <c r="B71" s="250"/>
      <c r="C71" s="265"/>
      <c r="D71" s="262"/>
      <c r="E71" s="95">
        <v>3</v>
      </c>
      <c r="F71" s="159">
        <v>18237446</v>
      </c>
      <c r="G71" s="134">
        <f>IF(ISBLANK(F71),"-",(F71/$D$50*$D$47*$B$69)*$D$58/$D$69)</f>
        <v>114.10761979427463</v>
      </c>
      <c r="H71" s="131">
        <f t="shared" si="0"/>
        <v>0.95089683161895522</v>
      </c>
    </row>
    <row r="72" spans="1:11" ht="23.25" customHeight="1" x14ac:dyDescent="0.4">
      <c r="A72" s="251"/>
      <c r="B72" s="252"/>
      <c r="C72" s="267"/>
      <c r="D72" s="263"/>
      <c r="E72" s="96">
        <v>4</v>
      </c>
      <c r="F72" s="167"/>
      <c r="G72" s="135" t="str">
        <f>IF(ISBLANK(F72),"-",(F72/$D$50*$D$47*$B$69)*$D$58/$D$69)</f>
        <v>-</v>
      </c>
      <c r="H72" s="132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63</v>
      </c>
      <c r="H73" s="169">
        <f>AVERAGE(H61:H72)</f>
        <v>0.958944182957291</v>
      </c>
    </row>
    <row r="74" spans="1:11" ht="26.25" customHeight="1" x14ac:dyDescent="0.4">
      <c r="C74" s="97"/>
      <c r="D74" s="97"/>
      <c r="E74" s="97"/>
      <c r="F74" s="98"/>
      <c r="G74" s="86" t="s">
        <v>76</v>
      </c>
      <c r="H74" s="268">
        <f>STDEV(H61:H72)/H73</f>
        <v>5.6521944416305083E-3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0">
        <f>COUNT(H61:H72)</f>
        <v>8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7"/>
    </row>
    <row r="77" spans="1:11" ht="26.25" customHeight="1" x14ac:dyDescent="0.4">
      <c r="A77" s="57" t="s">
        <v>102</v>
      </c>
      <c r="B77" s="172" t="s">
        <v>103</v>
      </c>
      <c r="C77" s="246" t="str">
        <f>B20</f>
        <v>paracetamol BP</v>
      </c>
      <c r="D77" s="246"/>
      <c r="E77" s="121" t="s">
        <v>104</v>
      </c>
      <c r="F77" s="121"/>
      <c r="G77" s="173">
        <f>H73</f>
        <v>0.958944182957291</v>
      </c>
      <c r="H77" s="98"/>
      <c r="I77" s="100"/>
      <c r="J77" s="104"/>
      <c r="K77" s="117"/>
    </row>
    <row r="78" spans="1:11" ht="19.5" customHeight="1" x14ac:dyDescent="0.3">
      <c r="A78" s="107"/>
      <c r="B78" s="108"/>
      <c r="C78" s="109"/>
      <c r="D78" s="109"/>
      <c r="E78" s="108"/>
      <c r="F78" s="108"/>
      <c r="G78" s="108"/>
      <c r="H78" s="108"/>
    </row>
    <row r="79" spans="1:11" ht="18.75" x14ac:dyDescent="0.3">
      <c r="B79" s="60" t="s">
        <v>26</v>
      </c>
      <c r="E79" s="98" t="s">
        <v>27</v>
      </c>
      <c r="F79" s="98"/>
      <c r="G79" s="98" t="s">
        <v>28</v>
      </c>
    </row>
    <row r="80" spans="1:11" ht="83.1" customHeight="1" x14ac:dyDescent="0.3">
      <c r="A80" s="104" t="s">
        <v>29</v>
      </c>
      <c r="B80" s="269" t="s">
        <v>114</v>
      </c>
      <c r="C80" s="150"/>
      <c r="D80" s="97"/>
      <c r="E80" s="270" t="s">
        <v>115</v>
      </c>
      <c r="F80" s="100"/>
      <c r="G80" s="125"/>
      <c r="H80" s="125"/>
      <c r="I80" s="100"/>
    </row>
    <row r="81" spans="1:9" ht="83.1" customHeight="1" x14ac:dyDescent="0.3">
      <c r="A81" s="104" t="s">
        <v>30</v>
      </c>
      <c r="B81" s="151"/>
      <c r="C81" s="151"/>
      <c r="D81" s="113"/>
      <c r="E81" s="106"/>
      <c r="F81" s="100"/>
      <c r="G81" s="126"/>
      <c r="H81" s="126"/>
      <c r="I81" s="121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Relative Density</vt:lpstr>
      <vt:lpstr>SST</vt:lpstr>
      <vt:lpstr>Paracetamol</vt:lpstr>
      <vt:lpstr>Paracetamol!Print_Area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dcterms:created xsi:type="dcterms:W3CDTF">2005-07-05T10:19:27Z</dcterms:created>
  <dcterms:modified xsi:type="dcterms:W3CDTF">2015-09-02T11:15:08Z</dcterms:modified>
</cp:coreProperties>
</file>