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2"/>
  </bookViews>
  <sheets>
    <sheet name="SST" sheetId="1" r:id="rId1"/>
    <sheet name="Paracetamol" sheetId="2" r:id="rId2"/>
    <sheet name="RELATIVE DENSITY" sheetId="3" r:id="rId3"/>
  </sheets>
  <externalReferences>
    <externalReference r:id="rId4"/>
    <externalReference r:id="rId5"/>
  </externalReferences>
  <definedNames>
    <definedName name="_xlnm.Print_Area" localSheetId="1">Paracetamol!$A$1:$I$85</definedName>
  </definedNames>
  <calcPr calcId="145621"/>
</workbook>
</file>

<file path=xl/calcChain.xml><?xml version="1.0" encoding="utf-8"?>
<calcChain xmlns="http://schemas.openxmlformats.org/spreadsheetml/2006/main">
  <c r="E30" i="1" l="1"/>
  <c r="B26" i="2" l="1"/>
  <c r="B27" i="2"/>
  <c r="B20" i="3"/>
  <c r="D47" i="2"/>
  <c r="B25" i="3"/>
  <c r="B24" i="3"/>
  <c r="B23" i="3"/>
  <c r="B22" i="3"/>
  <c r="B21" i="3"/>
  <c r="B57" i="2"/>
  <c r="D58" i="2" s="1"/>
  <c r="B33" i="3"/>
  <c r="C33" i="3"/>
  <c r="D33" i="3"/>
  <c r="B18" i="3"/>
  <c r="C77" i="2"/>
  <c r="H72" i="2"/>
  <c r="G72" i="2"/>
  <c r="G71" i="2"/>
  <c r="H71" i="2" s="1"/>
  <c r="B69" i="2"/>
  <c r="H68" i="2"/>
  <c r="G68" i="2"/>
  <c r="G67" i="2"/>
  <c r="H67" i="2" s="1"/>
  <c r="H64" i="2"/>
  <c r="G64" i="2"/>
  <c r="B58" i="2"/>
  <c r="E56" i="2"/>
  <c r="B55" i="2"/>
  <c r="B45" i="2"/>
  <c r="F44" i="2"/>
  <c r="D44" i="2"/>
  <c r="F42" i="2"/>
  <c r="D42" i="2"/>
  <c r="G41" i="2"/>
  <c r="E41" i="2"/>
  <c r="B34" i="2"/>
  <c r="B30" i="2"/>
  <c r="B53" i="1"/>
  <c r="E51" i="1"/>
  <c r="D51" i="1"/>
  <c r="C51" i="1"/>
  <c r="B51" i="1"/>
  <c r="B52" i="1" s="1"/>
  <c r="B32" i="1"/>
  <c r="C30" i="1"/>
  <c r="B30" i="1"/>
  <c r="B31" i="1" s="1"/>
  <c r="D48" i="2" l="1"/>
  <c r="F45" i="2"/>
  <c r="F46" i="2" s="1"/>
  <c r="D45" i="2"/>
  <c r="D46" i="2" s="1"/>
  <c r="B70" i="2"/>
  <c r="C35" i="3"/>
  <c r="C37" i="3"/>
  <c r="D49" i="2" l="1"/>
  <c r="G40" i="2"/>
  <c r="G38" i="2"/>
  <c r="E40" i="2"/>
  <c r="E38" i="2"/>
  <c r="G39" i="2"/>
  <c r="E39" i="2"/>
  <c r="C39" i="3"/>
  <c r="G42" i="2" l="1"/>
  <c r="D50" i="2"/>
  <c r="E42" i="2"/>
  <c r="D52" i="2"/>
  <c r="G66" i="2" l="1"/>
  <c r="H66" i="2" s="1"/>
  <c r="G63" i="2"/>
  <c r="H63" i="2" s="1"/>
  <c r="G70" i="2"/>
  <c r="H70" i="2" s="1"/>
  <c r="G65" i="2"/>
  <c r="H65" i="2" s="1"/>
  <c r="G69" i="2"/>
  <c r="H69" i="2" s="1"/>
  <c r="G61" i="2"/>
  <c r="H61" i="2" s="1"/>
  <c r="G62" i="2"/>
  <c r="H62" i="2" s="1"/>
  <c r="D51" i="2"/>
  <c r="H75" i="2" l="1"/>
  <c r="H73" i="2"/>
  <c r="G77" i="2" s="1"/>
  <c r="H74" i="2" l="1"/>
</calcChain>
</file>

<file path=xl/sharedStrings.xml><?xml version="1.0" encoding="utf-8"?>
<sst xmlns="http://schemas.openxmlformats.org/spreadsheetml/2006/main" count="167" uniqueCount="116">
  <si>
    <t>HPLC System Suitability Report</t>
  </si>
  <si>
    <t>Analysis Data</t>
  </si>
  <si>
    <t>Assay</t>
  </si>
  <si>
    <t>Sample(s)</t>
  </si>
  <si>
    <t>Reference Substance:</t>
  </si>
  <si>
    <t>NELADOL SUSPENSION</t>
  </si>
  <si>
    <t>% age Purity:</t>
  </si>
  <si>
    <t>NDQD201508056</t>
  </si>
  <si>
    <t>Weight (mg):</t>
  </si>
  <si>
    <t>paracetamol BP</t>
  </si>
  <si>
    <t>Standard Conc (mg/mL):</t>
  </si>
  <si>
    <t>Each 5 ml contains Paracetamol BP 120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</si>
  <si>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</si>
  <si>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</si>
  <si>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</si>
  <si>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</si>
  <si>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</si>
  <si>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</si>
  <si>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</si>
  <si>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</si>
  <si>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</si>
  <si>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</si>
  <si>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</si>
  <si>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</si>
  <si>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</si>
  <si>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</si>
  <si>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</si>
  <si>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</si>
  <si>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</si>
  <si>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</si>
  <si>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</si>
  <si>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</si>
  <si>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</si>
  <si>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</si>
  <si>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</si>
  <si>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</si>
  <si>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</si>
  <si>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</si>
  <si>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</si>
  <si>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</si>
  <si>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</si>
  <si>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</si>
  <si>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</si>
  <si>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</si>
  <si>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</si>
  <si>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</si>
  <si>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</si>
  <si>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</si>
  <si>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</si>
  <si>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</si>
  <si>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</si>
  <si>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</si>
  <si>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</si>
  <si>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</si>
  <si>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</si>
  <si>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</si>
  <si>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</si>
  <si>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</si>
  <si>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</si>
  <si>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</si>
  <si>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</si>
  <si>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</si>
  <si>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</si>
  <si>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</si>
  <si>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</si>
  <si>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</si>
  <si>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</si>
  <si>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</si>
  <si>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</si>
  <si>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</si>
  <si>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</si>
  <si>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</si>
  <si>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</si>
  <si>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</si>
  <si>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</si>
  <si>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</si>
  <si>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</si>
  <si>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</si>
  <si>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</si>
  <si>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</si>
  <si>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</si>
  <si>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</si>
  <si>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</si>
  <si>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</si>
  <si>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</si>
  <si>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</si>
  <si>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</si>
  <si>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</si>
  <si>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</si>
  <si>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</si>
  <si>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</si>
  <si>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</si>
  <si>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</si>
  <si>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</si>
  <si>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</si>
  <si>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</si>
  <si>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</si>
  <si>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</si>
  <si>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</si>
  <si>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</si>
  <si>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</si>
  <si>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</si>
  <si>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</si>
  <si>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</si>
  <si>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</si>
  <si>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</si>
  <si>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</si>
  <si>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</si>
  <si>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</si>
  <si>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</si>
  <si>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</si>
  <si>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25th August 2015</t>
  </si>
  <si>
    <t>Paracetamol BP</t>
  </si>
  <si>
    <t>JOYFRIDA</t>
  </si>
  <si>
    <t>2ND Sept 2015</t>
  </si>
  <si>
    <t>2nd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</si>
</sst>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  <numFmt numFmtId="175" formatCode="0.0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2" fillId="2" borderId="0" xfId="0" applyFont="1" applyFill="1" applyAlignment="1">
      <alignment vertical="top"/>
    </xf>
    <xf numFmtId="0" fontId="14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center"/>
    </xf>
    <xf numFmtId="175" fontId="7" fillId="3" borderId="3" xfId="0" applyNumberFormat="1" applyFont="1" applyFill="1" applyBorder="1" applyAlignment="1" applyProtection="1">
      <alignment horizontal="center"/>
      <protection locked="0"/>
    </xf>
    <xf numFmtId="175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5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 Density"/>
      <sheetName val="SST"/>
      <sheetName val="Paracetamol"/>
    </sheetNames>
    <sheetDataSet>
      <sheetData sheetId="0"/>
      <sheetData sheetId="1"/>
      <sheetData sheetId="2">
        <row r="26">
          <cell r="B26" t="str">
            <v>Paracetamol</v>
          </cell>
        </row>
        <row r="27">
          <cell r="B27" t="str">
            <v>WRS/P1-10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E16" sqref="E1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52270916</v>
      </c>
      <c r="C24" s="240">
        <v>11991.6</v>
      </c>
      <c r="D24" s="19">
        <v>1.08</v>
      </c>
      <c r="E24" s="20">
        <v>4.5</v>
      </c>
    </row>
    <row r="25" spans="1:6" ht="16.5" customHeight="1" x14ac:dyDescent="0.3">
      <c r="A25" s="17">
        <v>2</v>
      </c>
      <c r="B25" s="18">
        <v>52800953</v>
      </c>
      <c r="C25" s="240">
        <v>11897</v>
      </c>
      <c r="D25" s="19">
        <v>1.0900000000000001</v>
      </c>
      <c r="E25" s="19">
        <v>4.5</v>
      </c>
    </row>
    <row r="26" spans="1:6" ht="16.5" customHeight="1" x14ac:dyDescent="0.3">
      <c r="A26" s="17">
        <v>3</v>
      </c>
      <c r="B26" s="18">
        <v>52752455</v>
      </c>
      <c r="C26" s="240">
        <v>11939.1</v>
      </c>
      <c r="D26" s="19">
        <v>1.07</v>
      </c>
      <c r="E26" s="19">
        <v>4.5</v>
      </c>
    </row>
    <row r="27" spans="1:6" ht="16.5" customHeight="1" x14ac:dyDescent="0.3">
      <c r="A27" s="17">
        <v>4</v>
      </c>
      <c r="B27" s="18">
        <v>52358215</v>
      </c>
      <c r="C27" s="240">
        <v>11855.2</v>
      </c>
      <c r="D27" s="19">
        <v>1.1100000000000001</v>
      </c>
      <c r="E27" s="19">
        <v>4.5</v>
      </c>
    </row>
    <row r="28" spans="1:6" ht="16.5" customHeight="1" x14ac:dyDescent="0.3">
      <c r="A28" s="17">
        <v>5</v>
      </c>
      <c r="B28" s="18">
        <v>52562421</v>
      </c>
      <c r="C28" s="240">
        <v>11824.5</v>
      </c>
      <c r="D28" s="19">
        <v>1.1200000000000001</v>
      </c>
      <c r="E28" s="19">
        <v>4.5</v>
      </c>
    </row>
    <row r="29" spans="1:6" ht="16.5" customHeight="1" x14ac:dyDescent="0.3">
      <c r="A29" s="17">
        <v>6</v>
      </c>
      <c r="B29" s="21">
        <v>52491915</v>
      </c>
      <c r="C29" s="241">
        <v>11823.2</v>
      </c>
      <c r="D29" s="22">
        <v>1.1200000000000001</v>
      </c>
      <c r="E29" s="22">
        <v>4.5</v>
      </c>
    </row>
    <row r="30" spans="1:6" ht="16.5" customHeight="1" x14ac:dyDescent="0.3">
      <c r="A30" s="23" t="s">
        <v>17</v>
      </c>
      <c r="B30" s="24">
        <f>AVERAGE(B24:B29)</f>
        <v>52539479.166666664</v>
      </c>
      <c r="C30" s="25">
        <f>AVERAGE(C24:C29)</f>
        <v>11888.433333333332</v>
      </c>
      <c r="D30" s="26">
        <v>1.1100000000000001</v>
      </c>
      <c r="E30" s="26">
        <f>AVERAGE(E24:E29)</f>
        <v>4.5</v>
      </c>
    </row>
    <row r="31" spans="1:6" ht="16.5" customHeight="1" x14ac:dyDescent="0.3">
      <c r="A31" s="27" t="s">
        <v>18</v>
      </c>
      <c r="B31" s="28">
        <f>(STDEV(B24:B29)/B30)</f>
        <v>4.0060368917877618E-3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25</v>
      </c>
      <c r="C59" s="24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view="pageBreakPreview" topLeftCell="A43" zoomScale="59" zoomScaleNormal="75" zoomScaleSheetLayoutView="59" workbookViewId="0">
      <selection activeCell="C31" sqref="C31:H31"/>
    </sheetView>
  </sheetViews>
  <sheetFormatPr defaultRowHeight="13.5" x14ac:dyDescent="0.25"/>
  <cols>
    <col min="1" max="1" width="55.42578125" style="2" customWidth="1"/>
    <col min="2" max="2" width="32.14062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8" t="s">
        <v>30</v>
      </c>
      <c r="B1" s="268"/>
      <c r="C1" s="268"/>
      <c r="D1" s="268"/>
      <c r="E1" s="268"/>
      <c r="F1" s="268"/>
      <c r="G1" s="268"/>
      <c r="H1" s="268"/>
    </row>
    <row r="2" spans="1:8" x14ac:dyDescent="0.25">
      <c r="A2" s="268"/>
      <c r="B2" s="268"/>
      <c r="C2" s="268"/>
      <c r="D2" s="268"/>
      <c r="E2" s="268"/>
      <c r="F2" s="268"/>
      <c r="G2" s="268"/>
      <c r="H2" s="268"/>
    </row>
    <row r="3" spans="1:8" x14ac:dyDescent="0.25">
      <c r="A3" s="268"/>
      <c r="B3" s="268"/>
      <c r="C3" s="268"/>
      <c r="D3" s="268"/>
      <c r="E3" s="268"/>
      <c r="F3" s="268"/>
      <c r="G3" s="268"/>
      <c r="H3" s="268"/>
    </row>
    <row r="4" spans="1:8" x14ac:dyDescent="0.25">
      <c r="A4" s="268"/>
      <c r="B4" s="268"/>
      <c r="C4" s="268"/>
      <c r="D4" s="268"/>
      <c r="E4" s="268"/>
      <c r="F4" s="268"/>
      <c r="G4" s="268"/>
      <c r="H4" s="268"/>
    </row>
    <row r="5" spans="1:8" x14ac:dyDescent="0.25">
      <c r="A5" s="268"/>
      <c r="B5" s="268"/>
      <c r="C5" s="268"/>
      <c r="D5" s="268"/>
      <c r="E5" s="268"/>
      <c r="F5" s="268"/>
      <c r="G5" s="268"/>
      <c r="H5" s="268"/>
    </row>
    <row r="6" spans="1:8" x14ac:dyDescent="0.25">
      <c r="A6" s="268"/>
      <c r="B6" s="268"/>
      <c r="C6" s="268"/>
      <c r="D6" s="268"/>
      <c r="E6" s="268"/>
      <c r="F6" s="268"/>
      <c r="G6" s="268"/>
      <c r="H6" s="268"/>
    </row>
    <row r="7" spans="1:8" x14ac:dyDescent="0.25">
      <c r="A7" s="268"/>
      <c r="B7" s="268"/>
      <c r="C7" s="268"/>
      <c r="D7" s="268"/>
      <c r="E7" s="268"/>
      <c r="F7" s="268"/>
      <c r="G7" s="268"/>
      <c r="H7" s="268"/>
    </row>
    <row r="8" spans="1:8" x14ac:dyDescent="0.25">
      <c r="A8" s="269" t="s">
        <v>31</v>
      </c>
      <c r="B8" s="269"/>
      <c r="C8" s="269"/>
      <c r="D8" s="269"/>
      <c r="E8" s="269"/>
      <c r="F8" s="269"/>
      <c r="G8" s="269"/>
      <c r="H8" s="269"/>
    </row>
    <row r="9" spans="1:8" x14ac:dyDescent="0.25">
      <c r="A9" s="269"/>
      <c r="B9" s="269"/>
      <c r="C9" s="269"/>
      <c r="D9" s="269"/>
      <c r="E9" s="269"/>
      <c r="F9" s="269"/>
      <c r="G9" s="269"/>
      <c r="H9" s="269"/>
    </row>
    <row r="10" spans="1:8" x14ac:dyDescent="0.25">
      <c r="A10" s="269"/>
      <c r="B10" s="269"/>
      <c r="C10" s="269"/>
      <c r="D10" s="269"/>
      <c r="E10" s="269"/>
      <c r="F10" s="269"/>
      <c r="G10" s="269"/>
      <c r="H10" s="269"/>
    </row>
    <row r="11" spans="1:8" x14ac:dyDescent="0.25">
      <c r="A11" s="269"/>
      <c r="B11" s="269"/>
      <c r="C11" s="269"/>
      <c r="D11" s="269"/>
      <c r="E11" s="269"/>
      <c r="F11" s="269"/>
      <c r="G11" s="269"/>
      <c r="H11" s="269"/>
    </row>
    <row r="12" spans="1:8" x14ac:dyDescent="0.25">
      <c r="A12" s="269"/>
      <c r="B12" s="269"/>
      <c r="C12" s="269"/>
      <c r="D12" s="269"/>
      <c r="E12" s="269"/>
      <c r="F12" s="269"/>
      <c r="G12" s="269"/>
      <c r="H12" s="269"/>
    </row>
    <row r="13" spans="1:8" x14ac:dyDescent="0.25">
      <c r="A13" s="269"/>
      <c r="B13" s="269"/>
      <c r="C13" s="269"/>
      <c r="D13" s="269"/>
      <c r="E13" s="269"/>
      <c r="F13" s="269"/>
      <c r="G13" s="269"/>
      <c r="H13" s="269"/>
    </row>
    <row r="14" spans="1:8" x14ac:dyDescent="0.25">
      <c r="A14" s="269"/>
      <c r="B14" s="269"/>
      <c r="C14" s="269"/>
      <c r="D14" s="269"/>
      <c r="E14" s="269"/>
      <c r="F14" s="269"/>
      <c r="G14" s="269"/>
      <c r="H14" s="269"/>
    </row>
    <row r="15" spans="1:8" ht="19.5" customHeight="1" x14ac:dyDescent="0.25"/>
    <row r="16" spans="1:8" ht="19.5" customHeight="1" x14ac:dyDescent="0.3">
      <c r="A16" s="271" t="s">
        <v>32</v>
      </c>
      <c r="B16" s="272"/>
      <c r="C16" s="272"/>
      <c r="D16" s="272"/>
      <c r="E16" s="272"/>
      <c r="F16" s="272"/>
      <c r="G16" s="272"/>
      <c r="H16" s="273"/>
    </row>
    <row r="17" spans="1:14" ht="20.25" customHeight="1" x14ac:dyDescent="0.25">
      <c r="A17" s="270" t="s">
        <v>33</v>
      </c>
      <c r="B17" s="270"/>
      <c r="C17" s="270"/>
      <c r="D17" s="270"/>
      <c r="E17" s="270"/>
      <c r="F17" s="270"/>
      <c r="G17" s="270"/>
      <c r="H17" s="270"/>
    </row>
    <row r="18" spans="1:14" ht="26.25" customHeight="1" x14ac:dyDescent="0.4">
      <c r="A18" s="54" t="s">
        <v>34</v>
      </c>
      <c r="B18" s="252" t="s">
        <v>5</v>
      </c>
      <c r="C18" s="252"/>
    </row>
    <row r="19" spans="1:14" ht="26.25" customHeight="1" x14ac:dyDescent="0.4">
      <c r="A19" s="54" t="s">
        <v>35</v>
      </c>
      <c r="B19" s="155" t="s">
        <v>7</v>
      </c>
      <c r="C19" s="178">
        <v>17</v>
      </c>
    </row>
    <row r="20" spans="1:14" ht="26.25" customHeight="1" x14ac:dyDescent="0.4">
      <c r="A20" s="54" t="s">
        <v>36</v>
      </c>
      <c r="B20" s="155" t="s">
        <v>112</v>
      </c>
      <c r="C20" s="156"/>
    </row>
    <row r="21" spans="1:14" ht="26.25" customHeight="1" x14ac:dyDescent="0.4">
      <c r="A21" s="54" t="s">
        <v>37</v>
      </c>
      <c r="B21" s="244" t="s">
        <v>11</v>
      </c>
      <c r="C21" s="244"/>
      <c r="D21" s="244"/>
      <c r="E21" s="244"/>
      <c r="F21" s="244"/>
      <c r="G21" s="244"/>
      <c r="H21" s="244"/>
      <c r="I21" s="244"/>
    </row>
    <row r="22" spans="1:14" ht="26.25" customHeight="1" x14ac:dyDescent="0.4">
      <c r="A22" s="54" t="s">
        <v>38</v>
      </c>
      <c r="B22" s="157" t="s">
        <v>111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39</v>
      </c>
      <c r="B23" s="157" t="s">
        <v>115</v>
      </c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252" t="str">
        <f>[1]Paracetamol!$B$26</f>
        <v>Paracetamol</v>
      </c>
      <c r="C26" s="252"/>
    </row>
    <row r="27" spans="1:14" ht="26.25" customHeight="1" x14ac:dyDescent="0.4">
      <c r="A27" s="59" t="s">
        <v>40</v>
      </c>
      <c r="B27" s="244" t="str">
        <f xml:space="preserve">     [1]Paracetamol!$B$27</f>
        <v>WRS/P1-10</v>
      </c>
      <c r="C27" s="244"/>
      <c r="E27" s="236"/>
    </row>
    <row r="28" spans="1:14" ht="27" customHeight="1" x14ac:dyDescent="0.4">
      <c r="A28" s="59" t="s">
        <v>6</v>
      </c>
      <c r="B28" s="154">
        <v>99.6</v>
      </c>
    </row>
    <row r="29" spans="1:14" s="9" customFormat="1" ht="27" customHeight="1" x14ac:dyDescent="0.4">
      <c r="A29" s="59" t="s">
        <v>41</v>
      </c>
      <c r="B29" s="153">
        <v>0</v>
      </c>
      <c r="C29" s="255" t="s">
        <v>42</v>
      </c>
      <c r="D29" s="256"/>
      <c r="E29" s="256"/>
      <c r="F29" s="256"/>
      <c r="G29" s="256"/>
      <c r="H29" s="257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99.6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4">
        <v>1</v>
      </c>
      <c r="C31" s="258" t="s">
        <v>45</v>
      </c>
      <c r="D31" s="259"/>
      <c r="E31" s="259"/>
      <c r="F31" s="259"/>
      <c r="G31" s="259"/>
      <c r="H31" s="260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4">
        <v>1</v>
      </c>
      <c r="C32" s="258" t="s">
        <v>47</v>
      </c>
      <c r="D32" s="259"/>
      <c r="E32" s="259"/>
      <c r="F32" s="259"/>
      <c r="G32" s="259"/>
      <c r="H32" s="260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8">
        <v>100</v>
      </c>
      <c r="C36" s="53"/>
      <c r="D36" s="246" t="s">
        <v>51</v>
      </c>
      <c r="E36" s="247"/>
      <c r="F36" s="115" t="s">
        <v>52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9">
        <v>1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9">
        <v>1</v>
      </c>
      <c r="C38" s="75">
        <v>1</v>
      </c>
      <c r="D38" s="160">
        <v>52826822</v>
      </c>
      <c r="E38" s="119">
        <f>IF(ISBLANK(D38),"-",$D$48/$D$45*D38)</f>
        <v>43385667.003391892</v>
      </c>
      <c r="F38" s="160">
        <v>39383001</v>
      </c>
      <c r="G38" s="111">
        <f>IF(ISBLANK(F38),"-",$D$48/$F$45*F38)</f>
        <v>42290016.751497976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9">
        <v>1</v>
      </c>
      <c r="C39" s="71">
        <v>2</v>
      </c>
      <c r="D39" s="161">
        <v>52872456</v>
      </c>
      <c r="E39" s="120">
        <f>IF(ISBLANK(D39),"-",$D$48/$D$45*D39)</f>
        <v>43423145.342104614</v>
      </c>
      <c r="F39" s="161">
        <v>39028880</v>
      </c>
      <c r="G39" s="112">
        <f>IF(ISBLANK(F39),"-",$D$48/$F$45*F39)</f>
        <v>41909756.673753843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9">
        <v>1</v>
      </c>
      <c r="C40" s="71">
        <v>3</v>
      </c>
      <c r="D40" s="161">
        <v>52494968</v>
      </c>
      <c r="E40" s="120">
        <f>IF(ISBLANK(D40),"-",$D$48/$D$45*D40)</f>
        <v>43113121.607082725</v>
      </c>
      <c r="F40" s="161">
        <v>39076896</v>
      </c>
      <c r="G40" s="112">
        <f>IF(ISBLANK(F40),"-",$D$48/$F$45*F40)</f>
        <v>41961316.925455838</v>
      </c>
      <c r="L40" s="65"/>
      <c r="M40" s="65"/>
      <c r="N40" s="76"/>
    </row>
    <row r="41" spans="1:14" ht="26.25" customHeight="1" x14ac:dyDescent="0.4">
      <c r="A41" s="70" t="s">
        <v>60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9">
        <v>1</v>
      </c>
      <c r="C42" s="78" t="s">
        <v>62</v>
      </c>
      <c r="D42" s="139">
        <f>AVERAGE(D38:D41)</f>
        <v>52731415.333333336</v>
      </c>
      <c r="E42" s="101">
        <f>AVERAGE(E38:E41)</f>
        <v>43307311.317526408</v>
      </c>
      <c r="F42" s="79">
        <f>AVERAGE(F38:F41)</f>
        <v>39162925.666666664</v>
      </c>
      <c r="G42" s="80">
        <f>AVERAGE(G38:G41)</f>
        <v>42053696.783569217</v>
      </c>
    </row>
    <row r="43" spans="1:14" ht="26.25" customHeight="1" x14ac:dyDescent="0.4">
      <c r="A43" s="70" t="s">
        <v>63</v>
      </c>
      <c r="B43" s="154">
        <v>1</v>
      </c>
      <c r="C43" s="140" t="s">
        <v>64</v>
      </c>
      <c r="D43" s="164">
        <v>14.67</v>
      </c>
      <c r="E43" s="76"/>
      <c r="F43" s="163">
        <v>11.22</v>
      </c>
      <c r="G43" s="117"/>
    </row>
    <row r="44" spans="1:14" ht="26.25" customHeight="1" x14ac:dyDescent="0.4">
      <c r="A44" s="70" t="s">
        <v>65</v>
      </c>
      <c r="B44" s="154">
        <v>1</v>
      </c>
      <c r="C44" s="141" t="s">
        <v>66</v>
      </c>
      <c r="D44" s="142">
        <f>D43*$B$34</f>
        <v>14.67</v>
      </c>
      <c r="E44" s="82"/>
      <c r="F44" s="81">
        <f>F43*$B$34</f>
        <v>11.22</v>
      </c>
      <c r="G44" s="84"/>
    </row>
    <row r="45" spans="1:14" ht="19.5" customHeight="1" x14ac:dyDescent="0.3">
      <c r="A45" s="70" t="s">
        <v>67</v>
      </c>
      <c r="B45" s="138">
        <f>(B44/B43)*(B42/B41)*(B40/B39)*(B38/B37)*B36</f>
        <v>100</v>
      </c>
      <c r="C45" s="141" t="s">
        <v>68</v>
      </c>
      <c r="D45" s="143">
        <f>D44*$B$30/100</f>
        <v>14.611319999999999</v>
      </c>
      <c r="E45" s="84"/>
      <c r="F45" s="83">
        <f>F44*$B$30/100</f>
        <v>11.17512</v>
      </c>
      <c r="G45" s="84"/>
    </row>
    <row r="46" spans="1:14" ht="19.5" customHeight="1" x14ac:dyDescent="0.3">
      <c r="A46" s="248" t="s">
        <v>69</v>
      </c>
      <c r="B46" s="253"/>
      <c r="C46" s="141" t="s">
        <v>70</v>
      </c>
      <c r="D46" s="142">
        <f>D45/$B$45</f>
        <v>0.1461132</v>
      </c>
      <c r="E46" s="84"/>
      <c r="F46" s="85">
        <f>F45/$B$45</f>
        <v>0.11175119999999999</v>
      </c>
      <c r="G46" s="84"/>
    </row>
    <row r="47" spans="1:14" ht="27" customHeight="1" x14ac:dyDescent="0.4">
      <c r="A47" s="250"/>
      <c r="B47" s="254"/>
      <c r="C47" s="141" t="s">
        <v>71</v>
      </c>
      <c r="D47" s="165">
        <f>24/200</f>
        <v>0.12</v>
      </c>
      <c r="E47" s="117"/>
      <c r="F47" s="117"/>
      <c r="G47" s="117"/>
    </row>
    <row r="48" spans="1:14" ht="18.75" x14ac:dyDescent="0.3">
      <c r="C48" s="141" t="s">
        <v>72</v>
      </c>
      <c r="D48" s="143">
        <f>D47*$B$45</f>
        <v>12</v>
      </c>
      <c r="E48" s="84"/>
      <c r="F48" s="84"/>
      <c r="G48" s="84"/>
    </row>
    <row r="49" spans="1:12" ht="19.5" customHeight="1" x14ac:dyDescent="0.3">
      <c r="C49" s="144" t="s">
        <v>73</v>
      </c>
      <c r="D49" s="145">
        <f>D48/B34</f>
        <v>12</v>
      </c>
      <c r="E49" s="103"/>
      <c r="F49" s="103"/>
      <c r="G49" s="103"/>
    </row>
    <row r="50" spans="1:12" ht="18.75" x14ac:dyDescent="0.3">
      <c r="C50" s="146" t="s">
        <v>74</v>
      </c>
      <c r="D50" s="147">
        <f>AVERAGE(E38:E41,G38:G41)</f>
        <v>42680504.050547816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1.6566417569122641E-2</v>
      </c>
      <c r="E51" s="82"/>
      <c r="F51" s="82"/>
      <c r="G51" s="82"/>
    </row>
    <row r="52" spans="1:12" ht="19.5" customHeight="1" x14ac:dyDescent="0.3">
      <c r="C52" s="87" t="s">
        <v>19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5 ml contains Paracetamol BP 120 mg</v>
      </c>
    </row>
    <row r="56" spans="1:12" ht="26.25" customHeight="1" x14ac:dyDescent="0.4">
      <c r="A56" s="149" t="s">
        <v>78</v>
      </c>
      <c r="B56" s="166">
        <v>5</v>
      </c>
      <c r="C56" s="130" t="s">
        <v>79</v>
      </c>
      <c r="D56" s="167">
        <v>120</v>
      </c>
      <c r="E56" s="130" t="str">
        <f>B20</f>
        <v>Paracetamol BP</v>
      </c>
    </row>
    <row r="57" spans="1:12" ht="18.75" x14ac:dyDescent="0.3">
      <c r="A57" s="55" t="s">
        <v>80</v>
      </c>
      <c r="B57" s="177">
        <f>'RELATIVE DENSITY'!C39</f>
        <v>1.1345070932030248</v>
      </c>
    </row>
    <row r="58" spans="1:12" s="77" customFormat="1" ht="18.75" x14ac:dyDescent="0.3">
      <c r="A58" s="128" t="s">
        <v>81</v>
      </c>
      <c r="B58" s="129">
        <f>B56</f>
        <v>5</v>
      </c>
      <c r="C58" s="130" t="s">
        <v>82</v>
      </c>
      <c r="D58" s="150">
        <f>B57*B56</f>
        <v>5.6725354660151242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8">
        <v>200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9">
        <v>1</v>
      </c>
      <c r="C61" s="264" t="s">
        <v>89</v>
      </c>
      <c r="D61" s="261">
        <v>1.22</v>
      </c>
      <c r="E61" s="123">
        <v>1</v>
      </c>
      <c r="F61" s="168">
        <v>44021793</v>
      </c>
      <c r="G61" s="134">
        <f>IF(ISBLANK(F61),"-",(F61/$D$50*$D$47*$B$69)*$D$58/$D$61)</f>
        <v>115.09774592625891</v>
      </c>
      <c r="H61" s="131">
        <f t="shared" ref="H61:H72" si="0">IF(ISBLANK(F61),"-",G61/$D$56)</f>
        <v>0.95914788271882423</v>
      </c>
      <c r="L61" s="61"/>
    </row>
    <row r="62" spans="1:12" s="9" customFormat="1" ht="26.25" customHeight="1" x14ac:dyDescent="0.4">
      <c r="A62" s="70" t="s">
        <v>90</v>
      </c>
      <c r="B62" s="159">
        <v>1</v>
      </c>
      <c r="C62" s="265"/>
      <c r="D62" s="262"/>
      <c r="E62" s="124">
        <v>2</v>
      </c>
      <c r="F62" s="161">
        <v>44120737</v>
      </c>
      <c r="G62" s="135">
        <f>IF(ISBLANK(F62),"-",(F62/$D$50*$D$47*$B$69)*$D$58/$D$61)</f>
        <v>115.3564412359417</v>
      </c>
      <c r="H62" s="132">
        <f t="shared" si="0"/>
        <v>0.9613036769661808</v>
      </c>
      <c r="L62" s="61"/>
    </row>
    <row r="63" spans="1:12" s="9" customFormat="1" ht="24.75" customHeight="1" x14ac:dyDescent="0.4">
      <c r="A63" s="70" t="s">
        <v>91</v>
      </c>
      <c r="B63" s="159">
        <v>1</v>
      </c>
      <c r="C63" s="265"/>
      <c r="D63" s="262"/>
      <c r="E63" s="124">
        <v>3</v>
      </c>
      <c r="F63" s="161">
        <v>44506002</v>
      </c>
      <c r="G63" s="135">
        <f>IF(ISBLANK(F63),"-",(F63/$D$50*$D$47*$B$69)*$D$58/$D$61)</f>
        <v>116.36374080423235</v>
      </c>
      <c r="H63" s="132">
        <f t="shared" si="0"/>
        <v>0.9696978400352696</v>
      </c>
      <c r="L63" s="61"/>
    </row>
    <row r="64" spans="1:12" ht="27" customHeight="1" x14ac:dyDescent="0.4">
      <c r="A64" s="70" t="s">
        <v>92</v>
      </c>
      <c r="B64" s="159">
        <v>1</v>
      </c>
      <c r="C64" s="266"/>
      <c r="D64" s="263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2" ht="24.75" customHeight="1" x14ac:dyDescent="0.4">
      <c r="A65" s="70" t="s">
        <v>93</v>
      </c>
      <c r="B65" s="159">
        <v>1</v>
      </c>
      <c r="C65" s="264" t="s">
        <v>94</v>
      </c>
      <c r="D65" s="261">
        <v>1.25</v>
      </c>
      <c r="E65" s="94">
        <v>1</v>
      </c>
      <c r="F65" s="161">
        <v>45139951</v>
      </c>
      <c r="G65" s="134">
        <f>IF(ISBLANK(F65),"-",(F65/$D$50*$D$47*$B$69)*$D$58/$D$65)</f>
        <v>115.18873056011266</v>
      </c>
      <c r="H65" s="131">
        <f t="shared" si="0"/>
        <v>0.9599060880009388</v>
      </c>
    </row>
    <row r="66" spans="1:12" ht="23.25" customHeight="1" x14ac:dyDescent="0.4">
      <c r="A66" s="70" t="s">
        <v>95</v>
      </c>
      <c r="B66" s="159">
        <v>1</v>
      </c>
      <c r="C66" s="265"/>
      <c r="D66" s="262"/>
      <c r="E66" s="95">
        <v>2</v>
      </c>
      <c r="F66" s="161">
        <v>45178466</v>
      </c>
      <c r="G66" s="135">
        <f>IF(ISBLANK(F66),"-",(F66/$D$50*$D$47*$B$69)*$D$58/$D$65)</f>
        <v>115.28701365212403</v>
      </c>
      <c r="H66" s="132">
        <f t="shared" si="0"/>
        <v>0.96072511376770031</v>
      </c>
    </row>
    <row r="67" spans="1:12" ht="24.75" customHeight="1" x14ac:dyDescent="0.4">
      <c r="A67" s="70" t="s">
        <v>96</v>
      </c>
      <c r="B67" s="159">
        <v>1</v>
      </c>
      <c r="C67" s="265"/>
      <c r="D67" s="262"/>
      <c r="E67" s="95">
        <v>3</v>
      </c>
      <c r="F67" s="161">
        <v>45494187</v>
      </c>
      <c r="G67" s="135">
        <f>IF(ISBLANK(F67),"-",(F67/$D$50*$D$47*$B$69)*$D$58/$D$65)</f>
        <v>116.09267472165352</v>
      </c>
      <c r="H67" s="132">
        <f t="shared" si="0"/>
        <v>0.96743895601377938</v>
      </c>
    </row>
    <row r="68" spans="1:12" ht="27" customHeight="1" x14ac:dyDescent="0.4">
      <c r="A68" s="70" t="s">
        <v>97</v>
      </c>
      <c r="B68" s="159">
        <v>1</v>
      </c>
      <c r="C68" s="266"/>
      <c r="D68" s="263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2" ht="23.25" customHeight="1" x14ac:dyDescent="0.4">
      <c r="A69" s="70" t="s">
        <v>98</v>
      </c>
      <c r="B69" s="137">
        <f>(B68/B67)*(B66/B65)*(B64/B63)*(B62/B61)*B60</f>
        <v>200</v>
      </c>
      <c r="C69" s="264" t="s">
        <v>99</v>
      </c>
      <c r="D69" s="261">
        <v>1.2</v>
      </c>
      <c r="E69" s="94">
        <v>1</v>
      </c>
      <c r="F69" s="168">
        <v>44878074</v>
      </c>
      <c r="G69" s="134">
        <f>IF(ISBLANK(F69),"-",(F69/$D$50*$D$47*$B$69)*$D$58/$D$69)</f>
        <v>119.29215555184324</v>
      </c>
      <c r="H69" s="132">
        <f t="shared" si="0"/>
        <v>0.99410129626536026</v>
      </c>
    </row>
    <row r="70" spans="1:12" ht="22.5" customHeight="1" x14ac:dyDescent="0.4">
      <c r="A70" s="148" t="s">
        <v>100</v>
      </c>
      <c r="B70" s="170">
        <f>(D47*B69)/D56*D58</f>
        <v>1.1345070932030248</v>
      </c>
      <c r="C70" s="265"/>
      <c r="D70" s="262"/>
      <c r="E70" s="95">
        <v>2</v>
      </c>
      <c r="F70" s="161">
        <v>44895974</v>
      </c>
      <c r="G70" s="135">
        <f>IF(ISBLANK(F70),"-",(F70/$D$50*$D$47*$B$69)*$D$58/$D$69)</f>
        <v>119.33973623866989</v>
      </c>
      <c r="H70" s="132">
        <f t="shared" si="0"/>
        <v>0.99449780198891569</v>
      </c>
    </row>
    <row r="71" spans="1:12" ht="23.25" customHeight="1" x14ac:dyDescent="0.4">
      <c r="A71" s="248" t="s">
        <v>69</v>
      </c>
      <c r="B71" s="249"/>
      <c r="C71" s="265"/>
      <c r="D71" s="262"/>
      <c r="E71" s="95">
        <v>3</v>
      </c>
      <c r="F71" s="161">
        <v>45237793</v>
      </c>
      <c r="G71" s="135">
        <f>IF(ISBLANK(F71),"-",(F71/$D$50*$D$47*$B$69)*$D$58/$D$69)</f>
        <v>120.24833862919529</v>
      </c>
      <c r="H71" s="132">
        <f t="shared" si="0"/>
        <v>1.0020694885766275</v>
      </c>
    </row>
    <row r="72" spans="1:12" ht="23.25" customHeight="1" x14ac:dyDescent="0.4">
      <c r="A72" s="250"/>
      <c r="B72" s="251"/>
      <c r="C72" s="267"/>
      <c r="D72" s="263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2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1">
        <f>AVERAGE(H61:H72)</f>
        <v>0.97432090492595513</v>
      </c>
    </row>
    <row r="74" spans="1:12" ht="26.25" customHeight="1" x14ac:dyDescent="0.4">
      <c r="C74" s="97"/>
      <c r="D74" s="97"/>
      <c r="E74" s="97"/>
      <c r="F74" s="98"/>
      <c r="G74" s="86" t="s">
        <v>75</v>
      </c>
      <c r="H74" s="172">
        <f>STDEV(H61:H72)/H73</f>
        <v>1.7885522186998907E-2</v>
      </c>
    </row>
    <row r="75" spans="1:12" ht="27" customHeight="1" x14ac:dyDescent="0.4">
      <c r="A75" s="97"/>
      <c r="B75" s="97"/>
      <c r="C75" s="98"/>
      <c r="D75" s="99"/>
      <c r="E75" s="99"/>
      <c r="F75" s="98"/>
      <c r="G75" s="87" t="s">
        <v>19</v>
      </c>
      <c r="H75" s="173">
        <f>COUNT(H61:H72)</f>
        <v>9</v>
      </c>
    </row>
    <row r="76" spans="1:12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2" ht="26.25" customHeight="1" x14ac:dyDescent="0.4">
      <c r="A77" s="57" t="s">
        <v>101</v>
      </c>
      <c r="B77" s="175" t="s">
        <v>102</v>
      </c>
      <c r="C77" s="245" t="str">
        <f>B20</f>
        <v>Paracetamol BP</v>
      </c>
      <c r="D77" s="245"/>
      <c r="E77" s="122" t="s">
        <v>103</v>
      </c>
      <c r="F77" s="122"/>
      <c r="G77" s="176">
        <f>H73</f>
        <v>0.97432090492595513</v>
      </c>
      <c r="H77" s="98"/>
      <c r="I77" s="100"/>
      <c r="J77" s="104"/>
      <c r="K77" s="118"/>
    </row>
    <row r="78" spans="1:12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2" s="213" customFormat="1" ht="34.5" customHeight="1" x14ac:dyDescent="0.3">
      <c r="A79" s="237"/>
      <c r="B79" s="238"/>
      <c r="C79" s="239"/>
      <c r="D79" s="239"/>
      <c r="E79" s="238"/>
      <c r="F79" s="238"/>
      <c r="G79" s="238"/>
      <c r="H79" s="238"/>
      <c r="I79" s="209"/>
      <c r="J79" s="209"/>
      <c r="K79" s="209"/>
      <c r="L79" s="209"/>
    </row>
    <row r="80" spans="1:12" ht="54" customHeight="1" x14ac:dyDescent="0.3">
      <c r="B80" s="60" t="s">
        <v>25</v>
      </c>
      <c r="E80" s="98" t="s">
        <v>26</v>
      </c>
      <c r="F80" s="98"/>
      <c r="G80" s="98" t="s">
        <v>27</v>
      </c>
    </row>
    <row r="81" spans="1:9" ht="49.5" customHeight="1" x14ac:dyDescent="0.3">
      <c r="A81" s="104" t="s">
        <v>28</v>
      </c>
      <c r="B81" s="151" t="s">
        <v>113</v>
      </c>
      <c r="C81" s="151"/>
      <c r="D81" s="97"/>
      <c r="E81" s="106" t="s">
        <v>114</v>
      </c>
      <c r="F81" s="100"/>
      <c r="G81" s="126"/>
      <c r="H81" s="126"/>
      <c r="I81" s="100"/>
    </row>
    <row r="82" spans="1:9" ht="57.75" customHeight="1" x14ac:dyDescent="0.3">
      <c r="A82" s="104" t="s">
        <v>29</v>
      </c>
      <c r="B82" s="152"/>
      <c r="C82" s="152"/>
      <c r="D82" s="114"/>
      <c r="E82" s="107"/>
      <c r="F82" s="100"/>
      <c r="G82" s="127"/>
      <c r="H82" s="127"/>
      <c r="I82" s="122"/>
    </row>
    <row r="83" spans="1:9" ht="18.75" x14ac:dyDescent="0.3">
      <c r="A83" s="97"/>
      <c r="B83" s="98"/>
      <c r="C83" s="99"/>
      <c r="D83" s="99"/>
      <c r="E83" s="99"/>
      <c r="F83" s="99"/>
      <c r="G83" s="98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91" spans="1:9" ht="18.75" x14ac:dyDescent="0.3">
      <c r="A91" s="97"/>
      <c r="B91" s="97"/>
      <c r="C91" s="98"/>
      <c r="D91" s="99"/>
      <c r="E91" s="99"/>
      <c r="F91" s="99"/>
      <c r="G91" s="99"/>
      <c r="H91" s="98"/>
      <c r="I91" s="100"/>
    </row>
    <row r="251" spans="1:1" x14ac:dyDescent="0.25">
      <c r="A251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C20" sqref="C20"/>
    </sheetView>
  </sheetViews>
  <sheetFormatPr defaultRowHeight="15" x14ac:dyDescent="0.3"/>
  <cols>
    <col min="1" max="1" width="36.85546875" style="1" customWidth="1"/>
    <col min="2" max="2" width="31.85546875" style="1" customWidth="1"/>
    <col min="3" max="3" width="30.140625" style="1" customWidth="1"/>
    <col min="4" max="4" width="30.5703125" style="1" customWidth="1"/>
    <col min="5" max="5" width="12.140625" style="1" customWidth="1"/>
    <col min="6" max="6" width="18.85546875" style="1" customWidth="1"/>
    <col min="7" max="7" width="20.140625" style="1" customWidth="1"/>
    <col min="8" max="8" width="22.42578125" style="1" customWidth="1"/>
    <col min="9" max="9" width="14.28515625" style="1" customWidth="1"/>
    <col min="10" max="10" width="17.140625" style="1" customWidth="1"/>
    <col min="11" max="11" width="12.57031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6" t="s">
        <v>30</v>
      </c>
      <c r="B1" s="276"/>
      <c r="C1" s="276"/>
      <c r="D1" s="276"/>
      <c r="E1" s="276"/>
      <c r="F1" s="276"/>
      <c r="G1" s="232"/>
    </row>
    <row r="2" spans="1:7" ht="12.75" customHeight="1" x14ac:dyDescent="0.3">
      <c r="A2" s="276"/>
      <c r="B2" s="276"/>
      <c r="C2" s="276"/>
      <c r="D2" s="276"/>
      <c r="E2" s="276"/>
      <c r="F2" s="276"/>
      <c r="G2" s="232"/>
    </row>
    <row r="3" spans="1:7" ht="12.75" customHeight="1" x14ac:dyDescent="0.3">
      <c r="A3" s="276"/>
      <c r="B3" s="276"/>
      <c r="C3" s="276"/>
      <c r="D3" s="276"/>
      <c r="E3" s="276"/>
      <c r="F3" s="276"/>
      <c r="G3" s="232"/>
    </row>
    <row r="4" spans="1:7" ht="12.75" customHeight="1" x14ac:dyDescent="0.3">
      <c r="A4" s="276"/>
      <c r="B4" s="276"/>
      <c r="C4" s="276"/>
      <c r="D4" s="276"/>
      <c r="E4" s="276"/>
      <c r="F4" s="276"/>
      <c r="G4" s="232"/>
    </row>
    <row r="5" spans="1:7" ht="12.75" customHeight="1" x14ac:dyDescent="0.3">
      <c r="A5" s="276"/>
      <c r="B5" s="276"/>
      <c r="C5" s="276"/>
      <c r="D5" s="276"/>
      <c r="E5" s="276"/>
      <c r="F5" s="276"/>
      <c r="G5" s="232"/>
    </row>
    <row r="6" spans="1:7" ht="12.75" customHeight="1" x14ac:dyDescent="0.3">
      <c r="A6" s="276"/>
      <c r="B6" s="276"/>
      <c r="C6" s="276"/>
      <c r="D6" s="276"/>
      <c r="E6" s="276"/>
      <c r="F6" s="276"/>
      <c r="G6" s="232"/>
    </row>
    <row r="7" spans="1:7" ht="12.75" customHeight="1" x14ac:dyDescent="0.3">
      <c r="A7" s="276"/>
      <c r="B7" s="276"/>
      <c r="C7" s="276"/>
      <c r="D7" s="276"/>
      <c r="E7" s="276"/>
      <c r="F7" s="276"/>
      <c r="G7" s="232"/>
    </row>
    <row r="8" spans="1:7" ht="15" customHeight="1" x14ac:dyDescent="0.3">
      <c r="A8" s="275" t="s">
        <v>31</v>
      </c>
      <c r="B8" s="275"/>
      <c r="C8" s="275"/>
      <c r="D8" s="275"/>
      <c r="E8" s="275"/>
      <c r="F8" s="275"/>
      <c r="G8" s="233"/>
    </row>
    <row r="9" spans="1:7" ht="12.75" customHeight="1" x14ac:dyDescent="0.3">
      <c r="A9" s="275"/>
      <c r="B9" s="275"/>
      <c r="C9" s="275"/>
      <c r="D9" s="275"/>
      <c r="E9" s="275"/>
      <c r="F9" s="275"/>
      <c r="G9" s="233"/>
    </row>
    <row r="10" spans="1:7" ht="12.75" customHeight="1" x14ac:dyDescent="0.3">
      <c r="A10" s="275"/>
      <c r="B10" s="275"/>
      <c r="C10" s="275"/>
      <c r="D10" s="275"/>
      <c r="E10" s="275"/>
      <c r="F10" s="275"/>
      <c r="G10" s="233"/>
    </row>
    <row r="11" spans="1:7" ht="12.75" customHeight="1" x14ac:dyDescent="0.3">
      <c r="A11" s="275"/>
      <c r="B11" s="275"/>
      <c r="C11" s="275"/>
      <c r="D11" s="275"/>
      <c r="E11" s="275"/>
      <c r="F11" s="275"/>
      <c r="G11" s="233"/>
    </row>
    <row r="12" spans="1:7" ht="12.75" customHeight="1" x14ac:dyDescent="0.3">
      <c r="A12" s="275"/>
      <c r="B12" s="275"/>
      <c r="C12" s="275"/>
      <c r="D12" s="275"/>
      <c r="E12" s="275"/>
      <c r="F12" s="275"/>
      <c r="G12" s="233"/>
    </row>
    <row r="13" spans="1:7" ht="12.75" customHeight="1" x14ac:dyDescent="0.3">
      <c r="A13" s="275"/>
      <c r="B13" s="275"/>
      <c r="C13" s="275"/>
      <c r="D13" s="275"/>
      <c r="E13" s="275"/>
      <c r="F13" s="275"/>
      <c r="G13" s="233"/>
    </row>
    <row r="14" spans="1:7" ht="12.75" customHeight="1" x14ac:dyDescent="0.3">
      <c r="A14" s="275"/>
      <c r="B14" s="275"/>
      <c r="C14" s="275"/>
      <c r="D14" s="275"/>
      <c r="E14" s="275"/>
      <c r="F14" s="275"/>
      <c r="G14" s="233"/>
    </row>
    <row r="15" spans="1:7" ht="13.5" customHeight="1" x14ac:dyDescent="0.3"/>
    <row r="16" spans="1:7" ht="19.5" customHeight="1" x14ac:dyDescent="0.3">
      <c r="A16" s="271" t="s">
        <v>32</v>
      </c>
      <c r="B16" s="272"/>
      <c r="C16" s="272"/>
      <c r="D16" s="272"/>
      <c r="E16" s="272"/>
      <c r="F16" s="273"/>
    </row>
    <row r="17" spans="1:13" ht="18.75" customHeight="1" x14ac:dyDescent="0.3">
      <c r="A17" s="274" t="s">
        <v>104</v>
      </c>
      <c r="B17" s="274"/>
      <c r="C17" s="274"/>
      <c r="D17" s="274"/>
      <c r="E17" s="274"/>
      <c r="F17" s="274"/>
    </row>
    <row r="18" spans="1:13" x14ac:dyDescent="0.3">
      <c r="B18" s="1" t="e">
        <f>[2]Relative!B13</f>
        <v>#REF!</v>
      </c>
    </row>
    <row r="20" spans="1:13" ht="16.5" customHeight="1" x14ac:dyDescent="0.3">
      <c r="A20" s="179" t="s">
        <v>34</v>
      </c>
      <c r="B20" s="234" t="str">
        <f>Paracetamol!B18</f>
        <v>NELADOL SUSPENSION</v>
      </c>
    </row>
    <row r="21" spans="1:13" ht="16.5" customHeight="1" x14ac:dyDescent="0.3">
      <c r="A21" s="179" t="s">
        <v>35</v>
      </c>
      <c r="B21" s="234" t="str">
        <f>Paracetamol!B19</f>
        <v>NDQD201508056</v>
      </c>
    </row>
    <row r="22" spans="1:13" ht="16.5" customHeight="1" x14ac:dyDescent="0.3">
      <c r="A22" s="179" t="s">
        <v>36</v>
      </c>
      <c r="B22" s="234" t="str">
        <f>Paracetamol!B20</f>
        <v>Paracetamol BP</v>
      </c>
    </row>
    <row r="23" spans="1:13" ht="16.5" customHeight="1" x14ac:dyDescent="0.3">
      <c r="A23" s="179" t="s">
        <v>37</v>
      </c>
      <c r="B23" s="234" t="str">
        <f>Paracetamol!B21</f>
        <v>Each 5 ml contains Paracetamol BP 120 mg</v>
      </c>
    </row>
    <row r="24" spans="1:13" ht="16.5" customHeight="1" x14ac:dyDescent="0.3">
      <c r="A24" s="179" t="s">
        <v>38</v>
      </c>
      <c r="B24" s="235" t="str">
        <f>Paracetamol!B22</f>
        <v>25th August 2015</v>
      </c>
    </row>
    <row r="25" spans="1:13" ht="16.5" customHeight="1" x14ac:dyDescent="0.3">
      <c r="A25" s="179" t="s">
        <v>39</v>
      </c>
      <c r="B25" s="235" t="str">
        <f>Paracetamol!B23</f>
        <v>2nd Sept 2015</v>
      </c>
    </row>
    <row r="27" spans="1:13" ht="13.5" customHeight="1" x14ac:dyDescent="0.3"/>
    <row r="28" spans="1:13" ht="17.25" customHeight="1" thickBot="1" x14ac:dyDescent="0.35">
      <c r="B28" s="181" t="s">
        <v>105</v>
      </c>
      <c r="C28" s="182" t="s">
        <v>106</v>
      </c>
      <c r="D28" s="182" t="s">
        <v>107</v>
      </c>
      <c r="E28" s="183"/>
      <c r="F28" s="183"/>
      <c r="G28" s="183"/>
      <c r="H28" s="184"/>
      <c r="I28" s="183"/>
      <c r="J28" s="183"/>
      <c r="K28" s="183"/>
      <c r="L28" s="185"/>
      <c r="M28" s="185"/>
    </row>
    <row r="29" spans="1:13" ht="16.5" customHeight="1" thickBot="1" x14ac:dyDescent="0.35">
      <c r="B29" s="186">
        <v>21.675940000000001</v>
      </c>
      <c r="C29" s="187">
        <v>46.647739999999999</v>
      </c>
      <c r="D29" s="187">
        <v>50.006599999999999</v>
      </c>
      <c r="E29" s="188"/>
      <c r="F29" s="188"/>
      <c r="G29" s="188"/>
      <c r="H29" s="184"/>
      <c r="I29" s="188"/>
      <c r="J29" s="188"/>
      <c r="K29" s="188"/>
      <c r="L29" s="185"/>
      <c r="M29" s="185"/>
    </row>
    <row r="30" spans="1:13" ht="15.75" customHeight="1" x14ac:dyDescent="0.3">
      <c r="B30" s="189"/>
      <c r="C30" s="187">
        <v>46.647709999999996</v>
      </c>
      <c r="D30" s="187">
        <v>50.006619999999998</v>
      </c>
      <c r="E30" s="188"/>
      <c r="F30" s="188"/>
      <c r="G30" s="188"/>
      <c r="H30" s="184"/>
      <c r="I30" s="188"/>
      <c r="J30" s="188"/>
      <c r="K30" s="188"/>
      <c r="L30" s="185"/>
      <c r="M30" s="185"/>
    </row>
    <row r="31" spans="1:13" ht="16.5" customHeight="1" thickBot="1" x14ac:dyDescent="0.35">
      <c r="B31" s="189"/>
      <c r="C31" s="190">
        <v>46.647750000000002</v>
      </c>
      <c r="D31" s="190">
        <v>50.006630000000001</v>
      </c>
      <c r="E31" s="188"/>
      <c r="F31" s="188"/>
      <c r="G31" s="188"/>
      <c r="H31" s="184"/>
      <c r="I31" s="188"/>
      <c r="J31" s="188"/>
      <c r="K31" s="188"/>
      <c r="L31" s="185"/>
      <c r="M31" s="185"/>
    </row>
    <row r="32" spans="1:13" ht="16.5" customHeight="1" thickBot="1" x14ac:dyDescent="0.35">
      <c r="B32" s="189"/>
      <c r="C32" s="191"/>
      <c r="D32" s="192"/>
      <c r="E32" s="188"/>
      <c r="F32" s="188"/>
      <c r="G32" s="188"/>
      <c r="H32" s="184"/>
      <c r="I32" s="188"/>
      <c r="J32" s="188"/>
      <c r="K32" s="188"/>
      <c r="L32" s="185"/>
      <c r="M32" s="185"/>
    </row>
    <row r="33" spans="1:13" ht="17.25" customHeight="1" thickBot="1" x14ac:dyDescent="0.35">
      <c r="B33" s="193">
        <f>AVERAGE(B29:B32)</f>
        <v>21.675940000000001</v>
      </c>
      <c r="C33" s="193">
        <f>AVERAGE(C29:C32)</f>
        <v>46.647733333333328</v>
      </c>
      <c r="D33" s="193">
        <f>AVERAGE(D29:D32)</f>
        <v>50.006616666666666</v>
      </c>
      <c r="E33" s="194"/>
      <c r="F33" s="194"/>
      <c r="G33" s="194"/>
      <c r="H33" s="184"/>
      <c r="I33" s="194"/>
      <c r="J33" s="194"/>
      <c r="K33" s="194"/>
      <c r="L33" s="185"/>
      <c r="M33" s="185"/>
    </row>
    <row r="34" spans="1:13" ht="16.5" customHeight="1" thickBot="1" x14ac:dyDescent="0.35">
      <c r="B34" s="195"/>
      <c r="C34" s="195"/>
      <c r="D34" s="195"/>
      <c r="E34" s="184"/>
      <c r="F34" s="184"/>
      <c r="G34" s="184"/>
      <c r="H34" s="184"/>
      <c r="I34" s="184"/>
      <c r="J34" s="184"/>
      <c r="K34" s="184"/>
      <c r="L34" s="185"/>
      <c r="M34" s="185"/>
    </row>
    <row r="35" spans="1:13" ht="16.5" customHeight="1" x14ac:dyDescent="0.3">
      <c r="B35" s="196" t="s">
        <v>108</v>
      </c>
      <c r="C35" s="197">
        <f>C33-B33</f>
        <v>24.971793333333327</v>
      </c>
      <c r="D35" s="195"/>
      <c r="E35" s="184"/>
      <c r="F35" s="198"/>
      <c r="G35" s="184"/>
      <c r="H35" s="184"/>
      <c r="I35" s="184"/>
      <c r="J35" s="198"/>
      <c r="K35" s="184"/>
      <c r="L35" s="185"/>
      <c r="M35" s="185"/>
    </row>
    <row r="36" spans="1:13" ht="16.5" customHeight="1" x14ac:dyDescent="0.3">
      <c r="B36" s="195"/>
      <c r="C36" s="199"/>
      <c r="D36" s="195"/>
      <c r="E36" s="184"/>
      <c r="F36" s="198"/>
      <c r="G36" s="184"/>
      <c r="H36" s="184"/>
      <c r="I36" s="184"/>
      <c r="J36" s="198"/>
      <c r="K36" s="184"/>
      <c r="L36" s="185"/>
      <c r="M36" s="185"/>
    </row>
    <row r="37" spans="1:13" ht="16.5" customHeight="1" x14ac:dyDescent="0.3">
      <c r="B37" s="196" t="s">
        <v>109</v>
      </c>
      <c r="C37" s="197">
        <f>D33-B33</f>
        <v>28.330676666666665</v>
      </c>
      <c r="D37" s="195"/>
      <c r="E37" s="184"/>
      <c r="F37" s="198"/>
      <c r="G37" s="184"/>
      <c r="H37" s="184"/>
      <c r="I37" s="184"/>
      <c r="J37" s="198"/>
      <c r="K37" s="184"/>
      <c r="L37" s="185"/>
      <c r="M37" s="185"/>
    </row>
    <row r="38" spans="1:13" ht="16.5" customHeight="1" x14ac:dyDescent="0.3">
      <c r="B38" s="195"/>
      <c r="C38" s="199"/>
      <c r="D38" s="195"/>
      <c r="E38" s="184"/>
      <c r="F38" s="200"/>
      <c r="G38" s="201"/>
      <c r="H38" s="201"/>
      <c r="I38" s="201"/>
      <c r="J38" s="200"/>
      <c r="K38" s="184"/>
      <c r="L38" s="185"/>
      <c r="M38" s="185"/>
    </row>
    <row r="39" spans="1:13" ht="32.25" customHeight="1" x14ac:dyDescent="0.3">
      <c r="B39" s="202" t="s">
        <v>110</v>
      </c>
      <c r="C39" s="203">
        <f>C37/C35</f>
        <v>1.1345070932030248</v>
      </c>
      <c r="D39" s="195"/>
      <c r="E39" s="204"/>
      <c r="F39" s="205"/>
      <c r="G39" s="201"/>
      <c r="H39" s="201"/>
      <c r="I39" s="206"/>
      <c r="J39" s="205"/>
      <c r="K39" s="184"/>
      <c r="L39" s="185"/>
      <c r="M39" s="185"/>
    </row>
    <row r="40" spans="1:13" ht="14.25" customHeight="1" x14ac:dyDescent="0.3">
      <c r="A40" s="207"/>
      <c r="B40" s="208"/>
      <c r="C40" s="209"/>
      <c r="D40" s="210"/>
      <c r="E40" s="209"/>
      <c r="G40" s="211"/>
      <c r="H40" s="211"/>
      <c r="I40" s="212"/>
      <c r="J40" s="213"/>
    </row>
    <row r="41" spans="1:13" ht="16.5" customHeight="1" x14ac:dyDescent="0.3">
      <c r="A41" s="180"/>
      <c r="B41" s="214" t="s">
        <v>25</v>
      </c>
      <c r="C41" s="214"/>
      <c r="D41" s="215" t="s">
        <v>26</v>
      </c>
      <c r="E41" s="216"/>
      <c r="F41" s="215" t="s">
        <v>27</v>
      </c>
      <c r="G41" s="211"/>
      <c r="H41" s="211"/>
      <c r="I41" s="212"/>
      <c r="J41" s="213"/>
    </row>
    <row r="42" spans="1:13" ht="59.25" customHeight="1" x14ac:dyDescent="0.3">
      <c r="A42" s="217" t="s">
        <v>28</v>
      </c>
      <c r="B42" s="218"/>
      <c r="C42" s="219"/>
      <c r="D42" s="218"/>
      <c r="E42" s="220"/>
      <c r="F42" s="221"/>
      <c r="G42" s="211"/>
      <c r="H42" s="211"/>
      <c r="I42" s="212"/>
      <c r="J42" s="213"/>
    </row>
    <row r="43" spans="1:13" ht="59.25" customHeight="1" x14ac:dyDescent="0.3">
      <c r="A43" s="217" t="s">
        <v>29</v>
      </c>
      <c r="B43" s="222"/>
      <c r="C43" s="223"/>
      <c r="D43" s="222"/>
      <c r="E43" s="220"/>
      <c r="F43" s="224"/>
      <c r="G43" s="225"/>
      <c r="H43" s="225"/>
      <c r="I43" s="226"/>
    </row>
    <row r="44" spans="1:13" ht="13.5" customHeight="1" x14ac:dyDescent="0.3">
      <c r="A44" s="225"/>
      <c r="B44" s="225"/>
      <c r="C44" s="225"/>
      <c r="D44" s="226"/>
      <c r="F44" s="225"/>
      <c r="G44" s="225"/>
      <c r="H44" s="225"/>
      <c r="I44" s="226"/>
    </row>
    <row r="45" spans="1:13" ht="13.5" customHeight="1" x14ac:dyDescent="0.3">
      <c r="A45" s="225"/>
      <c r="B45" s="225"/>
      <c r="C45" s="225"/>
      <c r="D45" s="226"/>
      <c r="F45" s="225"/>
      <c r="G45" s="225"/>
      <c r="H45" s="225"/>
      <c r="I45" s="226"/>
    </row>
    <row r="47" spans="1:13" ht="13.5" customHeight="1" x14ac:dyDescent="0.3">
      <c r="A47" s="227"/>
      <c r="B47" s="227"/>
      <c r="C47" s="227"/>
      <c r="F47" s="227"/>
      <c r="G47" s="227"/>
      <c r="H47" s="227"/>
    </row>
    <row r="48" spans="1:13" ht="13.5" customHeight="1" x14ac:dyDescent="0.3">
      <c r="A48" s="228"/>
      <c r="B48" s="228"/>
      <c r="C48" s="228"/>
      <c r="F48" s="228"/>
      <c r="G48" s="228"/>
      <c r="H48" s="228"/>
    </row>
    <row r="49" spans="1:8" x14ac:dyDescent="0.3">
      <c r="B49" s="229"/>
      <c r="C49" s="229"/>
      <c r="G49" s="229"/>
      <c r="H49" s="229"/>
    </row>
    <row r="50" spans="1:8" x14ac:dyDescent="0.3">
      <c r="A50" s="230"/>
      <c r="F50" s="230"/>
    </row>
    <row r="51" spans="1:8" x14ac:dyDescent="0.3">
      <c r="C51" s="231"/>
    </row>
    <row r="52" spans="1:8" x14ac:dyDescent="0.3">
      <c r="C52" s="231"/>
    </row>
    <row r="57" spans="1:8" ht="13.5" customHeight="1" x14ac:dyDescent="0.3">
      <c r="C57" s="225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48" orientation="portrait" r:id="rId1"/>
  <headerFooter alignWithMargins="0">
    <oddHeader>&amp;LVer 1</oddHeader>
    <oddFooter>&amp;LNQCL/ADDO/014&amp;CPage &amp;P of &amp;N&amp;R&amp;D &amp;T</oddFooter>
  </headerFooter>
  <rowBreaks count="1" manualBreakCount="1">
    <brk id="48" max="16383" man="1"/>
  </rowBreaks>
  <colBreaks count="2" manualBreakCount="2">
    <brk id="7" max="1048575" man="1"/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Paracetamol</vt:lpstr>
      <vt:lpstr>RELATIVE DENSITY</vt:lpstr>
      <vt:lpstr>Paracetamol!Print_Area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2015-09-02T11:12:23Z</dcterms:modified>
</cp:coreProperties>
</file>