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/>
  </bookViews>
  <sheets>
    <sheet name="SST" sheetId="1" r:id="rId1"/>
    <sheet name="SST Day 7" sheetId="5" r:id="rId2"/>
    <sheet name="Amoxicillin" sheetId="2" r:id="rId3"/>
    <sheet name="Amoxicillin Day 7" sheetId="4" r:id="rId4"/>
    <sheet name="Relative density" sheetId="3" r:id="rId5"/>
  </sheets>
  <definedNames>
    <definedName name="_xlnm.Print_Area" localSheetId="2">Amoxicillin!$A$1:$H$81</definedName>
    <definedName name="_xlnm.Print_Area" localSheetId="3">'Amoxicillin Day 7'!$A$1:$I$81</definedName>
  </definedNames>
  <calcPr calcId="145621"/>
  <fileRecoveryPr repairLoad="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5" i="3"/>
  <c r="B24" i="3"/>
  <c r="B23" i="3"/>
  <c r="B22" i="3"/>
  <c r="B21" i="3"/>
  <c r="B20" i="3"/>
  <c r="C77" i="4"/>
  <c r="H72" i="4"/>
  <c r="G72" i="4"/>
  <c r="B69" i="4"/>
  <c r="H68" i="4"/>
  <c r="G68" i="4"/>
  <c r="H64" i="4"/>
  <c r="G64" i="4"/>
  <c r="B58" i="4"/>
  <c r="B57" i="4"/>
  <c r="D58" i="4" s="1"/>
  <c r="E56" i="4"/>
  <c r="B55" i="4"/>
  <c r="D47" i="4"/>
  <c r="B45" i="4"/>
  <c r="F42" i="4"/>
  <c r="D42" i="4"/>
  <c r="G41" i="4"/>
  <c r="E41" i="4"/>
  <c r="B34" i="4"/>
  <c r="F44" i="4" s="1"/>
  <c r="B30" i="4"/>
  <c r="H70" i="2"/>
  <c r="D47" i="2"/>
  <c r="B57" i="2"/>
  <c r="D58" i="2" s="1"/>
  <c r="D33" i="3"/>
  <c r="C33" i="3"/>
  <c r="B33" i="3"/>
  <c r="C77" i="2"/>
  <c r="H72" i="2"/>
  <c r="G72" i="2"/>
  <c r="G71" i="2"/>
  <c r="H71" i="2" s="1"/>
  <c r="G70" i="2"/>
  <c r="G69" i="2"/>
  <c r="H69" i="2" s="1"/>
  <c r="B69" i="2"/>
  <c r="H68" i="2"/>
  <c r="G68" i="2"/>
  <c r="H64" i="2"/>
  <c r="G64" i="2"/>
  <c r="B58" i="2"/>
  <c r="E56" i="2"/>
  <c r="B55" i="2"/>
  <c r="B45" i="2"/>
  <c r="F44" i="2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4" l="1"/>
  <c r="F46" i="4" s="1"/>
  <c r="B70" i="4"/>
  <c r="D44" i="4"/>
  <c r="D45" i="4" s="1"/>
  <c r="D46" i="4" s="1"/>
  <c r="D48" i="4"/>
  <c r="D48" i="2"/>
  <c r="B70" i="2"/>
  <c r="D45" i="2"/>
  <c r="D46" i="2" s="1"/>
  <c r="F45" i="2"/>
  <c r="F46" i="2" s="1"/>
  <c r="C35" i="3"/>
  <c r="C37" i="3"/>
  <c r="E39" i="4" l="1"/>
  <c r="D49" i="4"/>
  <c r="G40" i="4"/>
  <c r="E40" i="4"/>
  <c r="E38" i="4"/>
  <c r="G38" i="4"/>
  <c r="G39" i="4"/>
  <c r="D49" i="2"/>
  <c r="E40" i="2"/>
  <c r="E38" i="2"/>
  <c r="G39" i="2"/>
  <c r="E39" i="2"/>
  <c r="G40" i="2"/>
  <c r="G38" i="2"/>
  <c r="C39" i="3"/>
  <c r="G42" i="4" l="1"/>
  <c r="D50" i="4"/>
  <c r="E42" i="4"/>
  <c r="D52" i="4"/>
  <c r="G42" i="2"/>
  <c r="D52" i="2"/>
  <c r="D50" i="2"/>
  <c r="E42" i="2"/>
  <c r="G70" i="4" l="1"/>
  <c r="H70" i="4" s="1"/>
  <c r="G71" i="4"/>
  <c r="H71" i="4" s="1"/>
  <c r="G69" i="4"/>
  <c r="H69" i="4" s="1"/>
  <c r="D51" i="2"/>
  <c r="G66" i="2"/>
  <c r="H66" i="2" s="1"/>
  <c r="G63" i="2"/>
  <c r="H63" i="2" s="1"/>
  <c r="G67" i="2"/>
  <c r="H67" i="2" s="1"/>
  <c r="G65" i="2"/>
  <c r="H65" i="2" s="1"/>
  <c r="G62" i="2"/>
  <c r="H62" i="2" s="1"/>
  <c r="G61" i="2"/>
  <c r="H61" i="2" s="1"/>
  <c r="D51" i="4"/>
  <c r="G67" i="4"/>
  <c r="H67" i="4" s="1"/>
  <c r="G65" i="4"/>
  <c r="H65" i="4" s="1"/>
  <c r="G63" i="4"/>
  <c r="H63" i="4" s="1"/>
  <c r="G61" i="4"/>
  <c r="H61" i="4" s="1"/>
  <c r="G66" i="4"/>
  <c r="H66" i="4" s="1"/>
  <c r="G62" i="4"/>
  <c r="H62" i="4" s="1"/>
  <c r="H73" i="2" l="1"/>
  <c r="H75" i="2"/>
  <c r="H73" i="4"/>
  <c r="H74" i="4" s="1"/>
  <c r="H75" i="4"/>
  <c r="H74" i="2" l="1"/>
  <c r="G77" i="2"/>
  <c r="G77" i="4"/>
</calcChain>
</file>

<file path=xl/sharedStrings.xml><?xml version="1.0" encoding="utf-8"?>
<sst xmlns="http://schemas.openxmlformats.org/spreadsheetml/2006/main" count="314" uniqueCount="116">
  <si>
    <t>HPLC System Suitability Report</t>
  </si>
  <si>
    <t>Analysis Data</t>
  </si>
  <si>
    <t>Assay</t>
  </si>
  <si>
    <t>Sample(s)</t>
  </si>
  <si>
    <t>Reference Substance:</t>
  </si>
  <si>
    <t>Unixil Powder for Reconstitutuon</t>
  </si>
  <si>
    <t>% age Purity:</t>
  </si>
  <si>
    <t>NDQD201508058</t>
  </si>
  <si>
    <t>Weight (mg):</t>
  </si>
  <si>
    <t>Amoxicillin Trihydrate BP</t>
  </si>
  <si>
    <t>Standard Conc (mg/mL):</t>
  </si>
  <si>
    <t>Amoxicillin Trihydrate BP equvalent to 125 mg Amoxycillin per 5 ml</t>
  </si>
  <si>
    <t>2015-08-07 10:55:35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</si>
  <si>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</si>
  <si>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</si>
  <si>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</si>
  <si>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</si>
  <si>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</si>
  <si>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</si>
  <si>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</si>
  <si>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</si>
  <si>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</si>
  <si>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</si>
  <si>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</si>
  <si>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</si>
  <si>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</si>
  <si>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</si>
  <si>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</si>
  <si>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</si>
  <si>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</si>
  <si>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</si>
  <si>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</si>
  <si>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</si>
  <si>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</si>
  <si>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</si>
  <si>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</si>
  <si>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</si>
  <si>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</si>
  <si>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</si>
  <si>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</si>
  <si>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</si>
  <si>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</si>
  <si>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</si>
  <si>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</si>
  <si>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</si>
  <si>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</si>
  <si>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</si>
  <si>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</si>
  <si>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</si>
  <si>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</si>
  <si>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</si>
  <si>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</si>
  <si>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</si>
  <si>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</si>
  <si>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</si>
  <si>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</si>
  <si>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</si>
  <si>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</si>
  <si>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</si>
  <si>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</si>
  <si>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</si>
  <si>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</si>
  <si>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</si>
  <si>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</si>
  <si>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</si>
  <si>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</si>
  <si>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</si>
  <si>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</si>
  <si>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</si>
  <si>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</si>
  <si>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</si>
  <si>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</si>
  <si>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</si>
  <si>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</si>
  <si>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</si>
  <si>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</si>
  <si>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</si>
  <si>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</si>
  <si>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</si>
  <si>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</si>
  <si>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</si>
  <si>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</si>
  <si>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</si>
  <si>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</si>
  <si>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</si>
  <si>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</si>
  <si>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</si>
  <si>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</si>
  <si>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</si>
  <si>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</si>
  <si>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</si>
  <si>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</si>
  <si>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</si>
  <si>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</si>
  <si>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</si>
  <si>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</si>
  <si>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</si>
  <si>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</si>
  <si>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</si>
  <si>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</si>
  <si>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</si>
  <si>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</si>
  <si>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</si>
  <si>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</si>
  <si>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</si>
  <si>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</si>
  <si>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</si>
  <si>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</si>
  <si>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</si>
  <si>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</si>
  <si>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</si>
  <si>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</si>
  <si>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24th August 2015</t>
  </si>
  <si>
    <t>2nd Sept 2015</t>
  </si>
  <si>
    <t>Amoxicillin Trihydrate</t>
  </si>
  <si>
    <t>WRS/A1-2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</si>
</sst>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\ &quot;mg&quot;"/>
    <numFmt numFmtId="167" formatCode="0.000"/>
    <numFmt numFmtId="168" formatCode="0.0\ &quot;mL&quot;"/>
    <numFmt numFmtId="169" formatCode="0.0000\ &quot;g&quot;"/>
    <numFmt numFmtId="170" formatCode="0.0\ &quot;mg&quot;"/>
    <numFmt numFmtId="171" formatCode="0.0000"/>
    <numFmt numFmtId="172" formatCode="0.0000000"/>
    <numFmt numFmtId="173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5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7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7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7" fontId="8" fillId="2" borderId="17" xfId="0" applyNumberFormat="1" applyFont="1" applyFill="1" applyBorder="1" applyAlignment="1">
      <alignment horizontal="center"/>
    </xf>
    <xf numFmtId="167" fontId="8" fillId="2" borderId="30" xfId="0" applyNumberFormat="1" applyFont="1" applyFill="1" applyBorder="1" applyAlignment="1">
      <alignment horizontal="center"/>
    </xf>
    <xf numFmtId="167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7" fontId="8" fillId="2" borderId="29" xfId="0" applyNumberFormat="1" applyFont="1" applyFill="1" applyBorder="1" applyAlignment="1">
      <alignment horizontal="center"/>
    </xf>
    <xf numFmtId="167" fontId="8" fillId="2" borderId="34" xfId="0" applyNumberFormat="1" applyFont="1" applyFill="1" applyBorder="1" applyAlignment="1">
      <alignment horizontal="center"/>
    </xf>
    <xf numFmtId="167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7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5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Alignment="1" applyProtection="1">
      <alignment horizontal="center"/>
      <protection locked="0"/>
    </xf>
    <xf numFmtId="170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2" fontId="5" fillId="5" borderId="51" xfId="0" applyNumberFormat="1" applyFont="1" applyFill="1" applyBorder="1" applyAlignment="1">
      <alignment horizontal="center"/>
    </xf>
    <xf numFmtId="17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2" fontId="6" fillId="2" borderId="51" xfId="0" applyNumberFormat="1" applyFont="1" applyFill="1" applyBorder="1" applyAlignment="1">
      <alignment horizontal="center"/>
    </xf>
    <xf numFmtId="172" fontId="2" fillId="2" borderId="0" xfId="0" applyNumberFormat="1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1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3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9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8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3092956</v>
      </c>
      <c r="C24" s="18">
        <v>3189.6</v>
      </c>
      <c r="D24" s="19">
        <v>1.06</v>
      </c>
      <c r="E24" s="20">
        <v>3.35</v>
      </c>
    </row>
    <row r="25" spans="1:6" ht="16.5" customHeight="1" x14ac:dyDescent="0.3">
      <c r="A25" s="17">
        <v>2</v>
      </c>
      <c r="B25" s="18">
        <v>3094300</v>
      </c>
      <c r="C25" s="18">
        <v>3206.5</v>
      </c>
      <c r="D25" s="19">
        <v>1.04</v>
      </c>
      <c r="E25" s="19">
        <v>3.35</v>
      </c>
    </row>
    <row r="26" spans="1:6" ht="16.5" customHeight="1" x14ac:dyDescent="0.3">
      <c r="A26" s="17">
        <v>3</v>
      </c>
      <c r="B26" s="18">
        <v>3099278</v>
      </c>
      <c r="C26" s="18">
        <v>3202.2</v>
      </c>
      <c r="D26" s="19">
        <v>1.05</v>
      </c>
      <c r="E26" s="19">
        <v>3.35</v>
      </c>
    </row>
    <row r="27" spans="1:6" ht="16.5" customHeight="1" x14ac:dyDescent="0.3">
      <c r="A27" s="17">
        <v>4</v>
      </c>
      <c r="B27" s="18">
        <v>3099890</v>
      </c>
      <c r="C27" s="18">
        <v>3187.2</v>
      </c>
      <c r="D27" s="19">
        <v>1.06</v>
      </c>
      <c r="E27" s="19">
        <v>3.35</v>
      </c>
    </row>
    <row r="28" spans="1:6" ht="16.5" customHeight="1" x14ac:dyDescent="0.3">
      <c r="A28" s="17">
        <v>5</v>
      </c>
      <c r="B28" s="18">
        <v>3101973</v>
      </c>
      <c r="C28" s="18">
        <v>3216.8</v>
      </c>
      <c r="D28" s="19">
        <v>1.03</v>
      </c>
      <c r="E28" s="19">
        <v>3.35</v>
      </c>
    </row>
    <row r="29" spans="1:6" ht="16.5" customHeight="1" x14ac:dyDescent="0.3">
      <c r="A29" s="17">
        <v>6</v>
      </c>
      <c r="B29" s="21">
        <v>3110412</v>
      </c>
      <c r="C29" s="21">
        <v>3187.4</v>
      </c>
      <c r="D29" s="22">
        <v>1.06</v>
      </c>
      <c r="E29" s="22">
        <v>3.35</v>
      </c>
    </row>
    <row r="30" spans="1:6" ht="16.5" customHeight="1" x14ac:dyDescent="0.3">
      <c r="A30" s="23" t="s">
        <v>18</v>
      </c>
      <c r="B30" s="24">
        <f>AVERAGE(B24:B29)</f>
        <v>3099801.5</v>
      </c>
      <c r="C30" s="25">
        <f>AVERAGE(C24:C29)</f>
        <v>3198.2833333333333</v>
      </c>
      <c r="D30" s="26">
        <f>AVERAGE(D24:D29)</f>
        <v>1.05</v>
      </c>
      <c r="E30" s="26">
        <f>AVERAGE(E24:E29)</f>
        <v>3.35</v>
      </c>
    </row>
    <row r="31" spans="1:6" ht="16.5" customHeight="1" x14ac:dyDescent="0.3">
      <c r="A31" s="27" t="s">
        <v>19</v>
      </c>
      <c r="B31" s="28">
        <f>(STDEV(B24:B29)/B30)</f>
        <v>2.0131323122406486E-3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0" t="s">
        <v>26</v>
      </c>
      <c r="C59" s="24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24" sqref="B24:E29"/>
    </sheetView>
  </sheetViews>
  <sheetFormatPr defaultRowHeight="13.5" x14ac:dyDescent="0.25"/>
  <cols>
    <col min="1" max="1" width="27.5703125" style="212" customWidth="1"/>
    <col min="2" max="2" width="28.42578125" style="212" customWidth="1"/>
    <col min="3" max="3" width="31.85546875" style="212" customWidth="1"/>
    <col min="4" max="4" width="25.85546875" style="212" customWidth="1"/>
    <col min="5" max="5" width="25.7109375" style="212" customWidth="1"/>
    <col min="6" max="6" width="23.140625" style="212" customWidth="1"/>
    <col min="7" max="7" width="28.42578125" style="212" customWidth="1"/>
    <col min="8" max="8" width="21.5703125" style="212" customWidth="1"/>
    <col min="9" max="9" width="9.140625" style="212" customWidth="1"/>
    <col min="10" max="16384" width="9.140625" style="216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223"/>
    </row>
    <row r="18" spans="1:5" ht="16.5" customHeight="1" x14ac:dyDescent="0.3">
      <c r="A18" s="226" t="s">
        <v>4</v>
      </c>
      <c r="B18" s="8" t="s">
        <v>5</v>
      </c>
      <c r="C18" s="223"/>
      <c r="D18" s="223"/>
      <c r="E18" s="223"/>
    </row>
    <row r="19" spans="1:5" ht="16.5" customHeight="1" x14ac:dyDescent="0.3">
      <c r="A19" s="226" t="s">
        <v>6</v>
      </c>
      <c r="B19" s="12" t="s">
        <v>7</v>
      </c>
      <c r="C19" s="223"/>
      <c r="D19" s="223"/>
      <c r="E19" s="223"/>
    </row>
    <row r="20" spans="1:5" ht="16.5" customHeight="1" x14ac:dyDescent="0.3">
      <c r="A20" s="8" t="s">
        <v>8</v>
      </c>
      <c r="B20" s="12" t="s">
        <v>9</v>
      </c>
      <c r="C20" s="223"/>
      <c r="D20" s="223"/>
      <c r="E20" s="223"/>
    </row>
    <row r="21" spans="1:5" ht="16.5" customHeight="1" x14ac:dyDescent="0.3">
      <c r="A21" s="8" t="s">
        <v>10</v>
      </c>
      <c r="B21" s="13" t="s">
        <v>11</v>
      </c>
      <c r="C21" s="223"/>
      <c r="D21" s="223"/>
      <c r="E21" s="223"/>
    </row>
    <row r="22" spans="1:5" ht="15.75" customHeight="1" x14ac:dyDescent="0.25">
      <c r="A22" s="223"/>
      <c r="B22" s="223"/>
      <c r="C22" s="223"/>
      <c r="D22" s="223"/>
      <c r="E22" s="22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2127234</v>
      </c>
      <c r="C24" s="18">
        <v>7966.86</v>
      </c>
      <c r="D24" s="19">
        <v>1.0623</v>
      </c>
      <c r="E24" s="20">
        <v>4.3440000000000003</v>
      </c>
    </row>
    <row r="25" spans="1:5" ht="16.5" customHeight="1" x14ac:dyDescent="0.3">
      <c r="A25" s="17">
        <v>2</v>
      </c>
      <c r="B25" s="18">
        <v>2118221</v>
      </c>
      <c r="C25" s="18">
        <v>7998.47</v>
      </c>
      <c r="D25" s="19">
        <v>1.046</v>
      </c>
      <c r="E25" s="19">
        <v>4.3440000000000003</v>
      </c>
    </row>
    <row r="26" spans="1:5" ht="16.5" customHeight="1" x14ac:dyDescent="0.3">
      <c r="A26" s="17">
        <v>3</v>
      </c>
      <c r="B26" s="18">
        <v>2131199</v>
      </c>
      <c r="C26" s="18">
        <v>7991.44</v>
      </c>
      <c r="D26" s="19">
        <v>1.0718000000000001</v>
      </c>
      <c r="E26" s="19">
        <v>4.3440000000000003</v>
      </c>
    </row>
    <row r="27" spans="1:5" ht="16.5" customHeight="1" x14ac:dyDescent="0.3">
      <c r="A27" s="17">
        <v>4</v>
      </c>
      <c r="B27" s="18">
        <v>2123418</v>
      </c>
      <c r="C27" s="18">
        <v>8015.15</v>
      </c>
      <c r="D27" s="19">
        <v>1.0487</v>
      </c>
      <c r="E27" s="19">
        <v>4.3440000000000003</v>
      </c>
    </row>
    <row r="28" spans="1:5" ht="16.5" customHeight="1" x14ac:dyDescent="0.3">
      <c r="A28" s="17">
        <v>5</v>
      </c>
      <c r="B28" s="18">
        <v>2122360</v>
      </c>
      <c r="C28" s="18">
        <v>8027.72</v>
      </c>
      <c r="D28" s="19">
        <v>1.0449999999999999</v>
      </c>
      <c r="E28" s="19">
        <v>4.3440000000000003</v>
      </c>
    </row>
    <row r="29" spans="1:5" ht="16.5" customHeight="1" x14ac:dyDescent="0.3">
      <c r="A29" s="17">
        <v>6</v>
      </c>
      <c r="B29" s="21">
        <v>2134554</v>
      </c>
      <c r="C29" s="21">
        <v>8013.32</v>
      </c>
      <c r="D29" s="22">
        <v>1.0463</v>
      </c>
      <c r="E29" s="22">
        <v>4.3440000000000003</v>
      </c>
    </row>
    <row r="30" spans="1:5" ht="16.5" customHeight="1" x14ac:dyDescent="0.3">
      <c r="A30" s="23" t="s">
        <v>18</v>
      </c>
      <c r="B30" s="24">
        <f>AVERAGE(B24:B29)</f>
        <v>2126164.3333333335</v>
      </c>
      <c r="C30" s="25">
        <f>AVERAGE(C24:C29)</f>
        <v>8002.16</v>
      </c>
      <c r="D30" s="26">
        <f>AVERAGE(D24:D29)</f>
        <v>1.05335</v>
      </c>
      <c r="E30" s="26">
        <f>AVERAGE(E24:E29)</f>
        <v>4.3440000000000003</v>
      </c>
    </row>
    <row r="31" spans="1:5" ht="16.5" customHeight="1" x14ac:dyDescent="0.3">
      <c r="A31" s="27" t="s">
        <v>19</v>
      </c>
      <c r="B31" s="28">
        <f>(STDEV(B24:B29)/B30)</f>
        <v>2.8375427641538055E-3</v>
      </c>
      <c r="C31" s="29"/>
      <c r="D31" s="29"/>
      <c r="E31" s="30"/>
    </row>
    <row r="32" spans="1:5" s="212" customFormat="1" ht="16.5" customHeight="1" x14ac:dyDescent="0.3">
      <c r="A32" s="31" t="s">
        <v>20</v>
      </c>
      <c r="B32" s="32">
        <f>COUNT(B24:B29)</f>
        <v>6</v>
      </c>
      <c r="C32" s="33"/>
      <c r="D32" s="224"/>
      <c r="E32" s="35"/>
    </row>
    <row r="33" spans="1:5" s="212" customFormat="1" ht="15.75" customHeight="1" x14ac:dyDescent="0.25">
      <c r="A33" s="223"/>
      <c r="B33" s="223"/>
      <c r="C33" s="223"/>
      <c r="D33" s="223"/>
      <c r="E33" s="223"/>
    </row>
    <row r="34" spans="1:5" s="212" customFormat="1" ht="16.5" customHeight="1" x14ac:dyDescent="0.3">
      <c r="A34" s="226" t="s">
        <v>21</v>
      </c>
      <c r="B34" s="40" t="s">
        <v>22</v>
      </c>
      <c r="C34" s="237"/>
      <c r="D34" s="237"/>
      <c r="E34" s="237"/>
    </row>
    <row r="35" spans="1:5" ht="16.5" customHeight="1" x14ac:dyDescent="0.3">
      <c r="A35" s="226"/>
      <c r="B35" s="40" t="s">
        <v>23</v>
      </c>
      <c r="C35" s="237"/>
      <c r="D35" s="237"/>
      <c r="E35" s="237"/>
    </row>
    <row r="36" spans="1:5" ht="16.5" customHeight="1" x14ac:dyDescent="0.3">
      <c r="A36" s="226"/>
      <c r="B36" s="40" t="s">
        <v>24</v>
      </c>
      <c r="C36" s="237"/>
      <c r="D36" s="237"/>
      <c r="E36" s="237"/>
    </row>
    <row r="37" spans="1:5" ht="15.75" customHeight="1" x14ac:dyDescent="0.25">
      <c r="A37" s="223"/>
      <c r="B37" s="223"/>
      <c r="C37" s="223"/>
      <c r="D37" s="223"/>
      <c r="E37" s="223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226" t="s">
        <v>4</v>
      </c>
      <c r="B39" s="8"/>
      <c r="C39" s="223"/>
      <c r="D39" s="223"/>
      <c r="E39" s="223"/>
    </row>
    <row r="40" spans="1:5" ht="16.5" customHeight="1" x14ac:dyDescent="0.3">
      <c r="A40" s="226" t="s">
        <v>6</v>
      </c>
      <c r="B40" s="12"/>
      <c r="C40" s="223"/>
      <c r="D40" s="223"/>
      <c r="E40" s="223"/>
    </row>
    <row r="41" spans="1:5" ht="16.5" customHeight="1" x14ac:dyDescent="0.3">
      <c r="A41" s="8" t="s">
        <v>8</v>
      </c>
      <c r="B41" s="12"/>
      <c r="C41" s="223"/>
      <c r="D41" s="223"/>
      <c r="E41" s="223"/>
    </row>
    <row r="42" spans="1:5" ht="16.5" customHeight="1" x14ac:dyDescent="0.3">
      <c r="A42" s="8" t="s">
        <v>10</v>
      </c>
      <c r="B42" s="13"/>
      <c r="C42" s="223"/>
      <c r="D42" s="223"/>
      <c r="E42" s="223"/>
    </row>
    <row r="43" spans="1:5" ht="15.75" customHeight="1" x14ac:dyDescent="0.25">
      <c r="A43" s="223"/>
      <c r="B43" s="223"/>
      <c r="C43" s="223"/>
      <c r="D43" s="223"/>
      <c r="E43" s="22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212" customFormat="1" ht="16.5" customHeight="1" x14ac:dyDescent="0.3">
      <c r="A53" s="31" t="s">
        <v>20</v>
      </c>
      <c r="B53" s="32">
        <f>COUNT(B45:B50)</f>
        <v>0</v>
      </c>
      <c r="C53" s="33"/>
      <c r="D53" s="224"/>
      <c r="E53" s="35"/>
    </row>
    <row r="54" spans="1:7" s="212" customFormat="1" ht="15.75" customHeight="1" x14ac:dyDescent="0.25">
      <c r="A54" s="223"/>
      <c r="B54" s="223"/>
      <c r="C54" s="223"/>
      <c r="D54" s="223"/>
      <c r="E54" s="223"/>
    </row>
    <row r="55" spans="1:7" s="212" customFormat="1" ht="16.5" customHeight="1" x14ac:dyDescent="0.3">
      <c r="A55" s="226" t="s">
        <v>21</v>
      </c>
      <c r="B55" s="40" t="s">
        <v>22</v>
      </c>
      <c r="C55" s="237"/>
      <c r="D55" s="237"/>
      <c r="E55" s="237"/>
    </row>
    <row r="56" spans="1:7" ht="16.5" customHeight="1" x14ac:dyDescent="0.3">
      <c r="A56" s="226"/>
      <c r="B56" s="40" t="s">
        <v>23</v>
      </c>
      <c r="C56" s="237"/>
      <c r="D56" s="237"/>
      <c r="E56" s="237"/>
    </row>
    <row r="57" spans="1:7" ht="16.5" customHeight="1" x14ac:dyDescent="0.3">
      <c r="A57" s="226"/>
      <c r="B57" s="40" t="s">
        <v>24</v>
      </c>
      <c r="C57" s="237"/>
      <c r="D57" s="237"/>
      <c r="E57" s="237"/>
    </row>
    <row r="58" spans="1:7" ht="14.25" customHeight="1" thickBot="1" x14ac:dyDescent="0.3">
      <c r="A58" s="210"/>
      <c r="B58" s="211"/>
      <c r="D58" s="213"/>
      <c r="F58" s="216"/>
      <c r="G58" s="216"/>
    </row>
    <row r="59" spans="1:7" ht="15" customHeight="1" x14ac:dyDescent="0.3">
      <c r="B59" s="240" t="s">
        <v>26</v>
      </c>
      <c r="C59" s="24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5" zoomScale="66" zoomScaleNormal="75" zoomScaleSheetLayoutView="66" workbookViewId="0">
      <selection activeCell="B30" sqref="B3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5" t="s">
        <v>31</v>
      </c>
      <c r="B1" s="265"/>
      <c r="C1" s="265"/>
      <c r="D1" s="265"/>
      <c r="E1" s="265"/>
      <c r="F1" s="265"/>
      <c r="G1" s="265"/>
      <c r="H1" s="265"/>
    </row>
    <row r="2" spans="1:8" x14ac:dyDescent="0.25">
      <c r="A2" s="265"/>
      <c r="B2" s="265"/>
      <c r="C2" s="265"/>
      <c r="D2" s="265"/>
      <c r="E2" s="265"/>
      <c r="F2" s="265"/>
      <c r="G2" s="265"/>
      <c r="H2" s="265"/>
    </row>
    <row r="3" spans="1:8" x14ac:dyDescent="0.25">
      <c r="A3" s="265"/>
      <c r="B3" s="265"/>
      <c r="C3" s="265"/>
      <c r="D3" s="265"/>
      <c r="E3" s="265"/>
      <c r="F3" s="265"/>
      <c r="G3" s="265"/>
      <c r="H3" s="265"/>
    </row>
    <row r="4" spans="1:8" x14ac:dyDescent="0.25">
      <c r="A4" s="265"/>
      <c r="B4" s="265"/>
      <c r="C4" s="265"/>
      <c r="D4" s="265"/>
      <c r="E4" s="265"/>
      <c r="F4" s="265"/>
      <c r="G4" s="265"/>
      <c r="H4" s="265"/>
    </row>
    <row r="5" spans="1:8" x14ac:dyDescent="0.25">
      <c r="A5" s="265"/>
      <c r="B5" s="265"/>
      <c r="C5" s="265"/>
      <c r="D5" s="265"/>
      <c r="E5" s="265"/>
      <c r="F5" s="265"/>
      <c r="G5" s="265"/>
      <c r="H5" s="265"/>
    </row>
    <row r="6" spans="1:8" x14ac:dyDescent="0.25">
      <c r="A6" s="265"/>
      <c r="B6" s="265"/>
      <c r="C6" s="265"/>
      <c r="D6" s="265"/>
      <c r="E6" s="265"/>
      <c r="F6" s="265"/>
      <c r="G6" s="265"/>
      <c r="H6" s="265"/>
    </row>
    <row r="7" spans="1:8" x14ac:dyDescent="0.25">
      <c r="A7" s="265"/>
      <c r="B7" s="265"/>
      <c r="C7" s="265"/>
      <c r="D7" s="265"/>
      <c r="E7" s="265"/>
      <c r="F7" s="265"/>
      <c r="G7" s="265"/>
      <c r="H7" s="265"/>
    </row>
    <row r="8" spans="1:8" x14ac:dyDescent="0.25">
      <c r="A8" s="266" t="s">
        <v>32</v>
      </c>
      <c r="B8" s="266"/>
      <c r="C8" s="266"/>
      <c r="D8" s="266"/>
      <c r="E8" s="266"/>
      <c r="F8" s="266"/>
      <c r="G8" s="266"/>
      <c r="H8" s="266"/>
    </row>
    <row r="9" spans="1:8" x14ac:dyDescent="0.25">
      <c r="A9" s="266"/>
      <c r="B9" s="266"/>
      <c r="C9" s="266"/>
      <c r="D9" s="266"/>
      <c r="E9" s="266"/>
      <c r="F9" s="266"/>
      <c r="G9" s="266"/>
      <c r="H9" s="266"/>
    </row>
    <row r="10" spans="1:8" x14ac:dyDescent="0.25">
      <c r="A10" s="266"/>
      <c r="B10" s="266"/>
      <c r="C10" s="266"/>
      <c r="D10" s="266"/>
      <c r="E10" s="266"/>
      <c r="F10" s="266"/>
      <c r="G10" s="266"/>
      <c r="H10" s="266"/>
    </row>
    <row r="11" spans="1:8" x14ac:dyDescent="0.25">
      <c r="A11" s="266"/>
      <c r="B11" s="266"/>
      <c r="C11" s="266"/>
      <c r="D11" s="266"/>
      <c r="E11" s="266"/>
      <c r="F11" s="266"/>
      <c r="G11" s="266"/>
      <c r="H11" s="266"/>
    </row>
    <row r="12" spans="1:8" x14ac:dyDescent="0.25">
      <c r="A12" s="266"/>
      <c r="B12" s="266"/>
      <c r="C12" s="266"/>
      <c r="D12" s="266"/>
      <c r="E12" s="266"/>
      <c r="F12" s="266"/>
      <c r="G12" s="266"/>
      <c r="H12" s="266"/>
    </row>
    <row r="13" spans="1:8" x14ac:dyDescent="0.25">
      <c r="A13" s="266"/>
      <c r="B13" s="266"/>
      <c r="C13" s="266"/>
      <c r="D13" s="266"/>
      <c r="E13" s="266"/>
      <c r="F13" s="266"/>
      <c r="G13" s="266"/>
      <c r="H13" s="266"/>
    </row>
    <row r="14" spans="1:8" x14ac:dyDescent="0.25">
      <c r="A14" s="266"/>
      <c r="B14" s="266"/>
      <c r="C14" s="266"/>
      <c r="D14" s="266"/>
      <c r="E14" s="266"/>
      <c r="F14" s="266"/>
      <c r="G14" s="266"/>
      <c r="H14" s="266"/>
    </row>
    <row r="15" spans="1:8" ht="19.5" customHeight="1" x14ac:dyDescent="0.25"/>
    <row r="16" spans="1:8" ht="19.5" customHeight="1" x14ac:dyDescent="0.3">
      <c r="A16" s="268" t="s">
        <v>33</v>
      </c>
      <c r="B16" s="269"/>
      <c r="C16" s="269"/>
      <c r="D16" s="269"/>
      <c r="E16" s="269"/>
      <c r="F16" s="269"/>
      <c r="G16" s="269"/>
      <c r="H16" s="270"/>
    </row>
    <row r="17" spans="1:14" ht="20.25" customHeight="1" x14ac:dyDescent="0.25">
      <c r="A17" s="267" t="s">
        <v>34</v>
      </c>
      <c r="B17" s="267"/>
      <c r="C17" s="267"/>
      <c r="D17" s="267"/>
      <c r="E17" s="267"/>
      <c r="F17" s="267"/>
      <c r="G17" s="267"/>
      <c r="H17" s="267"/>
    </row>
    <row r="18" spans="1:14" ht="26.25" customHeight="1" x14ac:dyDescent="0.4">
      <c r="A18" s="54" t="s">
        <v>35</v>
      </c>
      <c r="B18" s="249" t="s">
        <v>5</v>
      </c>
      <c r="C18" s="249"/>
    </row>
    <row r="19" spans="1:14" ht="26.25" customHeight="1" x14ac:dyDescent="0.4">
      <c r="A19" s="54" t="s">
        <v>36</v>
      </c>
      <c r="B19" s="155" t="s">
        <v>7</v>
      </c>
      <c r="C19" s="181">
        <v>17</v>
      </c>
    </row>
    <row r="20" spans="1:14" ht="26.25" customHeight="1" x14ac:dyDescent="0.4">
      <c r="A20" s="54" t="s">
        <v>37</v>
      </c>
      <c r="B20" s="155" t="s">
        <v>9</v>
      </c>
      <c r="C20" s="156"/>
    </row>
    <row r="21" spans="1:14" ht="26.25" customHeight="1" x14ac:dyDescent="0.4">
      <c r="A21" s="54" t="s">
        <v>38</v>
      </c>
      <c r="B21" s="241" t="s">
        <v>11</v>
      </c>
      <c r="C21" s="241"/>
      <c r="D21" s="241"/>
      <c r="E21" s="241"/>
      <c r="F21" s="241"/>
      <c r="G21" s="241"/>
      <c r="H21" s="241"/>
      <c r="I21" s="241"/>
    </row>
    <row r="22" spans="1:14" ht="26.25" customHeight="1" x14ac:dyDescent="0.4">
      <c r="A22" s="54" t="s">
        <v>39</v>
      </c>
      <c r="B22" s="157" t="s">
        <v>112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40</v>
      </c>
      <c r="B23" s="157" t="s">
        <v>113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9" t="s">
        <v>114</v>
      </c>
      <c r="C26" s="249"/>
    </row>
    <row r="27" spans="1:14" ht="26.25" customHeight="1" x14ac:dyDescent="0.4">
      <c r="A27" s="59" t="s">
        <v>41</v>
      </c>
      <c r="B27" s="241" t="s">
        <v>115</v>
      </c>
      <c r="C27" s="241"/>
    </row>
    <row r="28" spans="1:14" ht="27" customHeight="1" x14ac:dyDescent="0.4">
      <c r="A28" s="59" t="s">
        <v>6</v>
      </c>
      <c r="B28" s="154">
        <v>85.93</v>
      </c>
    </row>
    <row r="29" spans="1:14" s="9" customFormat="1" ht="27" customHeight="1" x14ac:dyDescent="0.4">
      <c r="A29" s="59" t="s">
        <v>42</v>
      </c>
      <c r="B29" s="153">
        <v>0</v>
      </c>
      <c r="C29" s="252" t="s">
        <v>43</v>
      </c>
      <c r="D29" s="253"/>
      <c r="E29" s="253"/>
      <c r="F29" s="253"/>
      <c r="G29" s="253"/>
      <c r="H29" s="254"/>
      <c r="I29" s="61"/>
      <c r="J29" s="61"/>
      <c r="K29" s="61"/>
      <c r="L29" s="61"/>
    </row>
    <row r="30" spans="1:14" s="9" customFormat="1" ht="19.5" customHeight="1" x14ac:dyDescent="0.3">
      <c r="A30" s="59" t="s">
        <v>44</v>
      </c>
      <c r="B30" s="58">
        <f>B28-B29</f>
        <v>85.93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45</v>
      </c>
      <c r="B31" s="174">
        <v>1</v>
      </c>
      <c r="C31" s="255" t="s">
        <v>46</v>
      </c>
      <c r="D31" s="256"/>
      <c r="E31" s="256"/>
      <c r="F31" s="256"/>
      <c r="G31" s="256"/>
      <c r="H31" s="257"/>
      <c r="I31" s="61"/>
      <c r="J31" s="61"/>
      <c r="K31" s="61"/>
      <c r="L31" s="61"/>
    </row>
    <row r="32" spans="1:14" s="9" customFormat="1" ht="27" customHeight="1" x14ac:dyDescent="0.4">
      <c r="A32" s="59" t="s">
        <v>47</v>
      </c>
      <c r="B32" s="174">
        <v>1</v>
      </c>
      <c r="C32" s="255" t="s">
        <v>48</v>
      </c>
      <c r="D32" s="256"/>
      <c r="E32" s="256"/>
      <c r="F32" s="256"/>
      <c r="G32" s="256"/>
      <c r="H32" s="257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49</v>
      </c>
      <c r="B34" s="68">
        <f>B31/B32</f>
        <v>1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51</v>
      </c>
      <c r="B36" s="158">
        <v>50</v>
      </c>
      <c r="C36" s="53"/>
      <c r="D36" s="243" t="s">
        <v>52</v>
      </c>
      <c r="E36" s="244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54</v>
      </c>
      <c r="B37" s="159">
        <v>1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58</v>
      </c>
      <c r="B38" s="159">
        <v>1</v>
      </c>
      <c r="C38" s="75">
        <v>1</v>
      </c>
      <c r="D38" s="160">
        <v>72468717</v>
      </c>
      <c r="E38" s="119">
        <f>IF(ISBLANK(D38),"-",$D$48/$D$45*D38)</f>
        <v>71896499.946575195</v>
      </c>
      <c r="F38" s="160">
        <v>73040330</v>
      </c>
      <c r="G38" s="111">
        <f>IF(ISBLANK(F38),"-",$D$48/$F$45*F38)</f>
        <v>71790373.449790984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59</v>
      </c>
      <c r="B39" s="159">
        <v>1</v>
      </c>
      <c r="C39" s="71">
        <v>2</v>
      </c>
      <c r="D39" s="161">
        <v>72572312</v>
      </c>
      <c r="E39" s="120">
        <f>IF(ISBLANK(D39),"-",$D$48/$D$45*D39)</f>
        <v>71999276.954645663</v>
      </c>
      <c r="F39" s="161">
        <v>72992980</v>
      </c>
      <c r="G39" s="112">
        <f>IF(ISBLANK(F39),"-",$D$48/$F$45*F39)</f>
        <v>71743833.761609837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60</v>
      </c>
      <c r="B40" s="159">
        <v>1</v>
      </c>
      <c r="C40" s="71">
        <v>3</v>
      </c>
      <c r="D40" s="161">
        <v>72552321</v>
      </c>
      <c r="E40" s="120">
        <f>IF(ISBLANK(D40),"-",$D$48/$D$45*D40)</f>
        <v>71979443.804702744</v>
      </c>
      <c r="F40" s="161">
        <v>72842985</v>
      </c>
      <c r="G40" s="112">
        <f>IF(ISBLANK(F40),"-",$D$48/$F$45*F40)</f>
        <v>71596405.661742255</v>
      </c>
      <c r="L40" s="65"/>
      <c r="M40" s="65"/>
      <c r="N40" s="76"/>
    </row>
    <row r="41" spans="1:14" ht="26.25" customHeight="1" x14ac:dyDescent="0.4">
      <c r="A41" s="70" t="s">
        <v>61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62</v>
      </c>
      <c r="B42" s="159">
        <v>1</v>
      </c>
      <c r="C42" s="78" t="s">
        <v>63</v>
      </c>
      <c r="D42" s="139">
        <f>AVERAGE(D38:D41)</f>
        <v>72531116.666666672</v>
      </c>
      <c r="E42" s="101">
        <f>AVERAGE(E38:E41)</f>
        <v>71958406.901974544</v>
      </c>
      <c r="F42" s="79">
        <f>AVERAGE(F38:F41)</f>
        <v>72958765</v>
      </c>
      <c r="G42" s="80">
        <f>AVERAGE(G38:G41)</f>
        <v>71710204.291047692</v>
      </c>
    </row>
    <row r="43" spans="1:14" ht="26.25" customHeight="1" x14ac:dyDescent="0.4">
      <c r="A43" s="70" t="s">
        <v>64</v>
      </c>
      <c r="B43" s="154">
        <v>1</v>
      </c>
      <c r="C43" s="140" t="s">
        <v>65</v>
      </c>
      <c r="D43" s="164">
        <v>35.19</v>
      </c>
      <c r="E43" s="76"/>
      <c r="F43" s="163">
        <v>35.520000000000003</v>
      </c>
      <c r="G43" s="117"/>
    </row>
    <row r="44" spans="1:14" ht="26.25" customHeight="1" x14ac:dyDescent="0.4">
      <c r="A44" s="70" t="s">
        <v>66</v>
      </c>
      <c r="B44" s="154">
        <v>1</v>
      </c>
      <c r="C44" s="141" t="s">
        <v>67</v>
      </c>
      <c r="D44" s="142">
        <f>D43*$B$34</f>
        <v>35.19</v>
      </c>
      <c r="E44" s="82"/>
      <c r="F44" s="81">
        <f>F43*$B$34</f>
        <v>35.520000000000003</v>
      </c>
      <c r="G44" s="84"/>
    </row>
    <row r="45" spans="1:14" ht="19.5" customHeight="1" x14ac:dyDescent="0.3">
      <c r="A45" s="70" t="s">
        <v>68</v>
      </c>
      <c r="B45" s="138">
        <f>(B44/B43)*(B42/B41)*(B40/B39)*(B38/B37)*B36</f>
        <v>50</v>
      </c>
      <c r="C45" s="141" t="s">
        <v>69</v>
      </c>
      <c r="D45" s="143">
        <f>D44*$B$30/100</f>
        <v>30.238767000000003</v>
      </c>
      <c r="E45" s="84"/>
      <c r="F45" s="83">
        <f>F44*$B$30/100</f>
        <v>30.522336000000006</v>
      </c>
      <c r="G45" s="84"/>
    </row>
    <row r="46" spans="1:14" ht="19.5" customHeight="1" x14ac:dyDescent="0.3">
      <c r="A46" s="245" t="s">
        <v>70</v>
      </c>
      <c r="B46" s="250"/>
      <c r="C46" s="141" t="s">
        <v>71</v>
      </c>
      <c r="D46" s="142">
        <f>D45/$B$45</f>
        <v>0.60477534000000011</v>
      </c>
      <c r="E46" s="84"/>
      <c r="F46" s="85">
        <f>F45/$B$45</f>
        <v>0.61044672000000011</v>
      </c>
      <c r="G46" s="84"/>
    </row>
    <row r="47" spans="1:14" ht="27" customHeight="1" x14ac:dyDescent="0.4">
      <c r="A47" s="247"/>
      <c r="B47" s="251"/>
      <c r="C47" s="141" t="s">
        <v>72</v>
      </c>
      <c r="D47" s="165">
        <f>60/100</f>
        <v>0.6</v>
      </c>
      <c r="E47" s="117"/>
      <c r="F47" s="117"/>
      <c r="G47" s="117"/>
    </row>
    <row r="48" spans="1:14" ht="18.75" x14ac:dyDescent="0.3">
      <c r="C48" s="141" t="s">
        <v>73</v>
      </c>
      <c r="D48" s="143">
        <f>D47*$B$45</f>
        <v>30</v>
      </c>
      <c r="E48" s="84"/>
      <c r="F48" s="84"/>
      <c r="G48" s="84"/>
    </row>
    <row r="49" spans="1:12" ht="19.5" customHeight="1" x14ac:dyDescent="0.3">
      <c r="C49" s="144" t="s">
        <v>74</v>
      </c>
      <c r="D49" s="145">
        <f>D48/B34</f>
        <v>30</v>
      </c>
      <c r="E49" s="103"/>
      <c r="F49" s="103"/>
      <c r="G49" s="103"/>
    </row>
    <row r="50" spans="1:12" ht="18.75" x14ac:dyDescent="0.3">
      <c r="C50" s="146" t="s">
        <v>75</v>
      </c>
      <c r="D50" s="147">
        <f>AVERAGE(E38:E41,G38:G41)</f>
        <v>71834305.596511126</v>
      </c>
      <c r="E50" s="102"/>
      <c r="F50" s="102"/>
      <c r="G50" s="102"/>
    </row>
    <row r="51" spans="1:12" ht="18.75" x14ac:dyDescent="0.3">
      <c r="C51" s="86" t="s">
        <v>76</v>
      </c>
      <c r="D51" s="89">
        <f>STDEV(E38:E41,G38:G41)/D50</f>
        <v>2.1463552460547759E-3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77</v>
      </c>
    </row>
    <row r="55" spans="1:12" ht="18.75" x14ac:dyDescent="0.3">
      <c r="A55" s="53" t="s">
        <v>78</v>
      </c>
      <c r="B55" s="55" t="str">
        <f>B21</f>
        <v>Amoxicillin Trihydrate BP equvalent to 125 mg Amoxycillin per 5 ml</v>
      </c>
    </row>
    <row r="56" spans="1:12" ht="26.25" customHeight="1" x14ac:dyDescent="0.4">
      <c r="A56" s="149" t="s">
        <v>79</v>
      </c>
      <c r="B56" s="166">
        <v>5</v>
      </c>
      <c r="C56" s="130" t="s">
        <v>80</v>
      </c>
      <c r="D56" s="167">
        <v>125</v>
      </c>
      <c r="E56" s="130" t="str">
        <f>B20</f>
        <v>Amoxicillin Trihydrate BP</v>
      </c>
    </row>
    <row r="57" spans="1:12" ht="18.75" x14ac:dyDescent="0.3">
      <c r="A57" s="55" t="s">
        <v>81</v>
      </c>
      <c r="B57" s="177">
        <f>'Relative density'!C39</f>
        <v>1.184407591957878</v>
      </c>
    </row>
    <row r="58" spans="1:12" s="77" customFormat="1" ht="18.75" x14ac:dyDescent="0.3">
      <c r="A58" s="128" t="s">
        <v>82</v>
      </c>
      <c r="B58" s="129">
        <f>B56</f>
        <v>5</v>
      </c>
      <c r="C58" s="130" t="s">
        <v>83</v>
      </c>
      <c r="D58" s="150">
        <f>B57*B56</f>
        <v>5.9220379597893906</v>
      </c>
    </row>
    <row r="59" spans="1:12" ht="19.5" customHeight="1" x14ac:dyDescent="0.25"/>
    <row r="60" spans="1:12" s="9" customFormat="1" ht="27" customHeight="1" x14ac:dyDescent="0.4">
      <c r="A60" s="69" t="s">
        <v>84</v>
      </c>
      <c r="B60" s="158">
        <v>100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">
      <c r="A61" s="70" t="s">
        <v>89</v>
      </c>
      <c r="B61" s="159">
        <v>1</v>
      </c>
      <c r="C61" s="261" t="s">
        <v>90</v>
      </c>
      <c r="D61" s="258">
        <v>3</v>
      </c>
      <c r="E61" s="123">
        <v>1</v>
      </c>
      <c r="F61" s="168">
        <v>87982309</v>
      </c>
      <c r="G61" s="134">
        <f>IF(ISBLANK(F61),"-",(F61/$D$50*$D$47*$B$69)*$D$58/$D$61)</f>
        <v>145.06566726336547</v>
      </c>
      <c r="H61" s="131">
        <f t="shared" ref="H61:H72" si="0">IF(ISBLANK(F61),"-",G61/$D$56)</f>
        <v>1.1605253381069238</v>
      </c>
      <c r="L61" s="61"/>
    </row>
    <row r="62" spans="1:12" s="9" customFormat="1" ht="26.25" customHeight="1" x14ac:dyDescent="0.4">
      <c r="A62" s="70" t="s">
        <v>91</v>
      </c>
      <c r="B62" s="159">
        <v>1</v>
      </c>
      <c r="C62" s="262"/>
      <c r="D62" s="259"/>
      <c r="E62" s="124">
        <v>2</v>
      </c>
      <c r="F62" s="161">
        <v>88059543</v>
      </c>
      <c r="G62" s="135">
        <f>IF(ISBLANK(F62),"-",(F62/$D$50*$D$47*$B$69)*$D$58/$D$61)</f>
        <v>145.19301106546345</v>
      </c>
      <c r="H62" s="132">
        <f t="shared" si="0"/>
        <v>1.1615440885237076</v>
      </c>
      <c r="L62" s="61"/>
    </row>
    <row r="63" spans="1:12" s="9" customFormat="1" ht="24.75" customHeight="1" x14ac:dyDescent="0.4">
      <c r="A63" s="70" t="s">
        <v>92</v>
      </c>
      <c r="B63" s="159">
        <v>1</v>
      </c>
      <c r="C63" s="262"/>
      <c r="D63" s="259"/>
      <c r="E63" s="124">
        <v>3</v>
      </c>
      <c r="F63" s="161">
        <v>87961620</v>
      </c>
      <c r="G63" s="135">
        <f>IF(ISBLANK(F63),"-",(F63/$D$50*$D$47*$B$69)*$D$58/$D$61)</f>
        <v>145.03155513759694</v>
      </c>
      <c r="H63" s="132">
        <f t="shared" si="0"/>
        <v>1.1602524411007755</v>
      </c>
      <c r="L63" s="61"/>
    </row>
    <row r="64" spans="1:12" ht="27" customHeight="1" x14ac:dyDescent="0.4">
      <c r="A64" s="70" t="s">
        <v>93</v>
      </c>
      <c r="B64" s="159">
        <v>1</v>
      </c>
      <c r="C64" s="263"/>
      <c r="D64" s="260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94</v>
      </c>
      <c r="B65" s="159">
        <v>1</v>
      </c>
      <c r="C65" s="261" t="s">
        <v>95</v>
      </c>
      <c r="D65" s="258">
        <v>3.1439300000000001</v>
      </c>
      <c r="E65" s="94">
        <v>1</v>
      </c>
      <c r="F65" s="161">
        <v>93480908</v>
      </c>
      <c r="G65" s="134">
        <f>IF(ISBLANK(F65),"-",(F65/$D$50*$D$47*$B$69)*$D$58/$D$65)</f>
        <v>147.07558809001321</v>
      </c>
      <c r="H65" s="131">
        <f t="shared" si="0"/>
        <v>1.1766047047201058</v>
      </c>
    </row>
    <row r="66" spans="1:11" ht="23.25" customHeight="1" x14ac:dyDescent="0.4">
      <c r="A66" s="70" t="s">
        <v>96</v>
      </c>
      <c r="B66" s="159">
        <v>1</v>
      </c>
      <c r="C66" s="262"/>
      <c r="D66" s="259"/>
      <c r="E66" s="95">
        <v>2</v>
      </c>
      <c r="F66" s="161">
        <v>93382003</v>
      </c>
      <c r="G66" s="135">
        <f>IF(ISBLANK(F66),"-",(F66/$D$50*$D$47*$B$69)*$D$58/$D$65)</f>
        <v>146.91997865754982</v>
      </c>
      <c r="H66" s="132">
        <f t="shared" si="0"/>
        <v>1.1753598292603986</v>
      </c>
    </row>
    <row r="67" spans="1:11" ht="24.75" customHeight="1" x14ac:dyDescent="0.4">
      <c r="A67" s="70" t="s">
        <v>97</v>
      </c>
      <c r="B67" s="159">
        <v>1</v>
      </c>
      <c r="C67" s="262"/>
      <c r="D67" s="259"/>
      <c r="E67" s="95">
        <v>3</v>
      </c>
      <c r="F67" s="161">
        <v>93581774</v>
      </c>
      <c r="G67" s="135">
        <f>IF(ISBLANK(F67),"-",(F67/$D$50*$D$47*$B$69)*$D$58/$D$65)</f>
        <v>147.23428280731622</v>
      </c>
      <c r="H67" s="132">
        <f t="shared" si="0"/>
        <v>1.1778742624585297</v>
      </c>
    </row>
    <row r="68" spans="1:11" ht="27" customHeight="1" x14ac:dyDescent="0.4">
      <c r="A68" s="70" t="s">
        <v>98</v>
      </c>
      <c r="B68" s="159">
        <v>1</v>
      </c>
      <c r="C68" s="263"/>
      <c r="D68" s="260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99</v>
      </c>
      <c r="B69" s="137">
        <f>(B68/B67)*(B66/B65)*(B64/B63)*(B62/B61)*B60</f>
        <v>100</v>
      </c>
      <c r="C69" s="261" t="s">
        <v>100</v>
      </c>
      <c r="D69" s="258">
        <v>2.9716900000000002</v>
      </c>
      <c r="E69" s="94">
        <v>1</v>
      </c>
      <c r="F69" s="168"/>
      <c r="G69" s="134" t="str">
        <f>IF(ISBLANK(F69),"-",(F69/$D$50*$D$47*$B$69)*$D$58/$D$69)</f>
        <v>-</v>
      </c>
      <c r="H69" s="132" t="str">
        <f t="shared" si="0"/>
        <v>-</v>
      </c>
    </row>
    <row r="70" spans="1:11" ht="22.5" customHeight="1" x14ac:dyDescent="0.4">
      <c r="A70" s="148" t="s">
        <v>101</v>
      </c>
      <c r="B70" s="170">
        <f>(D47*B69)/D56*D58</f>
        <v>2.8425782206989072</v>
      </c>
      <c r="C70" s="262"/>
      <c r="D70" s="259"/>
      <c r="E70" s="95">
        <v>2</v>
      </c>
      <c r="F70" s="161"/>
      <c r="G70" s="135" t="str">
        <f>IF(ISBLANK(F70),"-",(F70/$D$50*$D$47*$B$69)*$D$58/$D$69)</f>
        <v>-</v>
      </c>
      <c r="H70" s="132" t="str">
        <f t="shared" si="0"/>
        <v>-</v>
      </c>
    </row>
    <row r="71" spans="1:11" ht="23.25" customHeight="1" x14ac:dyDescent="0.4">
      <c r="A71" s="245" t="s">
        <v>70</v>
      </c>
      <c r="B71" s="246"/>
      <c r="C71" s="262"/>
      <c r="D71" s="259"/>
      <c r="E71" s="95">
        <v>3</v>
      </c>
      <c r="F71" s="161"/>
      <c r="G71" s="135" t="str">
        <f>IF(ISBLANK(F71),"-",(F71/$D$50*$D$47*$B$69)*$D$58/$D$69)</f>
        <v>-</v>
      </c>
      <c r="H71" s="132" t="str">
        <f t="shared" si="0"/>
        <v>-</v>
      </c>
    </row>
    <row r="72" spans="1:11" ht="23.25" customHeight="1" x14ac:dyDescent="0.4">
      <c r="A72" s="247"/>
      <c r="B72" s="248"/>
      <c r="C72" s="264"/>
      <c r="D72" s="260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63</v>
      </c>
      <c r="H73" s="171">
        <f>AVERAGE(H61:H72)</f>
        <v>1.1686934440284067</v>
      </c>
    </row>
    <row r="74" spans="1:11" ht="26.25" customHeight="1" x14ac:dyDescent="0.4">
      <c r="C74" s="97"/>
      <c r="D74" s="97"/>
      <c r="E74" s="97"/>
      <c r="F74" s="98"/>
      <c r="G74" s="86" t="s">
        <v>76</v>
      </c>
      <c r="H74" s="172">
        <f>STDEV(H61:H72)/H73</f>
        <v>7.4633440876513083E-3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3">
        <f>COUNT(H61:H72)</f>
        <v>6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102</v>
      </c>
      <c r="B77" s="175" t="s">
        <v>103</v>
      </c>
      <c r="C77" s="242" t="str">
        <f>B20</f>
        <v>Amoxicillin Trihydrate BP</v>
      </c>
      <c r="D77" s="242"/>
      <c r="E77" s="122" t="s">
        <v>104</v>
      </c>
      <c r="F77" s="122"/>
      <c r="G77" s="176">
        <f>H73</f>
        <v>1.1686934440284067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26</v>
      </c>
      <c r="E79" s="98" t="s">
        <v>27</v>
      </c>
      <c r="F79" s="98"/>
      <c r="G79" s="98" t="s">
        <v>28</v>
      </c>
    </row>
    <row r="80" spans="1:11" ht="83.1" customHeight="1" x14ac:dyDescent="0.3">
      <c r="A80" s="104" t="s">
        <v>29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30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28" zoomScale="66" zoomScaleNormal="75" zoomScaleSheetLayoutView="66" workbookViewId="0">
      <selection activeCell="F38" sqref="F38:F40"/>
    </sheetView>
  </sheetViews>
  <sheetFormatPr defaultRowHeight="13.5" x14ac:dyDescent="0.25"/>
  <cols>
    <col min="1" max="1" width="55.42578125" style="212" customWidth="1"/>
    <col min="2" max="2" width="33.7109375" style="212" customWidth="1"/>
    <col min="3" max="3" width="42.28515625" style="212" customWidth="1"/>
    <col min="4" max="4" width="30.5703125" style="212" customWidth="1"/>
    <col min="5" max="5" width="35.42578125" style="212" customWidth="1"/>
    <col min="6" max="6" width="30.7109375" style="212" customWidth="1"/>
    <col min="7" max="7" width="35.42578125" style="212" customWidth="1"/>
    <col min="8" max="9" width="30.28515625" style="212" customWidth="1"/>
    <col min="10" max="10" width="30.42578125" style="212" customWidth="1"/>
    <col min="11" max="11" width="21.28515625" style="212" customWidth="1"/>
    <col min="12" max="12" width="9.140625" style="212" customWidth="1"/>
    <col min="13" max="16384" width="9.140625" style="216"/>
  </cols>
  <sheetData>
    <row r="1" spans="1:8" x14ac:dyDescent="0.25">
      <c r="A1" s="265" t="s">
        <v>31</v>
      </c>
      <c r="B1" s="265"/>
      <c r="C1" s="265"/>
      <c r="D1" s="265"/>
      <c r="E1" s="265"/>
      <c r="F1" s="265"/>
      <c r="G1" s="265"/>
      <c r="H1" s="265"/>
    </row>
    <row r="2" spans="1:8" x14ac:dyDescent="0.25">
      <c r="A2" s="265"/>
      <c r="B2" s="265"/>
      <c r="C2" s="265"/>
      <c r="D2" s="265"/>
      <c r="E2" s="265"/>
      <c r="F2" s="265"/>
      <c r="G2" s="265"/>
      <c r="H2" s="265"/>
    </row>
    <row r="3" spans="1:8" x14ac:dyDescent="0.25">
      <c r="A3" s="265"/>
      <c r="B3" s="265"/>
      <c r="C3" s="265"/>
      <c r="D3" s="265"/>
      <c r="E3" s="265"/>
      <c r="F3" s="265"/>
      <c r="G3" s="265"/>
      <c r="H3" s="265"/>
    </row>
    <row r="4" spans="1:8" x14ac:dyDescent="0.25">
      <c r="A4" s="265"/>
      <c r="B4" s="265"/>
      <c r="C4" s="265"/>
      <c r="D4" s="265"/>
      <c r="E4" s="265"/>
      <c r="F4" s="265"/>
      <c r="G4" s="265"/>
      <c r="H4" s="265"/>
    </row>
    <row r="5" spans="1:8" x14ac:dyDescent="0.25">
      <c r="A5" s="265"/>
      <c r="B5" s="265"/>
      <c r="C5" s="265"/>
      <c r="D5" s="265"/>
      <c r="E5" s="265"/>
      <c r="F5" s="265"/>
      <c r="G5" s="265"/>
      <c r="H5" s="265"/>
    </row>
    <row r="6" spans="1:8" x14ac:dyDescent="0.25">
      <c r="A6" s="265"/>
      <c r="B6" s="265"/>
      <c r="C6" s="265"/>
      <c r="D6" s="265"/>
      <c r="E6" s="265"/>
      <c r="F6" s="265"/>
      <c r="G6" s="265"/>
      <c r="H6" s="265"/>
    </row>
    <row r="7" spans="1:8" x14ac:dyDescent="0.25">
      <c r="A7" s="265"/>
      <c r="B7" s="265"/>
      <c r="C7" s="265"/>
      <c r="D7" s="265"/>
      <c r="E7" s="265"/>
      <c r="F7" s="265"/>
      <c r="G7" s="265"/>
      <c r="H7" s="265"/>
    </row>
    <row r="8" spans="1:8" x14ac:dyDescent="0.25">
      <c r="A8" s="266" t="s">
        <v>32</v>
      </c>
      <c r="B8" s="266"/>
      <c r="C8" s="266"/>
      <c r="D8" s="266"/>
      <c r="E8" s="266"/>
      <c r="F8" s="266"/>
      <c r="G8" s="266"/>
      <c r="H8" s="266"/>
    </row>
    <row r="9" spans="1:8" x14ac:dyDescent="0.25">
      <c r="A9" s="266"/>
      <c r="B9" s="266"/>
      <c r="C9" s="266"/>
      <c r="D9" s="266"/>
      <c r="E9" s="266"/>
      <c r="F9" s="266"/>
      <c r="G9" s="266"/>
      <c r="H9" s="266"/>
    </row>
    <row r="10" spans="1:8" x14ac:dyDescent="0.25">
      <c r="A10" s="266"/>
      <c r="B10" s="266"/>
      <c r="C10" s="266"/>
      <c r="D10" s="266"/>
      <c r="E10" s="266"/>
      <c r="F10" s="266"/>
      <c r="G10" s="266"/>
      <c r="H10" s="266"/>
    </row>
    <row r="11" spans="1:8" x14ac:dyDescent="0.25">
      <c r="A11" s="266"/>
      <c r="B11" s="266"/>
      <c r="C11" s="266"/>
      <c r="D11" s="266"/>
      <c r="E11" s="266"/>
      <c r="F11" s="266"/>
      <c r="G11" s="266"/>
      <c r="H11" s="266"/>
    </row>
    <row r="12" spans="1:8" x14ac:dyDescent="0.25">
      <c r="A12" s="266"/>
      <c r="B12" s="266"/>
      <c r="C12" s="266"/>
      <c r="D12" s="266"/>
      <c r="E12" s="266"/>
      <c r="F12" s="266"/>
      <c r="G12" s="266"/>
      <c r="H12" s="266"/>
    </row>
    <row r="13" spans="1:8" x14ac:dyDescent="0.25">
      <c r="A13" s="266"/>
      <c r="B13" s="266"/>
      <c r="C13" s="266"/>
      <c r="D13" s="266"/>
      <c r="E13" s="266"/>
      <c r="F13" s="266"/>
      <c r="G13" s="266"/>
      <c r="H13" s="266"/>
    </row>
    <row r="14" spans="1:8" x14ac:dyDescent="0.25">
      <c r="A14" s="266"/>
      <c r="B14" s="266"/>
      <c r="C14" s="266"/>
      <c r="D14" s="266"/>
      <c r="E14" s="266"/>
      <c r="F14" s="266"/>
      <c r="G14" s="266"/>
      <c r="H14" s="266"/>
    </row>
    <row r="15" spans="1:8" ht="19.5" customHeight="1" thickBot="1" x14ac:dyDescent="0.3"/>
    <row r="16" spans="1:8" ht="19.5" customHeight="1" thickBot="1" x14ac:dyDescent="0.35">
      <c r="A16" s="268" t="s">
        <v>33</v>
      </c>
      <c r="B16" s="269"/>
      <c r="C16" s="269"/>
      <c r="D16" s="269"/>
      <c r="E16" s="269"/>
      <c r="F16" s="269"/>
      <c r="G16" s="269"/>
      <c r="H16" s="270"/>
    </row>
    <row r="17" spans="1:14" ht="20.25" customHeight="1" x14ac:dyDescent="0.25">
      <c r="A17" s="267" t="s">
        <v>34</v>
      </c>
      <c r="B17" s="267"/>
      <c r="C17" s="267"/>
      <c r="D17" s="267"/>
      <c r="E17" s="267"/>
      <c r="F17" s="267"/>
      <c r="G17" s="267"/>
      <c r="H17" s="267"/>
    </row>
    <row r="18" spans="1:14" ht="26.25" customHeight="1" x14ac:dyDescent="0.4">
      <c r="A18" s="54" t="s">
        <v>35</v>
      </c>
      <c r="B18" s="249" t="s">
        <v>5</v>
      </c>
      <c r="C18" s="249"/>
    </row>
    <row r="19" spans="1:14" ht="26.25" customHeight="1" x14ac:dyDescent="0.4">
      <c r="A19" s="54" t="s">
        <v>36</v>
      </c>
      <c r="B19" s="179" t="s">
        <v>7</v>
      </c>
      <c r="C19" s="181">
        <v>17</v>
      </c>
    </row>
    <row r="20" spans="1:14" ht="26.25" customHeight="1" x14ac:dyDescent="0.4">
      <c r="A20" s="54" t="s">
        <v>37</v>
      </c>
      <c r="B20" s="179" t="s">
        <v>9</v>
      </c>
      <c r="C20" s="156"/>
    </row>
    <row r="21" spans="1:14" ht="26.25" customHeight="1" x14ac:dyDescent="0.4">
      <c r="A21" s="54" t="s">
        <v>38</v>
      </c>
      <c r="B21" s="241" t="s">
        <v>11</v>
      </c>
      <c r="C21" s="241"/>
      <c r="D21" s="241"/>
      <c r="E21" s="241"/>
      <c r="F21" s="241"/>
      <c r="G21" s="241"/>
      <c r="H21" s="241"/>
      <c r="I21" s="241"/>
    </row>
    <row r="22" spans="1:14" ht="26.25" customHeight="1" x14ac:dyDescent="0.4">
      <c r="A22" s="54" t="s">
        <v>39</v>
      </c>
      <c r="B22" s="157" t="s">
        <v>112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40</v>
      </c>
      <c r="B23" s="157" t="s">
        <v>113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9" t="s">
        <v>114</v>
      </c>
      <c r="C26" s="249"/>
    </row>
    <row r="27" spans="1:14" ht="26.25" customHeight="1" x14ac:dyDescent="0.4">
      <c r="A27" s="175" t="s">
        <v>41</v>
      </c>
      <c r="B27" s="241" t="s">
        <v>115</v>
      </c>
      <c r="C27" s="241"/>
    </row>
    <row r="28" spans="1:14" ht="27" customHeight="1" thickBot="1" x14ac:dyDescent="0.45">
      <c r="A28" s="175" t="s">
        <v>6</v>
      </c>
      <c r="B28" s="154">
        <v>85.93</v>
      </c>
    </row>
    <row r="29" spans="1:14" s="9" customFormat="1" ht="27" customHeight="1" thickBot="1" x14ac:dyDescent="0.45">
      <c r="A29" s="175" t="s">
        <v>42</v>
      </c>
      <c r="B29" s="153">
        <v>0</v>
      </c>
      <c r="C29" s="252" t="s">
        <v>43</v>
      </c>
      <c r="D29" s="253"/>
      <c r="E29" s="253"/>
      <c r="F29" s="253"/>
      <c r="G29" s="253"/>
      <c r="H29" s="254"/>
      <c r="I29" s="61"/>
      <c r="J29" s="61"/>
      <c r="K29" s="61"/>
      <c r="L29" s="61"/>
    </row>
    <row r="30" spans="1:14" s="9" customFormat="1" ht="19.5" customHeight="1" thickBot="1" x14ac:dyDescent="0.35">
      <c r="A30" s="175" t="s">
        <v>44</v>
      </c>
      <c r="B30" s="178">
        <f>B28-B29</f>
        <v>85.93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thickBot="1" x14ac:dyDescent="0.45">
      <c r="A31" s="175" t="s">
        <v>45</v>
      </c>
      <c r="B31" s="174">
        <v>1</v>
      </c>
      <c r="C31" s="255" t="s">
        <v>46</v>
      </c>
      <c r="D31" s="256"/>
      <c r="E31" s="256"/>
      <c r="F31" s="256"/>
      <c r="G31" s="256"/>
      <c r="H31" s="257"/>
      <c r="I31" s="61"/>
      <c r="J31" s="61"/>
      <c r="K31" s="61"/>
      <c r="L31" s="61"/>
    </row>
    <row r="32" spans="1:14" s="9" customFormat="1" ht="27" customHeight="1" thickBot="1" x14ac:dyDescent="0.45">
      <c r="A32" s="175" t="s">
        <v>47</v>
      </c>
      <c r="B32" s="174">
        <v>1</v>
      </c>
      <c r="C32" s="255" t="s">
        <v>48</v>
      </c>
      <c r="D32" s="256"/>
      <c r="E32" s="256"/>
      <c r="F32" s="256"/>
      <c r="G32" s="256"/>
      <c r="H32" s="257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175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175" t="s">
        <v>49</v>
      </c>
      <c r="B34" s="68">
        <f>B31/B32</f>
        <v>1</v>
      </c>
      <c r="C34" s="122" t="s">
        <v>50</v>
      </c>
      <c r="D34" s="122"/>
      <c r="E34" s="122"/>
      <c r="F34" s="122"/>
      <c r="G34" s="122"/>
      <c r="H34" s="122"/>
      <c r="I34" s="61"/>
      <c r="J34" s="61"/>
      <c r="K34" s="61"/>
      <c r="L34" s="65"/>
      <c r="M34" s="65"/>
      <c r="N34" s="66"/>
    </row>
    <row r="35" spans="1:14" s="9" customFormat="1" ht="19.5" customHeight="1" thickBot="1" x14ac:dyDescent="0.35">
      <c r="A35" s="175"/>
      <c r="B35" s="178"/>
      <c r="H35" s="122"/>
      <c r="I35" s="61"/>
      <c r="J35" s="61"/>
      <c r="K35" s="61"/>
      <c r="L35" s="65"/>
      <c r="M35" s="65"/>
      <c r="N35" s="66"/>
    </row>
    <row r="36" spans="1:14" s="9" customFormat="1" ht="27" customHeight="1" thickBot="1" x14ac:dyDescent="0.45">
      <c r="A36" s="69" t="s">
        <v>51</v>
      </c>
      <c r="B36" s="158">
        <v>50</v>
      </c>
      <c r="C36" s="122"/>
      <c r="D36" s="243" t="s">
        <v>52</v>
      </c>
      <c r="E36" s="244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54</v>
      </c>
      <c r="B37" s="159">
        <v>1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58</v>
      </c>
      <c r="B38" s="159">
        <v>1</v>
      </c>
      <c r="C38" s="75">
        <v>1</v>
      </c>
      <c r="D38" s="160">
        <v>52468100</v>
      </c>
      <c r="E38" s="119">
        <f>IF(ISBLANK(D38),"-",$D$48/$D$45*D38)</f>
        <v>50840231.379393771</v>
      </c>
      <c r="F38" s="160">
        <v>53003789</v>
      </c>
      <c r="G38" s="111">
        <f>IF(ISBLANK(F38),"-",$D$48/$F$45*F38)</f>
        <v>51330806.789966941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59</v>
      </c>
      <c r="B39" s="159">
        <v>1</v>
      </c>
      <c r="C39" s="137">
        <v>2</v>
      </c>
      <c r="D39" s="161">
        <v>52456044</v>
      </c>
      <c r="E39" s="120">
        <f>IF(ISBLANK(D39),"-",$D$48/$D$45*D39)</f>
        <v>50828549.427321754</v>
      </c>
      <c r="F39" s="161">
        <v>53041858</v>
      </c>
      <c r="G39" s="112">
        <f>IF(ISBLANK(F39),"-",$D$48/$F$45*F39)</f>
        <v>51367674.20115687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60</v>
      </c>
      <c r="B40" s="159">
        <v>1</v>
      </c>
      <c r="C40" s="137">
        <v>3</v>
      </c>
      <c r="D40" s="161">
        <v>52501789</v>
      </c>
      <c r="E40" s="120">
        <f>IF(ISBLANK(D40),"-",$D$48/$D$45*D40)</f>
        <v>50872875.148749635</v>
      </c>
      <c r="F40" s="161">
        <v>53036483</v>
      </c>
      <c r="G40" s="112">
        <f>IF(ISBLANK(F40),"-",$D$48/$F$45*F40)</f>
        <v>51362468.854676902</v>
      </c>
      <c r="L40" s="65"/>
      <c r="M40" s="65"/>
      <c r="N40" s="122"/>
    </row>
    <row r="41" spans="1:14" ht="26.25" customHeight="1" x14ac:dyDescent="0.4">
      <c r="A41" s="70" t="s">
        <v>61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122"/>
    </row>
    <row r="42" spans="1:14" ht="27" customHeight="1" thickBot="1" x14ac:dyDescent="0.45">
      <c r="A42" s="70" t="s">
        <v>62</v>
      </c>
      <c r="B42" s="159">
        <v>1</v>
      </c>
      <c r="C42" s="78" t="s">
        <v>63</v>
      </c>
      <c r="D42" s="139">
        <f>AVERAGE(D38:D41)</f>
        <v>52475311</v>
      </c>
      <c r="E42" s="101">
        <f>AVERAGE(E38:E41)</f>
        <v>50847218.65182171</v>
      </c>
      <c r="F42" s="79">
        <f>AVERAGE(F38:F41)</f>
        <v>53027376.666666664</v>
      </c>
      <c r="G42" s="80">
        <f>AVERAGE(G38:G41)</f>
        <v>51353649.948600233</v>
      </c>
    </row>
    <row r="43" spans="1:14" ht="26.25" customHeight="1" x14ac:dyDescent="0.4">
      <c r="A43" s="70" t="s">
        <v>64</v>
      </c>
      <c r="B43" s="154">
        <v>1</v>
      </c>
      <c r="C43" s="140" t="s">
        <v>65</v>
      </c>
      <c r="D43" s="164">
        <v>36.03</v>
      </c>
      <c r="E43" s="122"/>
      <c r="F43" s="163">
        <v>36.049999999999997</v>
      </c>
      <c r="G43" s="117"/>
    </row>
    <row r="44" spans="1:14" ht="26.25" customHeight="1" x14ac:dyDescent="0.4">
      <c r="A44" s="70" t="s">
        <v>66</v>
      </c>
      <c r="B44" s="154">
        <v>1</v>
      </c>
      <c r="C44" s="141" t="s">
        <v>67</v>
      </c>
      <c r="D44" s="142">
        <f>D43*$B$34</f>
        <v>36.03</v>
      </c>
      <c r="E44" s="138"/>
      <c r="F44" s="81">
        <f>F43*$B$34</f>
        <v>36.049999999999997</v>
      </c>
      <c r="G44" s="99"/>
    </row>
    <row r="45" spans="1:14" ht="19.5" customHeight="1" thickBot="1" x14ac:dyDescent="0.35">
      <c r="A45" s="70" t="s">
        <v>68</v>
      </c>
      <c r="B45" s="138">
        <f>(B44/B43)*(B42/B41)*(B40/B39)*(B38/B37)*B36</f>
        <v>50</v>
      </c>
      <c r="C45" s="141" t="s">
        <v>69</v>
      </c>
      <c r="D45" s="143">
        <f>D44*$B$30/100</f>
        <v>30.960579000000003</v>
      </c>
      <c r="E45" s="99"/>
      <c r="F45" s="83">
        <f>F44*$B$30/100</f>
        <v>30.977764999999998</v>
      </c>
      <c r="G45" s="99"/>
    </row>
    <row r="46" spans="1:14" ht="19.5" customHeight="1" thickBot="1" x14ac:dyDescent="0.35">
      <c r="A46" s="245" t="s">
        <v>70</v>
      </c>
      <c r="B46" s="250"/>
      <c r="C46" s="141" t="s">
        <v>71</v>
      </c>
      <c r="D46" s="142">
        <f>D45/$B$45</f>
        <v>0.61921158000000009</v>
      </c>
      <c r="E46" s="99"/>
      <c r="F46" s="85">
        <f>F45/$B$45</f>
        <v>0.61955529999999992</v>
      </c>
      <c r="G46" s="99"/>
    </row>
    <row r="47" spans="1:14" ht="27" customHeight="1" thickBot="1" x14ac:dyDescent="0.45">
      <c r="A47" s="247"/>
      <c r="B47" s="251"/>
      <c r="C47" s="141" t="s">
        <v>72</v>
      </c>
      <c r="D47" s="165">
        <f>60/100</f>
        <v>0.6</v>
      </c>
      <c r="E47" s="117"/>
      <c r="F47" s="117"/>
      <c r="G47" s="117"/>
    </row>
    <row r="48" spans="1:14" ht="18.75" x14ac:dyDescent="0.3">
      <c r="C48" s="141" t="s">
        <v>73</v>
      </c>
      <c r="D48" s="143">
        <f>D47*$B$45</f>
        <v>30</v>
      </c>
      <c r="E48" s="99"/>
      <c r="F48" s="99"/>
      <c r="G48" s="99"/>
    </row>
    <row r="49" spans="1:12" ht="19.5" customHeight="1" thickBot="1" x14ac:dyDescent="0.35">
      <c r="C49" s="144" t="s">
        <v>74</v>
      </c>
      <c r="D49" s="145">
        <f>D48/B34</f>
        <v>30</v>
      </c>
      <c r="E49" s="103"/>
      <c r="F49" s="103"/>
      <c r="G49" s="103"/>
    </row>
    <row r="50" spans="1:12" ht="18.75" x14ac:dyDescent="0.3">
      <c r="C50" s="146" t="s">
        <v>75</v>
      </c>
      <c r="D50" s="147">
        <f>AVERAGE(E38:E41,G38:G41)</f>
        <v>51100434.300210975</v>
      </c>
      <c r="E50" s="102"/>
      <c r="F50" s="102"/>
      <c r="G50" s="102"/>
    </row>
    <row r="51" spans="1:12" ht="18.75" x14ac:dyDescent="0.3">
      <c r="C51" s="86" t="s">
        <v>76</v>
      </c>
      <c r="D51" s="89">
        <f>STDEV(E38:E41,G38:G41)/D50</f>
        <v>5.4412583985803268E-3</v>
      </c>
      <c r="E51" s="138"/>
      <c r="F51" s="138"/>
      <c r="G51" s="138"/>
    </row>
    <row r="52" spans="1:12" ht="19.5" customHeight="1" thickBot="1" x14ac:dyDescent="0.35">
      <c r="C52" s="87" t="s">
        <v>20</v>
      </c>
      <c r="D52" s="90">
        <f>COUNT(E38:E41,G38:G41)</f>
        <v>6</v>
      </c>
      <c r="E52" s="138"/>
      <c r="F52" s="138"/>
      <c r="G52" s="138"/>
    </row>
    <row r="54" spans="1:12" ht="18.75" x14ac:dyDescent="0.3">
      <c r="A54" s="52" t="s">
        <v>1</v>
      </c>
      <c r="B54" s="91" t="s">
        <v>77</v>
      </c>
    </row>
    <row r="55" spans="1:12" ht="18.75" x14ac:dyDescent="0.3">
      <c r="A55" s="122" t="s">
        <v>78</v>
      </c>
      <c r="B55" s="55" t="str">
        <f>B21</f>
        <v>Amoxicillin Trihydrate BP equvalent to 125 mg Amoxycillin per 5 ml</v>
      </c>
    </row>
    <row r="56" spans="1:12" ht="26.25" customHeight="1" x14ac:dyDescent="0.4">
      <c r="A56" s="175" t="s">
        <v>79</v>
      </c>
      <c r="B56" s="166">
        <v>5</v>
      </c>
      <c r="C56" s="138" t="s">
        <v>80</v>
      </c>
      <c r="D56" s="167">
        <v>125</v>
      </c>
      <c r="E56" s="138" t="str">
        <f>B20</f>
        <v>Amoxicillin Trihydrate BP</v>
      </c>
    </row>
    <row r="57" spans="1:12" ht="18.75" x14ac:dyDescent="0.3">
      <c r="A57" s="55" t="s">
        <v>81</v>
      </c>
      <c r="B57" s="177">
        <f>'Relative density'!C39</f>
        <v>1.184407591957878</v>
      </c>
    </row>
    <row r="58" spans="1:12" s="77" customFormat="1" ht="18.75" x14ac:dyDescent="0.3">
      <c r="A58" s="175" t="s">
        <v>82</v>
      </c>
      <c r="B58" s="129">
        <f>B56</f>
        <v>5</v>
      </c>
      <c r="C58" s="138" t="s">
        <v>83</v>
      </c>
      <c r="D58" s="150">
        <f>B57*B56</f>
        <v>5.9220379597893906</v>
      </c>
    </row>
    <row r="59" spans="1:12" ht="19.5" customHeight="1" thickBot="1" x14ac:dyDescent="0.3"/>
    <row r="60" spans="1:12" s="9" customFormat="1" ht="27" customHeight="1" thickBot="1" x14ac:dyDescent="0.45">
      <c r="A60" s="69" t="s">
        <v>84</v>
      </c>
      <c r="B60" s="158">
        <v>100</v>
      </c>
      <c r="C60" s="122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">
      <c r="A61" s="70" t="s">
        <v>89</v>
      </c>
      <c r="B61" s="159">
        <v>1</v>
      </c>
      <c r="C61" s="261" t="s">
        <v>90</v>
      </c>
      <c r="D61" s="258">
        <v>2.5099999999999998</v>
      </c>
      <c r="E61" s="123">
        <v>1</v>
      </c>
      <c r="F61" s="168"/>
      <c r="G61" s="134" t="str">
        <f>IF(ISBLANK(F61),"-",(F61/$D$50*$D$47*$B$69)*$D$58/$D$61)</f>
        <v>-</v>
      </c>
      <c r="H61" s="131" t="str">
        <f t="shared" ref="H61:H72" si="0">IF(ISBLANK(F61),"-",G61/$D$56)</f>
        <v>-</v>
      </c>
      <c r="L61" s="61"/>
    </row>
    <row r="62" spans="1:12" s="9" customFormat="1" ht="26.25" customHeight="1" x14ac:dyDescent="0.4">
      <c r="A62" s="70" t="s">
        <v>91</v>
      </c>
      <c r="B62" s="159">
        <v>1</v>
      </c>
      <c r="C62" s="262"/>
      <c r="D62" s="259"/>
      <c r="E62" s="124">
        <v>2</v>
      </c>
      <c r="F62" s="161"/>
      <c r="G62" s="135" t="str">
        <f>IF(ISBLANK(F62),"-",(F62/$D$50*$D$47*$B$69)*$D$58/$D$61)</f>
        <v>-</v>
      </c>
      <c r="H62" s="132" t="str">
        <f t="shared" si="0"/>
        <v>-</v>
      </c>
      <c r="L62" s="61"/>
    </row>
    <row r="63" spans="1:12" s="9" customFormat="1" ht="24.75" customHeight="1" x14ac:dyDescent="0.4">
      <c r="A63" s="70" t="s">
        <v>92</v>
      </c>
      <c r="B63" s="159">
        <v>1</v>
      </c>
      <c r="C63" s="262"/>
      <c r="D63" s="259"/>
      <c r="E63" s="124">
        <v>3</v>
      </c>
      <c r="F63" s="161"/>
      <c r="G63" s="135" t="str">
        <f>IF(ISBLANK(F63),"-",(F63/$D$50*$D$47*$B$69)*$D$58/$D$61)</f>
        <v>-</v>
      </c>
      <c r="H63" s="132" t="str">
        <f t="shared" si="0"/>
        <v>-</v>
      </c>
      <c r="L63" s="61"/>
    </row>
    <row r="64" spans="1:12" ht="27" customHeight="1" thickBot="1" x14ac:dyDescent="0.45">
      <c r="A64" s="70" t="s">
        <v>93</v>
      </c>
      <c r="B64" s="159">
        <v>1</v>
      </c>
      <c r="C64" s="263"/>
      <c r="D64" s="260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94</v>
      </c>
      <c r="B65" s="159">
        <v>1</v>
      </c>
      <c r="C65" s="261" t="s">
        <v>95</v>
      </c>
      <c r="D65" s="258">
        <v>3.4563000000000001</v>
      </c>
      <c r="E65" s="94">
        <v>1</v>
      </c>
      <c r="F65" s="161">
        <v>73243731</v>
      </c>
      <c r="G65" s="134">
        <f>IF(ISBLANK(F65),"-",(F65/$D$50*$D$47*$B$69)*$D$58/$D$65)</f>
        <v>147.35228458310476</v>
      </c>
      <c r="H65" s="131">
        <f t="shared" si="0"/>
        <v>1.1788182766648381</v>
      </c>
    </row>
    <row r="66" spans="1:11" ht="23.25" customHeight="1" x14ac:dyDescent="0.4">
      <c r="A66" s="70" t="s">
        <v>96</v>
      </c>
      <c r="B66" s="159">
        <v>1</v>
      </c>
      <c r="C66" s="262"/>
      <c r="D66" s="259"/>
      <c r="E66" s="95">
        <v>2</v>
      </c>
      <c r="F66" s="161">
        <v>73252780</v>
      </c>
      <c r="G66" s="135">
        <f>IF(ISBLANK(F66),"-",(F66/$D$50*$D$47*$B$69)*$D$58/$D$65)</f>
        <v>147.37048942882996</v>
      </c>
      <c r="H66" s="132">
        <f t="shared" si="0"/>
        <v>1.1789639154306397</v>
      </c>
    </row>
    <row r="67" spans="1:11" ht="24.75" customHeight="1" x14ac:dyDescent="0.4">
      <c r="A67" s="70" t="s">
        <v>97</v>
      </c>
      <c r="B67" s="159">
        <v>1</v>
      </c>
      <c r="C67" s="262"/>
      <c r="D67" s="259"/>
      <c r="E67" s="95">
        <v>3</v>
      </c>
      <c r="F67" s="161">
        <v>73311768</v>
      </c>
      <c r="G67" s="135">
        <f>IF(ISBLANK(F67),"-",(F67/$D$50*$D$47*$B$69)*$D$58/$D$65)</f>
        <v>147.48916192740856</v>
      </c>
      <c r="H67" s="132">
        <f t="shared" si="0"/>
        <v>1.1799132954192684</v>
      </c>
    </row>
    <row r="68" spans="1:11" ht="27" customHeight="1" thickBot="1" x14ac:dyDescent="0.45">
      <c r="A68" s="70" t="s">
        <v>98</v>
      </c>
      <c r="B68" s="159">
        <v>1</v>
      </c>
      <c r="C68" s="263"/>
      <c r="D68" s="260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99</v>
      </c>
      <c r="B69" s="137">
        <f>(B68/B67)*(B66/B65)*(B64/B63)*(B62/B61)*B60</f>
        <v>100</v>
      </c>
      <c r="C69" s="261" t="s">
        <v>100</v>
      </c>
      <c r="D69" s="258">
        <v>2.8022</v>
      </c>
      <c r="E69" s="94">
        <v>1</v>
      </c>
      <c r="F69" s="168">
        <v>60621562</v>
      </c>
      <c r="G69" s="134">
        <f>IF(ISBLANK(F69),"-",(F69/$D$50*$D$47*$B$69)*$D$58/$D$69)</f>
        <v>150.42701570138601</v>
      </c>
      <c r="H69" s="132">
        <f t="shared" si="0"/>
        <v>1.203416125611088</v>
      </c>
    </row>
    <row r="70" spans="1:11" ht="22.5" customHeight="1" thickBot="1" x14ac:dyDescent="0.45">
      <c r="A70" s="148" t="s">
        <v>101</v>
      </c>
      <c r="B70" s="170">
        <f>(D47*B69)/D56*D58</f>
        <v>2.8425782206989072</v>
      </c>
      <c r="C70" s="262"/>
      <c r="D70" s="259"/>
      <c r="E70" s="95">
        <v>2</v>
      </c>
      <c r="F70" s="161">
        <v>60590598</v>
      </c>
      <c r="G70" s="135">
        <f>IF(ISBLANK(F70),"-",(F70/$D$50*$D$47*$B$69)*$D$58/$D$69)</f>
        <v>150.35018128867031</v>
      </c>
      <c r="H70" s="132">
        <f t="shared" si="0"/>
        <v>1.2028014503093625</v>
      </c>
    </row>
    <row r="71" spans="1:11" ht="23.25" customHeight="1" x14ac:dyDescent="0.4">
      <c r="A71" s="245" t="s">
        <v>70</v>
      </c>
      <c r="B71" s="246"/>
      <c r="C71" s="262"/>
      <c r="D71" s="259"/>
      <c r="E71" s="95">
        <v>3</v>
      </c>
      <c r="F71" s="161">
        <v>60599147</v>
      </c>
      <c r="G71" s="135">
        <f>IF(ISBLANK(F71),"-",(F71/$D$50*$D$47*$B$69)*$D$58/$D$69)</f>
        <v>150.37139487200278</v>
      </c>
      <c r="H71" s="132">
        <f t="shared" si="0"/>
        <v>1.2029711589760224</v>
      </c>
    </row>
    <row r="72" spans="1:11" ht="23.25" customHeight="1" thickBot="1" x14ac:dyDescent="0.45">
      <c r="A72" s="247"/>
      <c r="B72" s="248"/>
      <c r="C72" s="264"/>
      <c r="D72" s="260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138"/>
      <c r="B73" s="138"/>
      <c r="C73" s="138"/>
      <c r="D73" s="138"/>
      <c r="E73" s="138"/>
      <c r="F73" s="138"/>
      <c r="G73" s="88" t="s">
        <v>63</v>
      </c>
      <c r="H73" s="171">
        <f>AVERAGE(H61:H72)</f>
        <v>1.1911473704018698</v>
      </c>
    </row>
    <row r="74" spans="1:11" ht="26.25" customHeight="1" x14ac:dyDescent="0.4">
      <c r="C74" s="138"/>
      <c r="D74" s="138"/>
      <c r="E74" s="138"/>
      <c r="F74" s="138"/>
      <c r="G74" s="86" t="s">
        <v>76</v>
      </c>
      <c r="H74" s="172">
        <f>STDEV(H61:H72)/H73</f>
        <v>1.0964035118482892E-2</v>
      </c>
    </row>
    <row r="75" spans="1:11" ht="27" customHeight="1" thickBot="1" x14ac:dyDescent="0.45">
      <c r="A75" s="138"/>
      <c r="B75" s="138"/>
      <c r="C75" s="138"/>
      <c r="D75" s="99"/>
      <c r="E75" s="99"/>
      <c r="F75" s="138"/>
      <c r="G75" s="87" t="s">
        <v>20</v>
      </c>
      <c r="H75" s="173">
        <f>COUNT(H61:H72)</f>
        <v>6</v>
      </c>
    </row>
    <row r="76" spans="1:11" ht="18.75" x14ac:dyDescent="0.3">
      <c r="A76" s="138"/>
      <c r="B76" s="138"/>
      <c r="C76" s="138"/>
      <c r="D76" s="99"/>
      <c r="E76" s="99"/>
      <c r="F76" s="99"/>
      <c r="G76" s="99"/>
      <c r="H76" s="138"/>
      <c r="I76" s="122"/>
      <c r="J76" s="175"/>
      <c r="K76" s="178"/>
    </row>
    <row r="77" spans="1:11" ht="26.25" customHeight="1" x14ac:dyDescent="0.4">
      <c r="A77" s="57" t="s">
        <v>102</v>
      </c>
      <c r="B77" s="175" t="s">
        <v>103</v>
      </c>
      <c r="C77" s="242" t="str">
        <f>B20</f>
        <v>Amoxicillin Trihydrate BP</v>
      </c>
      <c r="D77" s="242"/>
      <c r="E77" s="122" t="s">
        <v>104</v>
      </c>
      <c r="F77" s="122"/>
      <c r="G77" s="176">
        <f>H73</f>
        <v>1.1911473704018698</v>
      </c>
      <c r="H77" s="138"/>
      <c r="I77" s="122"/>
      <c r="J77" s="175"/>
      <c r="K77" s="178"/>
    </row>
    <row r="78" spans="1:11" ht="19.5" customHeight="1" thickBot="1" x14ac:dyDescent="0.35">
      <c r="A78" s="180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138" t="s">
        <v>26</v>
      </c>
      <c r="E79" s="138" t="s">
        <v>27</v>
      </c>
      <c r="F79" s="138"/>
      <c r="G79" s="138" t="s">
        <v>28</v>
      </c>
    </row>
    <row r="80" spans="1:11" ht="83.1" customHeight="1" x14ac:dyDescent="0.3">
      <c r="A80" s="175" t="s">
        <v>29</v>
      </c>
      <c r="B80" s="151"/>
      <c r="C80" s="151"/>
      <c r="D80" s="138"/>
      <c r="E80" s="126"/>
      <c r="F80" s="122"/>
      <c r="G80" s="126"/>
      <c r="H80" s="126"/>
      <c r="I80" s="122"/>
    </row>
    <row r="81" spans="1:9" ht="83.1" customHeight="1" x14ac:dyDescent="0.3">
      <c r="A81" s="175" t="s">
        <v>30</v>
      </c>
      <c r="B81" s="152"/>
      <c r="C81" s="152"/>
      <c r="D81" s="178"/>
      <c r="E81" s="127"/>
      <c r="F81" s="122"/>
      <c r="G81" s="127"/>
      <c r="H81" s="127"/>
      <c r="I81" s="122"/>
    </row>
    <row r="82" spans="1:9" ht="18.75" x14ac:dyDescent="0.3">
      <c r="A82" s="138"/>
      <c r="B82" s="138"/>
      <c r="C82" s="99"/>
      <c r="D82" s="99"/>
      <c r="E82" s="99"/>
      <c r="F82" s="99"/>
      <c r="G82" s="138"/>
      <c r="H82" s="138"/>
      <c r="I82" s="122"/>
    </row>
    <row r="83" spans="1:9" ht="18.75" x14ac:dyDescent="0.3">
      <c r="A83" s="138"/>
      <c r="B83" s="138"/>
      <c r="C83" s="138"/>
      <c r="D83" s="99"/>
      <c r="E83" s="99"/>
      <c r="F83" s="99"/>
      <c r="G83" s="99"/>
      <c r="H83" s="138"/>
      <c r="I83" s="122"/>
    </row>
    <row r="84" spans="1:9" ht="18.75" x14ac:dyDescent="0.3">
      <c r="A84" s="138"/>
      <c r="B84" s="138"/>
      <c r="C84" s="138"/>
      <c r="D84" s="99"/>
      <c r="E84" s="99"/>
      <c r="F84" s="99"/>
      <c r="G84" s="99"/>
      <c r="H84" s="138"/>
      <c r="I84" s="122"/>
    </row>
    <row r="85" spans="1:9" ht="18.75" x14ac:dyDescent="0.3">
      <c r="A85" s="138"/>
      <c r="B85" s="138"/>
      <c r="C85" s="138"/>
      <c r="D85" s="99"/>
      <c r="E85" s="99"/>
      <c r="F85" s="99"/>
      <c r="G85" s="99"/>
      <c r="H85" s="138"/>
      <c r="I85" s="122"/>
    </row>
    <row r="86" spans="1:9" ht="18.75" x14ac:dyDescent="0.3">
      <c r="A86" s="138"/>
      <c r="B86" s="138"/>
      <c r="C86" s="138"/>
      <c r="D86" s="99"/>
      <c r="E86" s="99"/>
      <c r="F86" s="99"/>
      <c r="G86" s="99"/>
      <c r="H86" s="138"/>
      <c r="I86" s="122"/>
    </row>
    <row r="87" spans="1:9" ht="18.75" x14ac:dyDescent="0.3">
      <c r="A87" s="138"/>
      <c r="B87" s="138"/>
      <c r="C87" s="138"/>
      <c r="D87" s="99"/>
      <c r="E87" s="99"/>
      <c r="F87" s="99"/>
      <c r="G87" s="99"/>
      <c r="H87" s="138"/>
      <c r="I87" s="122"/>
    </row>
    <row r="88" spans="1:9" ht="18.75" x14ac:dyDescent="0.3">
      <c r="A88" s="138"/>
      <c r="B88" s="138"/>
      <c r="C88" s="138"/>
      <c r="D88" s="99"/>
      <c r="E88" s="99"/>
      <c r="F88" s="99"/>
      <c r="G88" s="99"/>
      <c r="H88" s="138"/>
      <c r="I88" s="122"/>
    </row>
    <row r="89" spans="1:9" ht="18.75" x14ac:dyDescent="0.3">
      <c r="A89" s="138"/>
      <c r="B89" s="138"/>
      <c r="C89" s="138"/>
      <c r="D89" s="99"/>
      <c r="E89" s="99"/>
      <c r="F89" s="99"/>
      <c r="G89" s="99"/>
      <c r="H89" s="138"/>
      <c r="I89" s="122"/>
    </row>
    <row r="90" spans="1:9" ht="18.75" x14ac:dyDescent="0.3">
      <c r="A90" s="138"/>
      <c r="B90" s="138"/>
      <c r="C90" s="138"/>
      <c r="D90" s="99"/>
      <c r="E90" s="99"/>
      <c r="F90" s="99"/>
      <c r="G90" s="99"/>
      <c r="H90" s="138"/>
      <c r="I90" s="122"/>
    </row>
    <row r="250" spans="1:1" x14ac:dyDescent="0.25">
      <c r="A250" s="21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24" sqref="D2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3" t="s">
        <v>31</v>
      </c>
      <c r="B1" s="273"/>
      <c r="C1" s="273"/>
      <c r="D1" s="273"/>
      <c r="E1" s="273"/>
      <c r="F1" s="273"/>
      <c r="G1" s="235"/>
    </row>
    <row r="2" spans="1:7" ht="12.75" customHeight="1" x14ac:dyDescent="0.3">
      <c r="A2" s="273"/>
      <c r="B2" s="273"/>
      <c r="C2" s="273"/>
      <c r="D2" s="273"/>
      <c r="E2" s="273"/>
      <c r="F2" s="273"/>
      <c r="G2" s="235"/>
    </row>
    <row r="3" spans="1:7" ht="12.75" customHeight="1" x14ac:dyDescent="0.3">
      <c r="A3" s="273"/>
      <c r="B3" s="273"/>
      <c r="C3" s="273"/>
      <c r="D3" s="273"/>
      <c r="E3" s="273"/>
      <c r="F3" s="273"/>
      <c r="G3" s="235"/>
    </row>
    <row r="4" spans="1:7" ht="12.75" customHeight="1" x14ac:dyDescent="0.3">
      <c r="A4" s="273"/>
      <c r="B4" s="273"/>
      <c r="C4" s="273"/>
      <c r="D4" s="273"/>
      <c r="E4" s="273"/>
      <c r="F4" s="273"/>
      <c r="G4" s="235"/>
    </row>
    <row r="5" spans="1:7" ht="12.75" customHeight="1" x14ac:dyDescent="0.3">
      <c r="A5" s="273"/>
      <c r="B5" s="273"/>
      <c r="C5" s="273"/>
      <c r="D5" s="273"/>
      <c r="E5" s="273"/>
      <c r="F5" s="273"/>
      <c r="G5" s="235"/>
    </row>
    <row r="6" spans="1:7" ht="12.75" customHeight="1" x14ac:dyDescent="0.3">
      <c r="A6" s="273"/>
      <c r="B6" s="273"/>
      <c r="C6" s="273"/>
      <c r="D6" s="273"/>
      <c r="E6" s="273"/>
      <c r="F6" s="273"/>
      <c r="G6" s="235"/>
    </row>
    <row r="7" spans="1:7" ht="12.75" customHeight="1" x14ac:dyDescent="0.3">
      <c r="A7" s="273"/>
      <c r="B7" s="273"/>
      <c r="C7" s="273"/>
      <c r="D7" s="273"/>
      <c r="E7" s="273"/>
      <c r="F7" s="273"/>
      <c r="G7" s="235"/>
    </row>
    <row r="8" spans="1:7" ht="15" customHeight="1" x14ac:dyDescent="0.3">
      <c r="A8" s="272" t="s">
        <v>32</v>
      </c>
      <c r="B8" s="272"/>
      <c r="C8" s="272"/>
      <c r="D8" s="272"/>
      <c r="E8" s="272"/>
      <c r="F8" s="272"/>
      <c r="G8" s="236"/>
    </row>
    <row r="9" spans="1:7" ht="12.75" customHeight="1" x14ac:dyDescent="0.3">
      <c r="A9" s="272"/>
      <c r="B9" s="272"/>
      <c r="C9" s="272"/>
      <c r="D9" s="272"/>
      <c r="E9" s="272"/>
      <c r="F9" s="272"/>
      <c r="G9" s="236"/>
    </row>
    <row r="10" spans="1:7" ht="12.75" customHeight="1" x14ac:dyDescent="0.3">
      <c r="A10" s="272"/>
      <c r="B10" s="272"/>
      <c r="C10" s="272"/>
      <c r="D10" s="272"/>
      <c r="E10" s="272"/>
      <c r="F10" s="272"/>
      <c r="G10" s="236"/>
    </row>
    <row r="11" spans="1:7" ht="12.75" customHeight="1" x14ac:dyDescent="0.3">
      <c r="A11" s="272"/>
      <c r="B11" s="272"/>
      <c r="C11" s="272"/>
      <c r="D11" s="272"/>
      <c r="E11" s="272"/>
      <c r="F11" s="272"/>
      <c r="G11" s="236"/>
    </row>
    <row r="12" spans="1:7" ht="12.75" customHeight="1" x14ac:dyDescent="0.3">
      <c r="A12" s="272"/>
      <c r="B12" s="272"/>
      <c r="C12" s="272"/>
      <c r="D12" s="272"/>
      <c r="E12" s="272"/>
      <c r="F12" s="272"/>
      <c r="G12" s="236"/>
    </row>
    <row r="13" spans="1:7" ht="12.75" customHeight="1" x14ac:dyDescent="0.3">
      <c r="A13" s="272"/>
      <c r="B13" s="272"/>
      <c r="C13" s="272"/>
      <c r="D13" s="272"/>
      <c r="E13" s="272"/>
      <c r="F13" s="272"/>
      <c r="G13" s="236"/>
    </row>
    <row r="14" spans="1:7" ht="12.75" customHeight="1" x14ac:dyDescent="0.3">
      <c r="A14" s="272"/>
      <c r="B14" s="272"/>
      <c r="C14" s="272"/>
      <c r="D14" s="272"/>
      <c r="E14" s="272"/>
      <c r="F14" s="272"/>
      <c r="G14" s="236"/>
    </row>
    <row r="15" spans="1:7" ht="13.5" customHeight="1" x14ac:dyDescent="0.3"/>
    <row r="16" spans="1:7" ht="19.5" customHeight="1" x14ac:dyDescent="0.3">
      <c r="A16" s="268" t="s">
        <v>33</v>
      </c>
      <c r="B16" s="269"/>
      <c r="C16" s="269"/>
      <c r="D16" s="269"/>
      <c r="E16" s="269"/>
      <c r="F16" s="270"/>
    </row>
    <row r="17" spans="1:13" ht="18.75" customHeight="1" x14ac:dyDescent="0.3">
      <c r="A17" s="271" t="s">
        <v>105</v>
      </c>
      <c r="B17" s="271"/>
      <c r="C17" s="271"/>
      <c r="D17" s="271"/>
      <c r="E17" s="271"/>
      <c r="F17" s="271"/>
    </row>
    <row r="20" spans="1:13" ht="16.5" customHeight="1" x14ac:dyDescent="0.3">
      <c r="A20" s="182" t="s">
        <v>35</v>
      </c>
      <c r="B20" s="237" t="str">
        <f>'Amoxicillin Day 7'!B18:C18</f>
        <v>Unixil Powder for Reconstitutuon</v>
      </c>
    </row>
    <row r="21" spans="1:13" ht="16.5" customHeight="1" x14ac:dyDescent="0.3">
      <c r="A21" s="182" t="s">
        <v>36</v>
      </c>
      <c r="B21" s="237" t="str">
        <f>'Amoxicillin Day 7'!B19</f>
        <v>NDQD201508058</v>
      </c>
    </row>
    <row r="22" spans="1:13" ht="16.5" customHeight="1" x14ac:dyDescent="0.3">
      <c r="A22" s="182" t="s">
        <v>37</v>
      </c>
      <c r="B22" s="237" t="str">
        <f>'Amoxicillin Day 7'!B20</f>
        <v>Amoxicillin Trihydrate BP</v>
      </c>
    </row>
    <row r="23" spans="1:13" ht="16.5" customHeight="1" x14ac:dyDescent="0.3">
      <c r="A23" s="182" t="s">
        <v>38</v>
      </c>
      <c r="B23" s="237" t="str">
        <f>'Amoxicillin Day 7'!B21:I21</f>
        <v>Amoxicillin Trihydrate BP equvalent to 125 mg Amoxycillin per 5 ml</v>
      </c>
    </row>
    <row r="24" spans="1:13" ht="16.5" customHeight="1" x14ac:dyDescent="0.3">
      <c r="A24" s="182" t="s">
        <v>39</v>
      </c>
      <c r="B24" s="238" t="str">
        <f>'Amoxicillin Day 7'!B22</f>
        <v>24th August 2015</v>
      </c>
    </row>
    <row r="25" spans="1:13" ht="16.5" customHeight="1" x14ac:dyDescent="0.3">
      <c r="A25" s="182" t="s">
        <v>40</v>
      </c>
      <c r="B25" s="238" t="str">
        <f>'Amoxicillin Day 7'!B23</f>
        <v>2nd Sept 2015</v>
      </c>
    </row>
    <row r="27" spans="1:13" ht="13.5" customHeight="1" x14ac:dyDescent="0.3"/>
    <row r="28" spans="1:13" ht="17.25" customHeight="1" x14ac:dyDescent="0.3">
      <c r="B28" s="184" t="s">
        <v>106</v>
      </c>
      <c r="C28" s="185" t="s">
        <v>107</v>
      </c>
      <c r="D28" s="185" t="s">
        <v>108</v>
      </c>
      <c r="E28" s="186"/>
      <c r="F28" s="186"/>
      <c r="G28" s="186"/>
      <c r="H28" s="187"/>
      <c r="I28" s="186"/>
      <c r="J28" s="186"/>
      <c r="K28" s="186"/>
      <c r="L28" s="188"/>
      <c r="M28" s="188"/>
    </row>
    <row r="29" spans="1:13" ht="16.5" customHeight="1" x14ac:dyDescent="0.3">
      <c r="B29" s="189">
        <v>22.551010000000002</v>
      </c>
      <c r="C29" s="190">
        <v>47.6678</v>
      </c>
      <c r="D29" s="190">
        <v>52.309460000000001</v>
      </c>
      <c r="E29" s="191"/>
      <c r="F29" s="191"/>
      <c r="G29" s="191"/>
      <c r="H29" s="187"/>
      <c r="I29" s="191"/>
      <c r="J29" s="191"/>
      <c r="K29" s="191"/>
      <c r="L29" s="188"/>
      <c r="M29" s="188"/>
    </row>
    <row r="30" spans="1:13" ht="15.75" customHeight="1" x14ac:dyDescent="0.3">
      <c r="B30" s="192"/>
      <c r="C30" s="190">
        <v>47.667760000000001</v>
      </c>
      <c r="D30" s="190">
        <v>52.294530000000002</v>
      </c>
      <c r="E30" s="191"/>
      <c r="F30" s="191"/>
      <c r="G30" s="191"/>
      <c r="H30" s="187"/>
      <c r="I30" s="191"/>
      <c r="J30" s="191"/>
      <c r="K30" s="191"/>
      <c r="L30" s="188"/>
      <c r="M30" s="188"/>
    </row>
    <row r="31" spans="1:13" ht="16.5" customHeight="1" x14ac:dyDescent="0.3">
      <c r="B31" s="192"/>
      <c r="C31" s="193">
        <v>47.667729999999999</v>
      </c>
      <c r="D31" s="193">
        <v>52.294460000000001</v>
      </c>
      <c r="E31" s="191"/>
      <c r="F31" s="191"/>
      <c r="G31" s="191"/>
      <c r="H31" s="187"/>
      <c r="I31" s="191"/>
      <c r="J31" s="191"/>
      <c r="K31" s="191"/>
      <c r="L31" s="188"/>
      <c r="M31" s="188"/>
    </row>
    <row r="32" spans="1:13" ht="16.5" customHeight="1" x14ac:dyDescent="0.3">
      <c r="B32" s="192"/>
      <c r="C32" s="194"/>
      <c r="D32" s="195"/>
      <c r="E32" s="191"/>
      <c r="F32" s="191"/>
      <c r="G32" s="191"/>
      <c r="H32" s="187"/>
      <c r="I32" s="191"/>
      <c r="J32" s="191"/>
      <c r="K32" s="191"/>
      <c r="L32" s="188"/>
      <c r="M32" s="188"/>
    </row>
    <row r="33" spans="1:13" ht="17.25" customHeight="1" x14ac:dyDescent="0.3">
      <c r="B33" s="196">
        <f>AVERAGE(B29:B32)</f>
        <v>22.551010000000002</v>
      </c>
      <c r="C33" s="196">
        <f>AVERAGE(C29:C32)</f>
        <v>47.667763333333333</v>
      </c>
      <c r="D33" s="196">
        <f>AVERAGE(D29:D32)</f>
        <v>52.299483333333342</v>
      </c>
      <c r="E33" s="197"/>
      <c r="F33" s="197"/>
      <c r="G33" s="197"/>
      <c r="H33" s="187"/>
      <c r="I33" s="197"/>
      <c r="J33" s="197"/>
      <c r="K33" s="197"/>
      <c r="L33" s="188"/>
      <c r="M33" s="188"/>
    </row>
    <row r="34" spans="1:13" ht="16.5" customHeight="1" x14ac:dyDescent="0.3">
      <c r="B34" s="198"/>
      <c r="C34" s="198"/>
      <c r="D34" s="198"/>
      <c r="E34" s="187"/>
      <c r="F34" s="187"/>
      <c r="G34" s="187"/>
      <c r="H34" s="187"/>
      <c r="I34" s="187"/>
      <c r="J34" s="187"/>
      <c r="K34" s="187"/>
      <c r="L34" s="188"/>
      <c r="M34" s="188"/>
    </row>
    <row r="35" spans="1:13" ht="16.5" customHeight="1" x14ac:dyDescent="0.3">
      <c r="B35" s="199" t="s">
        <v>109</v>
      </c>
      <c r="C35" s="200">
        <f>C33-B33</f>
        <v>25.116753333333332</v>
      </c>
      <c r="D35" s="198"/>
      <c r="E35" s="187"/>
      <c r="F35" s="201"/>
      <c r="G35" s="187"/>
      <c r="H35" s="187"/>
      <c r="I35" s="187"/>
      <c r="J35" s="201"/>
      <c r="K35" s="187"/>
      <c r="L35" s="188"/>
      <c r="M35" s="188"/>
    </row>
    <row r="36" spans="1:13" ht="16.5" customHeight="1" x14ac:dyDescent="0.3">
      <c r="B36" s="198"/>
      <c r="C36" s="202"/>
      <c r="D36" s="198"/>
      <c r="E36" s="187"/>
      <c r="F36" s="201"/>
      <c r="G36" s="187"/>
      <c r="H36" s="187"/>
      <c r="I36" s="187"/>
      <c r="J36" s="201"/>
      <c r="K36" s="187"/>
      <c r="L36" s="188"/>
      <c r="M36" s="188"/>
    </row>
    <row r="37" spans="1:13" ht="16.5" customHeight="1" x14ac:dyDescent="0.3">
      <c r="B37" s="199" t="s">
        <v>110</v>
      </c>
      <c r="C37" s="200">
        <f>D33-B33</f>
        <v>29.74847333333334</v>
      </c>
      <c r="D37" s="198"/>
      <c r="E37" s="187"/>
      <c r="F37" s="201"/>
      <c r="G37" s="187"/>
      <c r="H37" s="187"/>
      <c r="I37" s="187"/>
      <c r="J37" s="201"/>
      <c r="K37" s="187"/>
      <c r="L37" s="188"/>
      <c r="M37" s="188"/>
    </row>
    <row r="38" spans="1:13" ht="16.5" customHeight="1" x14ac:dyDescent="0.3">
      <c r="B38" s="198"/>
      <c r="C38" s="202"/>
      <c r="D38" s="198"/>
      <c r="E38" s="187"/>
      <c r="F38" s="203"/>
      <c r="G38" s="204"/>
      <c r="H38" s="204"/>
      <c r="I38" s="204"/>
      <c r="J38" s="203"/>
      <c r="K38" s="187"/>
      <c r="L38" s="188"/>
      <c r="M38" s="188"/>
    </row>
    <row r="39" spans="1:13" ht="32.25" customHeight="1" x14ac:dyDescent="0.3">
      <c r="B39" s="205" t="s">
        <v>111</v>
      </c>
      <c r="C39" s="206">
        <f>C37/C35</f>
        <v>1.184407591957878</v>
      </c>
      <c r="D39" s="198"/>
      <c r="E39" s="207"/>
      <c r="F39" s="208"/>
      <c r="G39" s="204"/>
      <c r="H39" s="204"/>
      <c r="I39" s="209"/>
      <c r="J39" s="208"/>
      <c r="K39" s="187"/>
      <c r="L39" s="188"/>
      <c r="M39" s="188"/>
    </row>
    <row r="40" spans="1:13" ht="14.25" customHeight="1" x14ac:dyDescent="0.3">
      <c r="A40" s="210"/>
      <c r="B40" s="211"/>
      <c r="C40" s="212"/>
      <c r="D40" s="213"/>
      <c r="E40" s="212"/>
      <c r="G40" s="214"/>
      <c r="H40" s="214"/>
      <c r="I40" s="215"/>
      <c r="J40" s="216"/>
    </row>
    <row r="41" spans="1:13" ht="16.5" customHeight="1" x14ac:dyDescent="0.3">
      <c r="A41" s="183"/>
      <c r="B41" s="217" t="s">
        <v>26</v>
      </c>
      <c r="C41" s="217"/>
      <c r="D41" s="218" t="s">
        <v>27</v>
      </c>
      <c r="E41" s="219"/>
      <c r="F41" s="218" t="s">
        <v>28</v>
      </c>
      <c r="G41" s="214"/>
      <c r="H41" s="214"/>
      <c r="I41" s="215"/>
      <c r="J41" s="216"/>
    </row>
    <row r="42" spans="1:13" ht="59.25" customHeight="1" x14ac:dyDescent="0.3">
      <c r="A42" s="220" t="s">
        <v>29</v>
      </c>
      <c r="B42" s="221"/>
      <c r="C42" s="222"/>
      <c r="D42" s="221"/>
      <c r="E42" s="223"/>
      <c r="F42" s="224"/>
      <c r="G42" s="214"/>
      <c r="H42" s="214"/>
      <c r="I42" s="215"/>
      <c r="J42" s="216"/>
    </row>
    <row r="43" spans="1:13" ht="59.25" customHeight="1" x14ac:dyDescent="0.3">
      <c r="A43" s="220" t="s">
        <v>30</v>
      </c>
      <c r="B43" s="225"/>
      <c r="C43" s="226"/>
      <c r="D43" s="225"/>
      <c r="E43" s="223"/>
      <c r="F43" s="227"/>
      <c r="G43" s="228"/>
      <c r="H43" s="228"/>
      <c r="I43" s="229"/>
    </row>
    <row r="44" spans="1:13" ht="13.5" customHeight="1" x14ac:dyDescent="0.3">
      <c r="A44" s="228"/>
      <c r="B44" s="228"/>
      <c r="C44" s="228"/>
      <c r="D44" s="229"/>
      <c r="F44" s="228"/>
      <c r="G44" s="228"/>
      <c r="H44" s="228"/>
      <c r="I44" s="229"/>
    </row>
    <row r="45" spans="1:13" ht="13.5" customHeight="1" x14ac:dyDescent="0.3">
      <c r="A45" s="228"/>
      <c r="B45" s="228"/>
      <c r="C45" s="228"/>
      <c r="D45" s="229"/>
      <c r="F45" s="228"/>
      <c r="G45" s="228"/>
      <c r="H45" s="228"/>
      <c r="I45" s="229"/>
    </row>
    <row r="47" spans="1:13" ht="13.5" customHeight="1" x14ac:dyDescent="0.3">
      <c r="A47" s="230"/>
      <c r="B47" s="230"/>
      <c r="C47" s="230"/>
      <c r="F47" s="230"/>
      <c r="G47" s="230"/>
      <c r="H47" s="230"/>
    </row>
    <row r="48" spans="1:13" ht="13.5" customHeight="1" x14ac:dyDescent="0.3">
      <c r="A48" s="231"/>
      <c r="B48" s="231"/>
      <c r="C48" s="231"/>
      <c r="F48" s="231"/>
      <c r="G48" s="231"/>
      <c r="H48" s="231"/>
    </row>
    <row r="49" spans="1:8" x14ac:dyDescent="0.3">
      <c r="B49" s="232"/>
      <c r="C49" s="232"/>
      <c r="G49" s="232"/>
      <c r="H49" s="232"/>
    </row>
    <row r="50" spans="1:8" x14ac:dyDescent="0.3">
      <c r="A50" s="233"/>
      <c r="F50" s="233"/>
    </row>
    <row r="51" spans="1:8" x14ac:dyDescent="0.3">
      <c r="C51" s="234"/>
    </row>
    <row r="52" spans="1:8" x14ac:dyDescent="0.3">
      <c r="C52" s="234"/>
    </row>
    <row r="57" spans="1:8" ht="13.5" customHeight="1" x14ac:dyDescent="0.3">
      <c r="C57" s="22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52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SST Day 7</vt:lpstr>
      <vt:lpstr>Amoxicillin</vt:lpstr>
      <vt:lpstr>Amoxicillin Day 7</vt:lpstr>
      <vt:lpstr>Relative density</vt:lpstr>
      <vt:lpstr>Amoxicillin!Print_Area</vt:lpstr>
      <vt:lpstr>'Amoxicillin Day 7'!Print_Area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dcterms:created xsi:type="dcterms:W3CDTF">2005-07-05T10:19:27Z</dcterms:created>
  <dcterms:modified xsi:type="dcterms:W3CDTF">2015-09-02T08:45:50Z</dcterms:modified>
</cp:coreProperties>
</file>