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Relative Density" sheetId="4" r:id="rId1"/>
    <sheet name="SST Sulphamethoxazole" sheetId="1" r:id="rId2"/>
    <sheet name="SST Trimethoprim" sheetId="6" r:id="rId3"/>
    <sheet name="Sulphamethoxazole" sheetId="2" r:id="rId4"/>
    <sheet name="Trimethoprim" sheetId="3" r:id="rId5"/>
  </sheets>
  <externalReferences>
    <externalReference r:id="rId6"/>
  </externalReferences>
  <definedNames>
    <definedName name="_xlnm.Print_Area" localSheetId="3">Sulphamethoxazole!$A$1:$H$86</definedName>
    <definedName name="_xlnm.Print_Area" localSheetId="4">Trimethoprim!$A$1:$I$86</definedName>
  </definedNames>
  <calcPr calcId="145621"/>
</workbook>
</file>

<file path=xl/calcChain.xml><?xml version="1.0" encoding="utf-8"?>
<calcChain xmlns="http://schemas.openxmlformats.org/spreadsheetml/2006/main">
  <c r="B30" i="6" l="1"/>
  <c r="B31" i="6" s="1"/>
  <c r="B21" i="6"/>
  <c r="B20" i="6"/>
  <c r="B19" i="6"/>
  <c r="B53" i="6"/>
  <c r="E51" i="6"/>
  <c r="D51" i="6"/>
  <c r="C51" i="6"/>
  <c r="B51" i="6"/>
  <c r="B52" i="6" s="1"/>
  <c r="B32" i="6"/>
  <c r="E30" i="6"/>
  <c r="D30" i="6"/>
  <c r="C30" i="6"/>
  <c r="B18" i="6"/>
  <c r="B17" i="6"/>
  <c r="B20" i="1"/>
  <c r="B18" i="1"/>
  <c r="B17" i="1"/>
  <c r="B19" i="1"/>
  <c r="D47" i="3"/>
  <c r="B57" i="3"/>
  <c r="B23" i="3"/>
  <c r="B22" i="3"/>
  <c r="B57" i="2"/>
  <c r="D47" i="2"/>
  <c r="B25" i="4"/>
  <c r="B24" i="4"/>
  <c r="B23" i="4"/>
  <c r="B22" i="4"/>
  <c r="B21" i="4"/>
  <c r="B20" i="4"/>
  <c r="D33" i="4"/>
  <c r="C37" i="4" s="1"/>
  <c r="C33" i="4"/>
  <c r="C35" i="4" s="1"/>
  <c r="B33" i="4"/>
  <c r="B18" i="4"/>
  <c r="C77" i="3"/>
  <c r="H72" i="3"/>
  <c r="G72" i="3"/>
  <c r="B69" i="3"/>
  <c r="H68" i="3"/>
  <c r="G68" i="3"/>
  <c r="H64" i="3"/>
  <c r="G64" i="3"/>
  <c r="D58" i="3"/>
  <c r="B58" i="3"/>
  <c r="E56" i="3"/>
  <c r="B55" i="3"/>
  <c r="B45" i="3"/>
  <c r="F44" i="3"/>
  <c r="D44" i="3"/>
  <c r="F42" i="3"/>
  <c r="D42" i="3"/>
  <c r="G41" i="3"/>
  <c r="E41" i="3"/>
  <c r="B34" i="3"/>
  <c r="B30" i="3"/>
  <c r="C77" i="2"/>
  <c r="H72" i="2"/>
  <c r="G72" i="2"/>
  <c r="B69" i="2"/>
  <c r="H68" i="2"/>
  <c r="G68" i="2"/>
  <c r="H64" i="2"/>
  <c r="G64" i="2"/>
  <c r="B58" i="2"/>
  <c r="D58" i="2"/>
  <c r="E56" i="2"/>
  <c r="B55" i="2"/>
  <c r="B45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F46" i="3" s="1"/>
  <c r="D48" i="3"/>
  <c r="B70" i="3"/>
  <c r="D45" i="3"/>
  <c r="D46" i="3" s="1"/>
  <c r="D48" i="2"/>
  <c r="B70" i="2"/>
  <c r="D45" i="2"/>
  <c r="D46" i="2" s="1"/>
  <c r="B21" i="1" s="1"/>
  <c r="C39" i="4"/>
  <c r="F44" i="2"/>
  <c r="F45" i="2" s="1"/>
  <c r="F46" i="2" s="1"/>
  <c r="D49" i="2" l="1"/>
  <c r="E39" i="2"/>
  <c r="G40" i="2"/>
  <c r="G38" i="2"/>
  <c r="G39" i="2"/>
  <c r="E40" i="2"/>
  <c r="E38" i="2"/>
  <c r="D49" i="3"/>
  <c r="G39" i="3"/>
  <c r="G40" i="3"/>
  <c r="E40" i="3"/>
  <c r="E38" i="3"/>
  <c r="E39" i="3"/>
  <c r="G38" i="3"/>
  <c r="G42" i="2" l="1"/>
  <c r="D50" i="2"/>
  <c r="D52" i="2"/>
  <c r="E42" i="2"/>
  <c r="G42" i="3"/>
  <c r="D50" i="3"/>
  <c r="D52" i="3"/>
  <c r="E42" i="3"/>
  <c r="D51" i="2" l="1"/>
  <c r="G71" i="2"/>
  <c r="H71" i="2" s="1"/>
  <c r="G70" i="2"/>
  <c r="H70" i="2" s="1"/>
  <c r="G66" i="2"/>
  <c r="H66" i="2" s="1"/>
  <c r="G63" i="2"/>
  <c r="H63" i="2" s="1"/>
  <c r="G61" i="2"/>
  <c r="H61" i="2" s="1"/>
  <c r="G65" i="2"/>
  <c r="H65" i="2" s="1"/>
  <c r="G62" i="2"/>
  <c r="H62" i="2" s="1"/>
  <c r="G69" i="2"/>
  <c r="H69" i="2" s="1"/>
  <c r="G67" i="2"/>
  <c r="H67" i="2" s="1"/>
  <c r="D51" i="3"/>
  <c r="G71" i="3"/>
  <c r="H71" i="3" s="1"/>
  <c r="G63" i="3"/>
  <c r="H63" i="3" s="1"/>
  <c r="G65" i="3"/>
  <c r="H65" i="3" s="1"/>
  <c r="G62" i="3"/>
  <c r="H62" i="3" s="1"/>
  <c r="G67" i="3"/>
  <c r="H67" i="3" s="1"/>
  <c r="G66" i="3"/>
  <c r="H66" i="3" s="1"/>
  <c r="G70" i="3"/>
  <c r="H70" i="3" s="1"/>
  <c r="G61" i="3"/>
  <c r="H61" i="3" s="1"/>
  <c r="G69" i="3"/>
  <c r="H69" i="3" s="1"/>
  <c r="H73" i="2" l="1"/>
  <c r="G77" i="2" s="1"/>
  <c r="H75" i="2"/>
  <c r="H73" i="3"/>
  <c r="H75" i="3"/>
  <c r="H74" i="2" l="1"/>
  <c r="H74" i="3"/>
  <c r="G77" i="3"/>
</calcChain>
</file>

<file path=xl/sharedStrings.xml><?xml version="1.0" encoding="utf-8"?>
<sst xmlns="http://schemas.openxmlformats.org/spreadsheetml/2006/main" count="315" uniqueCount="122">
  <si>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</si>
  <si>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</si>
  <si>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</si>
  <si>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</si>
  <si>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</si>
  <si>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</si>
  <si>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</si>
  <si>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NDQD201508060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</si>
  <si>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</si>
  <si>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</si>
  <si>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</si>
  <si>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</si>
  <si>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</si>
  <si>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</si>
  <si>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</si>
  <si>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</si>
  <si>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</si>
  <si>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</si>
  <si>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</si>
  <si>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</si>
  <si>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</si>
  <si>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</si>
  <si>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</si>
  <si>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</si>
  <si>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</si>
  <si>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</si>
  <si>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</si>
  <si>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</si>
  <si>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</si>
  <si>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</si>
  <si>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</si>
  <si>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</si>
  <si>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</si>
  <si>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</si>
  <si>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</si>
  <si>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</si>
  <si>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</si>
  <si>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</si>
  <si>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</si>
  <si>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</si>
  <si>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</si>
  <si>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</si>
  <si>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</si>
  <si>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</si>
  <si>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</si>
  <si>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</si>
  <si>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</si>
  <si>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</si>
  <si>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</si>
  <si>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</si>
  <si>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</si>
  <si>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</si>
  <si>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</si>
  <si>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</si>
  <si>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</si>
  <si>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</si>
  <si>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</si>
  <si>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</si>
  <si>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</si>
  <si>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</si>
  <si>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</si>
  <si>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</si>
  <si>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</si>
  <si>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</si>
  <si>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</si>
  <si>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</si>
  <si>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</si>
  <si>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</si>
  <si>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</si>
  <si>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</si>
  <si>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</si>
  <si>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</si>
  <si>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</si>
  <si>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</si>
  <si>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</si>
  <si>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</si>
  <si>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</si>
  <si>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</si>
  <si>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</si>
  <si>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</si>
  <si>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</si>
  <si>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</si>
  <si>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</si>
  <si>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</si>
  <si>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</si>
  <si>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</si>
  <si>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</si>
  <si>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</si>
  <si>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</si>
  <si>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</si>
  <si>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</si>
  <si>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</si>
  <si>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</si>
  <si>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</si>
  <si>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</si>
  <si>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</si>
  <si>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</si>
  <si>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</si>
  <si>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</si>
  <si>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</si>
  <si>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</si>
  <si>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</si>
  <si>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</si>
  <si>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</si>
  <si>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</si>
  <si>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</si>
  <si>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</si>
  <si>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</si>
  <si>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</si>
  <si>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</si>
  <si>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</si>
  <si>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27th Aug 2015</t>
  </si>
  <si>
    <t>11th Sept 2015</t>
  </si>
  <si>
    <t>Sulphamethoxazole</t>
  </si>
  <si>
    <t>WRS/S12-2</t>
  </si>
  <si>
    <t xml:space="preserve">  JOYFRIDA</t>
  </si>
  <si>
    <t>Trimethoprim</t>
  </si>
  <si>
    <t>NQCL/WRS/T7-2</t>
  </si>
  <si>
    <t>SST SULPHAMETHOXAZOLE</t>
  </si>
  <si>
    <t>SST TRIMETHOPRIM</t>
  </si>
  <si>
    <t>JOYFRIDA</t>
  </si>
  <si>
    <t>11TH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</si>
</sst>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2" fontId="5" fillId="2" borderId="0" xfId="0" applyNumberFormat="1" applyFont="1" applyFill="1" applyAlignment="1">
      <alignment horizontal="left"/>
    </xf>
    <xf numFmtId="168" fontId="5" fillId="2" borderId="0" xfId="0" applyNumberFormat="1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/>
    <xf numFmtId="0" fontId="26" fillId="2" borderId="7" xfId="0" applyFont="1" applyFill="1" applyBorder="1"/>
    <xf numFmtId="0" fontId="23" fillId="2" borderId="7" xfId="0" applyFont="1" applyFill="1" applyBorder="1"/>
    <xf numFmtId="0" fontId="27" fillId="2" borderId="7" xfId="0" applyFont="1" applyFill="1" applyBorder="1"/>
    <xf numFmtId="0" fontId="27" fillId="2" borderId="7" xfId="0" applyFont="1" applyFill="1" applyBorder="1" applyProtection="1">
      <protection locked="0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F42" sqref="F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3" t="s">
        <v>30</v>
      </c>
      <c r="B1" s="373"/>
      <c r="C1" s="373"/>
      <c r="D1" s="373"/>
      <c r="E1" s="373"/>
      <c r="F1" s="373"/>
      <c r="G1" s="356"/>
    </row>
    <row r="2" spans="1:7" ht="12.75" customHeight="1" x14ac:dyDescent="0.3">
      <c r="A2" s="373"/>
      <c r="B2" s="373"/>
      <c r="C2" s="373"/>
      <c r="D2" s="373"/>
      <c r="E2" s="373"/>
      <c r="F2" s="373"/>
      <c r="G2" s="356"/>
    </row>
    <row r="3" spans="1:7" ht="12.75" customHeight="1" x14ac:dyDescent="0.3">
      <c r="A3" s="373"/>
      <c r="B3" s="373"/>
      <c r="C3" s="373"/>
      <c r="D3" s="373"/>
      <c r="E3" s="373"/>
      <c r="F3" s="373"/>
      <c r="G3" s="356"/>
    </row>
    <row r="4" spans="1:7" ht="12.75" customHeight="1" x14ac:dyDescent="0.3">
      <c r="A4" s="373"/>
      <c r="B4" s="373"/>
      <c r="C4" s="373"/>
      <c r="D4" s="373"/>
      <c r="E4" s="373"/>
      <c r="F4" s="373"/>
      <c r="G4" s="356"/>
    </row>
    <row r="5" spans="1:7" ht="12.75" customHeight="1" x14ac:dyDescent="0.3">
      <c r="A5" s="373"/>
      <c r="B5" s="373"/>
      <c r="C5" s="373"/>
      <c r="D5" s="373"/>
      <c r="E5" s="373"/>
      <c r="F5" s="373"/>
      <c r="G5" s="356"/>
    </row>
    <row r="6" spans="1:7" ht="12.75" customHeight="1" x14ac:dyDescent="0.3">
      <c r="A6" s="373"/>
      <c r="B6" s="373"/>
      <c r="C6" s="373"/>
      <c r="D6" s="373"/>
      <c r="E6" s="373"/>
      <c r="F6" s="373"/>
      <c r="G6" s="356"/>
    </row>
    <row r="7" spans="1:7" ht="12.75" customHeight="1" x14ac:dyDescent="0.3">
      <c r="A7" s="373"/>
      <c r="B7" s="373"/>
      <c r="C7" s="373"/>
      <c r="D7" s="373"/>
      <c r="E7" s="373"/>
      <c r="F7" s="373"/>
      <c r="G7" s="356"/>
    </row>
    <row r="8" spans="1:7" ht="15" customHeight="1" x14ac:dyDescent="0.3">
      <c r="A8" s="372" t="s">
        <v>31</v>
      </c>
      <c r="B8" s="372"/>
      <c r="C8" s="372"/>
      <c r="D8" s="372"/>
      <c r="E8" s="372"/>
      <c r="F8" s="372"/>
      <c r="G8" s="357"/>
    </row>
    <row r="9" spans="1:7" ht="12.75" customHeight="1" x14ac:dyDescent="0.3">
      <c r="A9" s="372"/>
      <c r="B9" s="372"/>
      <c r="C9" s="372"/>
      <c r="D9" s="372"/>
      <c r="E9" s="372"/>
      <c r="F9" s="372"/>
      <c r="G9" s="357"/>
    </row>
    <row r="10" spans="1:7" ht="12.75" customHeight="1" x14ac:dyDescent="0.3">
      <c r="A10" s="372"/>
      <c r="B10" s="372"/>
      <c r="C10" s="372"/>
      <c r="D10" s="372"/>
      <c r="E10" s="372"/>
      <c r="F10" s="372"/>
      <c r="G10" s="357"/>
    </row>
    <row r="11" spans="1:7" ht="12.75" customHeight="1" x14ac:dyDescent="0.3">
      <c r="A11" s="372"/>
      <c r="B11" s="372"/>
      <c r="C11" s="372"/>
      <c r="D11" s="372"/>
      <c r="E11" s="372"/>
      <c r="F11" s="372"/>
      <c r="G11" s="357"/>
    </row>
    <row r="12" spans="1:7" ht="12.75" customHeight="1" x14ac:dyDescent="0.3">
      <c r="A12" s="372"/>
      <c r="B12" s="372"/>
      <c r="C12" s="372"/>
      <c r="D12" s="372"/>
      <c r="E12" s="372"/>
      <c r="F12" s="372"/>
      <c r="G12" s="357"/>
    </row>
    <row r="13" spans="1:7" ht="12.75" customHeight="1" x14ac:dyDescent="0.3">
      <c r="A13" s="372"/>
      <c r="B13" s="372"/>
      <c r="C13" s="372"/>
      <c r="D13" s="372"/>
      <c r="E13" s="372"/>
      <c r="F13" s="372"/>
      <c r="G13" s="357"/>
    </row>
    <row r="14" spans="1:7" ht="12.75" customHeight="1" x14ac:dyDescent="0.3">
      <c r="A14" s="372"/>
      <c r="B14" s="372"/>
      <c r="C14" s="372"/>
      <c r="D14" s="372"/>
      <c r="E14" s="372"/>
      <c r="F14" s="372"/>
      <c r="G14" s="357"/>
    </row>
    <row r="15" spans="1:7" ht="13.5" customHeight="1" x14ac:dyDescent="0.3"/>
    <row r="16" spans="1:7" ht="19.5" customHeight="1" x14ac:dyDescent="0.3">
      <c r="A16" s="368" t="s">
        <v>32</v>
      </c>
      <c r="B16" s="369"/>
      <c r="C16" s="369"/>
      <c r="D16" s="369"/>
      <c r="E16" s="369"/>
      <c r="F16" s="370"/>
    </row>
    <row r="17" spans="1:13" ht="18.75" customHeight="1" x14ac:dyDescent="0.3">
      <c r="A17" s="371" t="s">
        <v>104</v>
      </c>
      <c r="B17" s="371"/>
      <c r="C17" s="371"/>
      <c r="D17" s="371"/>
      <c r="E17" s="371"/>
      <c r="F17" s="371"/>
    </row>
    <row r="18" spans="1:13" x14ac:dyDescent="0.3">
      <c r="B18" s="1" t="e">
        <f>[1]Relative!B13</f>
        <v>#REF!</v>
      </c>
    </row>
    <row r="20" spans="1:13" ht="16.5" customHeight="1" x14ac:dyDescent="0.3">
      <c r="A20" s="304" t="s">
        <v>34</v>
      </c>
      <c r="B20" s="358" t="str">
        <f>Sulphamethoxazole!B18</f>
        <v>SULFRAN PAEDIATRIC SUSPENSION</v>
      </c>
    </row>
    <row r="21" spans="1:13" ht="16.5" customHeight="1" x14ac:dyDescent="0.3">
      <c r="A21" s="304" t="s">
        <v>35</v>
      </c>
      <c r="B21" s="358" t="str">
        <f>Sulphamethoxazole!B19</f>
        <v>NDQD201508060</v>
      </c>
    </row>
    <row r="22" spans="1:13" ht="16.5" customHeight="1" x14ac:dyDescent="0.3">
      <c r="A22" s="304" t="s">
        <v>36</v>
      </c>
      <c r="B22" s="358" t="str">
        <f>Sulphamethoxazole!B20</f>
        <v>Trimethoprim BP 40mg, Sulphamethoxazole BP 200mg</v>
      </c>
    </row>
    <row r="23" spans="1:13" ht="16.5" customHeight="1" x14ac:dyDescent="0.3">
      <c r="A23" s="304" t="s">
        <v>37</v>
      </c>
      <c r="B23" s="358" t="str">
        <f>Sulphamethoxazole!B21</f>
        <v>Each 5mL contains Trimethoprim BP 40mg, Sulphamethoxazole BP 200mg</v>
      </c>
    </row>
    <row r="24" spans="1:13" ht="16.5" customHeight="1" x14ac:dyDescent="0.3">
      <c r="A24" s="304" t="s">
        <v>38</v>
      </c>
      <c r="B24" s="359" t="str">
        <f>Sulphamethoxazole!B22</f>
        <v>27th Aug 2015</v>
      </c>
    </row>
    <row r="25" spans="1:13" ht="16.5" customHeight="1" x14ac:dyDescent="0.3">
      <c r="A25" s="304" t="s">
        <v>39</v>
      </c>
      <c r="B25" s="359" t="str">
        <f>Sulphamethoxazole!B23</f>
        <v>11th Sept 2015</v>
      </c>
    </row>
    <row r="27" spans="1:13" ht="13.5" customHeight="1" x14ac:dyDescent="0.3"/>
    <row r="28" spans="1:13" ht="17.25" customHeight="1" x14ac:dyDescent="0.3">
      <c r="B28" s="306" t="s">
        <v>105</v>
      </c>
      <c r="C28" s="307" t="s">
        <v>106</v>
      </c>
      <c r="D28" s="307" t="s">
        <v>107</v>
      </c>
      <c r="E28" s="308"/>
      <c r="F28" s="308"/>
      <c r="G28" s="308"/>
      <c r="H28" s="309"/>
      <c r="I28" s="308"/>
      <c r="J28" s="308"/>
      <c r="K28" s="308"/>
      <c r="L28" s="310"/>
      <c r="M28" s="310"/>
    </row>
    <row r="29" spans="1:13" ht="16.5" customHeight="1" x14ac:dyDescent="0.3">
      <c r="B29" s="311">
        <v>21.705729999999999</v>
      </c>
      <c r="C29" s="312">
        <v>46.731780000000001</v>
      </c>
      <c r="D29" s="312">
        <v>48.294159999999998</v>
      </c>
      <c r="E29" s="313"/>
      <c r="F29" s="313"/>
      <c r="G29" s="313"/>
      <c r="H29" s="309"/>
      <c r="I29" s="313"/>
      <c r="J29" s="313"/>
      <c r="K29" s="313"/>
      <c r="L29" s="310"/>
      <c r="M29" s="310"/>
    </row>
    <row r="30" spans="1:13" ht="15.75" customHeight="1" x14ac:dyDescent="0.3">
      <c r="B30" s="314"/>
      <c r="C30" s="312">
        <v>46.731720000000003</v>
      </c>
      <c r="D30" s="312">
        <v>48.293030000000002</v>
      </c>
      <c r="E30" s="313"/>
      <c r="F30" s="313"/>
      <c r="G30" s="313"/>
      <c r="H30" s="309"/>
      <c r="I30" s="313"/>
      <c r="J30" s="313"/>
      <c r="K30" s="313"/>
      <c r="L30" s="310"/>
      <c r="M30" s="310"/>
    </row>
    <row r="31" spans="1:13" ht="16.5" customHeight="1" x14ac:dyDescent="0.3">
      <c r="B31" s="314"/>
      <c r="C31" s="315">
        <v>46.731670000000001</v>
      </c>
      <c r="D31" s="315">
        <v>48.285550000000001</v>
      </c>
      <c r="E31" s="313"/>
      <c r="F31" s="313"/>
      <c r="G31" s="313"/>
      <c r="H31" s="309"/>
      <c r="I31" s="313"/>
      <c r="J31" s="313"/>
      <c r="K31" s="313"/>
      <c r="L31" s="310"/>
      <c r="M31" s="310"/>
    </row>
    <row r="32" spans="1:13" ht="16.5" customHeight="1" x14ac:dyDescent="0.3">
      <c r="B32" s="314"/>
      <c r="C32" s="316"/>
      <c r="D32" s="317"/>
      <c r="E32" s="313"/>
      <c r="F32" s="313"/>
      <c r="G32" s="313"/>
      <c r="H32" s="309"/>
      <c r="I32" s="313"/>
      <c r="J32" s="313"/>
      <c r="K32" s="313"/>
      <c r="L32" s="310"/>
      <c r="M32" s="310"/>
    </row>
    <row r="33" spans="1:13" ht="17.25" customHeight="1" x14ac:dyDescent="0.3">
      <c r="B33" s="318">
        <f>AVERAGE(B29:B32)</f>
        <v>21.705729999999999</v>
      </c>
      <c r="C33" s="318">
        <f>AVERAGE(C29:C32)</f>
        <v>46.731723333333342</v>
      </c>
      <c r="D33" s="318">
        <f>AVERAGE(D29:D32)</f>
        <v>48.290913333333329</v>
      </c>
      <c r="E33" s="319"/>
      <c r="F33" s="319"/>
      <c r="G33" s="319"/>
      <c r="H33" s="309"/>
      <c r="I33" s="319"/>
      <c r="J33" s="319"/>
      <c r="K33" s="319"/>
      <c r="L33" s="310"/>
      <c r="M33" s="310"/>
    </row>
    <row r="34" spans="1:13" ht="16.5" customHeight="1" x14ac:dyDescent="0.3">
      <c r="B34" s="320"/>
      <c r="C34" s="320"/>
      <c r="D34" s="320"/>
      <c r="E34" s="309"/>
      <c r="F34" s="309"/>
      <c r="G34" s="309"/>
      <c r="H34" s="309"/>
      <c r="I34" s="309"/>
      <c r="J34" s="309"/>
      <c r="K34" s="309"/>
      <c r="L34" s="310"/>
      <c r="M34" s="310"/>
    </row>
    <row r="35" spans="1:13" ht="16.5" customHeight="1" x14ac:dyDescent="0.3">
      <c r="B35" s="321" t="s">
        <v>108</v>
      </c>
      <c r="C35" s="322">
        <f>C33-B33</f>
        <v>25.025993333333343</v>
      </c>
      <c r="D35" s="320"/>
      <c r="E35" s="309"/>
      <c r="F35" s="323"/>
      <c r="G35" s="309"/>
      <c r="H35" s="309"/>
      <c r="I35" s="309"/>
      <c r="J35" s="323"/>
      <c r="K35" s="309"/>
      <c r="L35" s="310"/>
      <c r="M35" s="310"/>
    </row>
    <row r="36" spans="1:13" ht="16.5" customHeight="1" x14ac:dyDescent="0.3">
      <c r="B36" s="320"/>
      <c r="C36" s="324"/>
      <c r="D36" s="320"/>
      <c r="E36" s="309"/>
      <c r="F36" s="323"/>
      <c r="G36" s="309"/>
      <c r="H36" s="309"/>
      <c r="I36" s="309"/>
      <c r="J36" s="323"/>
      <c r="K36" s="309"/>
      <c r="L36" s="310"/>
      <c r="M36" s="310"/>
    </row>
    <row r="37" spans="1:13" ht="16.5" customHeight="1" x14ac:dyDescent="0.3">
      <c r="B37" s="321" t="s">
        <v>109</v>
      </c>
      <c r="C37" s="322">
        <f>D33-B33</f>
        <v>26.58518333333333</v>
      </c>
      <c r="D37" s="320"/>
      <c r="E37" s="309"/>
      <c r="F37" s="323"/>
      <c r="G37" s="309"/>
      <c r="H37" s="309"/>
      <c r="I37" s="309"/>
      <c r="J37" s="323"/>
      <c r="K37" s="309"/>
      <c r="L37" s="310"/>
      <c r="M37" s="310"/>
    </row>
    <row r="38" spans="1:13" ht="16.5" customHeight="1" x14ac:dyDescent="0.3">
      <c r="B38" s="320"/>
      <c r="C38" s="324"/>
      <c r="D38" s="320"/>
      <c r="E38" s="309"/>
      <c r="F38" s="325"/>
      <c r="G38" s="326"/>
      <c r="H38" s="326"/>
      <c r="I38" s="326"/>
      <c r="J38" s="325"/>
      <c r="K38" s="309"/>
      <c r="L38" s="310"/>
      <c r="M38" s="310"/>
    </row>
    <row r="39" spans="1:13" ht="32.25" customHeight="1" x14ac:dyDescent="0.3">
      <c r="B39" s="327" t="s">
        <v>110</v>
      </c>
      <c r="C39" s="328">
        <f>C37/C35</f>
        <v>1.0623028216795385</v>
      </c>
      <c r="D39" s="320"/>
      <c r="E39" s="329"/>
      <c r="F39" s="330"/>
      <c r="G39" s="326"/>
      <c r="H39" s="326"/>
      <c r="I39" s="331"/>
      <c r="J39" s="330"/>
      <c r="K39" s="309"/>
      <c r="L39" s="310"/>
      <c r="M39" s="310"/>
    </row>
    <row r="40" spans="1:13" ht="14.25" customHeight="1" x14ac:dyDescent="0.3">
      <c r="A40" s="332"/>
      <c r="B40" s="333"/>
      <c r="C40" s="334"/>
      <c r="D40" s="335"/>
      <c r="E40" s="334"/>
      <c r="G40" s="336"/>
      <c r="H40" s="336"/>
      <c r="I40" s="337"/>
      <c r="J40" s="338"/>
    </row>
    <row r="41" spans="1:13" ht="16.5" customHeight="1" x14ac:dyDescent="0.3">
      <c r="A41" s="305"/>
      <c r="B41" s="339" t="s">
        <v>25</v>
      </c>
      <c r="C41" s="339"/>
      <c r="D41" s="340" t="s">
        <v>26</v>
      </c>
      <c r="E41" s="341"/>
      <c r="F41" s="340" t="s">
        <v>27</v>
      </c>
      <c r="G41" s="336"/>
      <c r="H41" s="336"/>
      <c r="I41" s="337"/>
      <c r="J41" s="338"/>
    </row>
    <row r="42" spans="1:13" ht="59.25" customHeight="1" x14ac:dyDescent="0.3">
      <c r="A42" s="342" t="s">
        <v>28</v>
      </c>
      <c r="B42" s="364" t="s">
        <v>120</v>
      </c>
      <c r="C42" s="343"/>
      <c r="D42" s="364" t="s">
        <v>112</v>
      </c>
      <c r="E42" s="344"/>
      <c r="F42" s="345"/>
      <c r="G42" s="336"/>
      <c r="H42" s="336"/>
      <c r="I42" s="337"/>
      <c r="J42" s="338"/>
    </row>
    <row r="43" spans="1:13" ht="59.25" customHeight="1" x14ac:dyDescent="0.3">
      <c r="A43" s="342" t="s">
        <v>29</v>
      </c>
      <c r="B43" s="346"/>
      <c r="C43" s="347"/>
      <c r="D43" s="346"/>
      <c r="E43" s="344"/>
      <c r="F43" s="348"/>
      <c r="G43" s="349"/>
      <c r="H43" s="349"/>
      <c r="I43" s="350"/>
    </row>
    <row r="44" spans="1:13" ht="13.5" customHeight="1" x14ac:dyDescent="0.3">
      <c r="A44" s="349"/>
      <c r="B44" s="349"/>
      <c r="C44" s="349"/>
      <c r="D44" s="350"/>
      <c r="F44" s="349"/>
      <c r="G44" s="349"/>
      <c r="H44" s="349"/>
      <c r="I44" s="350"/>
    </row>
    <row r="45" spans="1:13" ht="13.5" customHeight="1" x14ac:dyDescent="0.3">
      <c r="A45" s="349"/>
      <c r="B45" s="349"/>
      <c r="C45" s="349"/>
      <c r="D45" s="350"/>
      <c r="F45" s="349"/>
      <c r="G45" s="349"/>
      <c r="H45" s="349"/>
      <c r="I45" s="350"/>
    </row>
    <row r="47" spans="1:13" ht="13.5" customHeight="1" x14ac:dyDescent="0.3">
      <c r="A47" s="351"/>
      <c r="B47" s="351"/>
      <c r="C47" s="351"/>
      <c r="F47" s="351"/>
      <c r="G47" s="351"/>
      <c r="H47" s="351"/>
    </row>
    <row r="48" spans="1:13" ht="13.5" customHeight="1" x14ac:dyDescent="0.3">
      <c r="A48" s="352"/>
      <c r="B48" s="352"/>
      <c r="C48" s="352"/>
      <c r="F48" s="352"/>
      <c r="G48" s="352"/>
      <c r="H48" s="352"/>
    </row>
    <row r="49" spans="1:8" x14ac:dyDescent="0.3">
      <c r="B49" s="353"/>
      <c r="C49" s="353"/>
      <c r="G49" s="353"/>
      <c r="H49" s="353"/>
    </row>
    <row r="50" spans="1:8" x14ac:dyDescent="0.3">
      <c r="A50" s="354"/>
      <c r="F50" s="354"/>
    </row>
    <row r="51" spans="1:8" x14ac:dyDescent="0.3">
      <c r="C51" s="355"/>
    </row>
    <row r="52" spans="1:8" x14ac:dyDescent="0.3">
      <c r="C52" s="355"/>
    </row>
    <row r="57" spans="1:8" ht="13.5" customHeight="1" x14ac:dyDescent="0.3">
      <c r="C57" s="349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61"/>
  <sheetViews>
    <sheetView topLeftCell="A57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9" spans="1:6" ht="18.75" x14ac:dyDescent="0.3">
      <c r="C9" s="362" t="s">
        <v>118</v>
      </c>
    </row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4" t="s">
        <v>0</v>
      </c>
      <c r="B15" s="374"/>
      <c r="C15" s="374"/>
      <c r="D15" s="374"/>
      <c r="E15" s="3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Sulphamethoxazole!B18</f>
        <v>SULFRAN PAEDIATRIC SUSPENSION</v>
      </c>
      <c r="D17" s="9"/>
      <c r="E17" s="10"/>
    </row>
    <row r="18" spans="1:6" ht="16.5" customHeight="1" x14ac:dyDescent="0.3">
      <c r="A18" s="11" t="s">
        <v>4</v>
      </c>
      <c r="B18" s="360" t="str">
        <f>Sulphamethoxazole!B19</f>
        <v>NDQD201508060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f>Sulphamethoxazole!D43</f>
        <v>29.19</v>
      </c>
      <c r="C20" s="10"/>
      <c r="D20" s="10"/>
      <c r="E20" s="10"/>
    </row>
    <row r="21" spans="1:6" ht="16.5" customHeight="1" x14ac:dyDescent="0.3">
      <c r="A21" s="7" t="s">
        <v>10</v>
      </c>
      <c r="B21" s="13">
        <f>Sulphamethoxazole!D46</f>
        <v>0.14533701000000002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159573909</v>
      </c>
      <c r="C24" s="18">
        <v>2976</v>
      </c>
      <c r="D24" s="19">
        <v>0.93</v>
      </c>
      <c r="E24" s="20">
        <v>10.5</v>
      </c>
    </row>
    <row r="25" spans="1:6" ht="16.5" customHeight="1" x14ac:dyDescent="0.3">
      <c r="A25" s="17">
        <v>2</v>
      </c>
      <c r="B25" s="18">
        <v>159331140</v>
      </c>
      <c r="C25" s="18">
        <v>2985</v>
      </c>
      <c r="D25" s="19">
        <v>0.94</v>
      </c>
      <c r="E25" s="19">
        <v>10.48</v>
      </c>
    </row>
    <row r="26" spans="1:6" ht="16.5" customHeight="1" x14ac:dyDescent="0.3">
      <c r="A26" s="17">
        <v>3</v>
      </c>
      <c r="B26" s="18">
        <v>159600722</v>
      </c>
      <c r="C26" s="18">
        <v>2990</v>
      </c>
      <c r="D26" s="19">
        <v>0.93</v>
      </c>
      <c r="E26" s="19">
        <v>10.47</v>
      </c>
    </row>
    <row r="27" spans="1:6" ht="16.5" customHeight="1" x14ac:dyDescent="0.3">
      <c r="A27" s="17">
        <v>4</v>
      </c>
      <c r="B27" s="18">
        <v>159450008</v>
      </c>
      <c r="C27" s="18">
        <v>2997</v>
      </c>
      <c r="D27" s="19">
        <v>0.94</v>
      </c>
      <c r="E27" s="19">
        <v>10.44</v>
      </c>
    </row>
    <row r="28" spans="1:6" ht="16.5" customHeight="1" x14ac:dyDescent="0.3">
      <c r="A28" s="17">
        <v>5</v>
      </c>
      <c r="B28" s="18">
        <v>159449383</v>
      </c>
      <c r="C28" s="18">
        <v>3009</v>
      </c>
      <c r="D28" s="19">
        <v>0.94</v>
      </c>
      <c r="E28" s="19">
        <v>10.43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>
        <f>AVERAGE(B24:B29)</f>
        <v>159481032.40000001</v>
      </c>
      <c r="C30" s="25">
        <f>AVERAGE(C24:C29)</f>
        <v>2991.4</v>
      </c>
      <c r="D30" s="26">
        <f>AVERAGE(D24:D29)</f>
        <v>0.93599999999999994</v>
      </c>
      <c r="E30" s="26">
        <f>AVERAGE(E24:E29)</f>
        <v>10.464</v>
      </c>
    </row>
    <row r="31" spans="1:6" ht="16.5" customHeight="1" x14ac:dyDescent="0.3">
      <c r="A31" s="27" t="s">
        <v>18</v>
      </c>
      <c r="B31" s="28">
        <f>(STDEV(B24:B29)/B30)</f>
        <v>6.8245647570285386E-4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5" t="s">
        <v>25</v>
      </c>
      <c r="C59" s="375"/>
      <c r="E59" s="45" t="s">
        <v>26</v>
      </c>
      <c r="F59" s="46"/>
      <c r="G59" s="45" t="s">
        <v>27</v>
      </c>
    </row>
    <row r="60" spans="1:7" ht="21.75" customHeight="1" x14ac:dyDescent="0.3">
      <c r="A60" s="47" t="s">
        <v>28</v>
      </c>
      <c r="B60" s="48"/>
      <c r="C60" s="365" t="s">
        <v>120</v>
      </c>
      <c r="E60" s="365" t="s">
        <v>121</v>
      </c>
      <c r="F60" s="2"/>
      <c r="G60" s="49"/>
    </row>
    <row r="61" spans="1:7" ht="25.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I61"/>
  <sheetViews>
    <sheetView topLeftCell="A48" workbookViewId="0">
      <selection activeCell="E60" sqref="E60"/>
    </sheetView>
  </sheetViews>
  <sheetFormatPr defaultRowHeight="13.5" x14ac:dyDescent="0.25"/>
  <cols>
    <col min="1" max="1" width="27.5703125" style="334" customWidth="1"/>
    <col min="2" max="2" width="20.42578125" style="334" customWidth="1"/>
    <col min="3" max="3" width="31.85546875" style="334" customWidth="1"/>
    <col min="4" max="4" width="25.85546875" style="334" customWidth="1"/>
    <col min="5" max="5" width="25.7109375" style="334" customWidth="1"/>
    <col min="6" max="6" width="23.140625" style="334" customWidth="1"/>
    <col min="7" max="7" width="28.42578125" style="334" customWidth="1"/>
    <col min="8" max="8" width="21.5703125" style="334" customWidth="1"/>
    <col min="9" max="9" width="9.140625" style="334" customWidth="1"/>
    <col min="10" max="16384" width="9.140625" style="338"/>
  </cols>
  <sheetData>
    <row r="8" spans="1:6" ht="20.25" x14ac:dyDescent="0.3">
      <c r="C8" s="363" t="s">
        <v>119</v>
      </c>
    </row>
    <row r="14" spans="1:6" ht="15" customHeight="1" x14ac:dyDescent="0.3">
      <c r="A14" s="1"/>
      <c r="C14" s="3"/>
      <c r="F14" s="3"/>
    </row>
    <row r="15" spans="1:6" ht="18.75" customHeight="1" x14ac:dyDescent="0.3">
      <c r="A15" s="374" t="s">
        <v>0</v>
      </c>
      <c r="B15" s="374"/>
      <c r="C15" s="374"/>
      <c r="D15" s="374"/>
      <c r="E15" s="37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tr">
        <f>Sulphamethoxazole!B18</f>
        <v>SULFRAN PAEDIATRIC SUSPENSION</v>
      </c>
      <c r="D17" s="9"/>
      <c r="E17" s="344"/>
    </row>
    <row r="18" spans="1:5" ht="16.5" customHeight="1" x14ac:dyDescent="0.3">
      <c r="A18" s="347" t="s">
        <v>4</v>
      </c>
      <c r="B18" s="360" t="str">
        <f>Sulphamethoxazole!B19</f>
        <v>NDQD201508060</v>
      </c>
      <c r="C18" s="344"/>
      <c r="D18" s="344"/>
      <c r="E18" s="344"/>
    </row>
    <row r="19" spans="1:5" ht="16.5" customHeight="1" x14ac:dyDescent="0.3">
      <c r="A19" s="347" t="s">
        <v>6</v>
      </c>
      <c r="B19" s="12">
        <f>Trimethoprim!B28</f>
        <v>99.66</v>
      </c>
      <c r="C19" s="344"/>
      <c r="D19" s="344"/>
      <c r="E19" s="344"/>
    </row>
    <row r="20" spans="1:5" ht="16.5" customHeight="1" x14ac:dyDescent="0.3">
      <c r="A20" s="8" t="s">
        <v>8</v>
      </c>
      <c r="B20" s="12">
        <f>Trimethoprim!D43</f>
        <v>27.11</v>
      </c>
      <c r="C20" s="344"/>
      <c r="D20" s="344"/>
      <c r="E20" s="344"/>
    </row>
    <row r="21" spans="1:5" ht="16.5" customHeight="1" x14ac:dyDescent="0.3">
      <c r="A21" s="8" t="s">
        <v>10</v>
      </c>
      <c r="B21" s="361">
        <f>Trimethoprim!D46</f>
        <v>2.7017825999999998E-2</v>
      </c>
      <c r="C21" s="344"/>
      <c r="D21" s="344"/>
      <c r="E21" s="344"/>
    </row>
    <row r="22" spans="1:5" ht="15.75" customHeight="1" x14ac:dyDescent="0.25">
      <c r="A22" s="344"/>
      <c r="B22" s="344"/>
      <c r="C22" s="344"/>
      <c r="D22" s="344"/>
      <c r="E22" s="344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11647020</v>
      </c>
      <c r="C24" s="18">
        <v>3038</v>
      </c>
      <c r="D24" s="19">
        <v>1.1499999999999999</v>
      </c>
      <c r="E24" s="20">
        <v>5.56</v>
      </c>
    </row>
    <row r="25" spans="1:5" ht="16.5" customHeight="1" x14ac:dyDescent="0.3">
      <c r="A25" s="17">
        <v>2</v>
      </c>
      <c r="B25" s="18">
        <v>11628532</v>
      </c>
      <c r="C25" s="18">
        <v>3057</v>
      </c>
      <c r="D25" s="19">
        <v>1.1499999999999999</v>
      </c>
      <c r="E25" s="19">
        <v>5.57</v>
      </c>
    </row>
    <row r="26" spans="1:5" ht="16.5" customHeight="1" x14ac:dyDescent="0.3">
      <c r="A26" s="17">
        <v>3</v>
      </c>
      <c r="B26" s="18">
        <v>11655729</v>
      </c>
      <c r="C26" s="18">
        <v>3080</v>
      </c>
      <c r="D26" s="19">
        <v>1.1599999999999999</v>
      </c>
      <c r="E26" s="19">
        <v>5.57</v>
      </c>
    </row>
    <row r="27" spans="1:5" ht="16.5" customHeight="1" x14ac:dyDescent="0.3">
      <c r="A27" s="17">
        <v>4</v>
      </c>
      <c r="B27" s="18">
        <v>11651555</v>
      </c>
      <c r="C27" s="18">
        <v>3080</v>
      </c>
      <c r="D27" s="19">
        <v>1.1299999999999999</v>
      </c>
      <c r="E27" s="19">
        <v>5.57</v>
      </c>
    </row>
    <row r="28" spans="1:5" ht="16.5" customHeight="1" x14ac:dyDescent="0.3">
      <c r="A28" s="17">
        <v>5</v>
      </c>
      <c r="B28" s="18">
        <v>11646848</v>
      </c>
      <c r="C28" s="18">
        <v>3094</v>
      </c>
      <c r="D28" s="19">
        <v>1.1399999999999999</v>
      </c>
      <c r="E28" s="19">
        <v>5.57</v>
      </c>
    </row>
    <row r="29" spans="1:5" ht="16.5" customHeight="1" x14ac:dyDescent="0.3">
      <c r="A29" s="17">
        <v>6</v>
      </c>
      <c r="B29" s="21"/>
      <c r="C29" s="21"/>
      <c r="D29" s="22"/>
      <c r="E29" s="22"/>
    </row>
    <row r="30" spans="1:5" ht="16.5" customHeight="1" x14ac:dyDescent="0.3">
      <c r="A30" s="23" t="s">
        <v>17</v>
      </c>
      <c r="B30" s="24">
        <f>AVERAGE(B24:B28)</f>
        <v>11645936.800000001</v>
      </c>
      <c r="C30" s="25">
        <f>AVERAGE(C24:C29)</f>
        <v>3069.8</v>
      </c>
      <c r="D30" s="26">
        <f>AVERAGE(D24:D29)</f>
        <v>1.1459999999999999</v>
      </c>
      <c r="E30" s="26">
        <f>AVERAGE(E24:E29)</f>
        <v>5.5679999999999996</v>
      </c>
    </row>
    <row r="31" spans="1:5" ht="16.5" customHeight="1" x14ac:dyDescent="0.3">
      <c r="A31" s="27" t="s">
        <v>18</v>
      </c>
      <c r="B31" s="28">
        <f>(STDEV(B24:B28)/B30)</f>
        <v>8.9274903588159248E-4</v>
      </c>
      <c r="C31" s="29"/>
      <c r="D31" s="29"/>
      <c r="E31" s="30"/>
    </row>
    <row r="32" spans="1:5" s="334" customFormat="1" ht="16.5" customHeight="1" x14ac:dyDescent="0.3">
      <c r="A32" s="31" t="s">
        <v>19</v>
      </c>
      <c r="B32" s="32">
        <f>COUNT(B24:B29)</f>
        <v>5</v>
      </c>
      <c r="C32" s="33"/>
      <c r="D32" s="345"/>
      <c r="E32" s="35"/>
    </row>
    <row r="33" spans="1:5" s="334" customFormat="1" ht="15.75" customHeight="1" x14ac:dyDescent="0.25">
      <c r="A33" s="344"/>
      <c r="B33" s="344"/>
      <c r="C33" s="344"/>
      <c r="D33" s="344"/>
      <c r="E33" s="344"/>
    </row>
    <row r="34" spans="1:5" s="334" customFormat="1" ht="16.5" customHeight="1" x14ac:dyDescent="0.3">
      <c r="A34" s="347" t="s">
        <v>20</v>
      </c>
      <c r="B34" s="40" t="s">
        <v>21</v>
      </c>
      <c r="C34" s="358"/>
      <c r="D34" s="358"/>
      <c r="E34" s="358"/>
    </row>
    <row r="35" spans="1:5" ht="16.5" customHeight="1" x14ac:dyDescent="0.3">
      <c r="A35" s="347"/>
      <c r="B35" s="40" t="s">
        <v>22</v>
      </c>
      <c r="C35" s="358"/>
      <c r="D35" s="358"/>
      <c r="E35" s="358"/>
    </row>
    <row r="36" spans="1:5" ht="16.5" customHeight="1" x14ac:dyDescent="0.3">
      <c r="A36" s="347"/>
      <c r="B36" s="40" t="s">
        <v>23</v>
      </c>
      <c r="C36" s="358"/>
      <c r="D36" s="358"/>
      <c r="E36" s="358"/>
    </row>
    <row r="37" spans="1:5" ht="15.75" customHeight="1" x14ac:dyDescent="0.25">
      <c r="A37" s="344"/>
      <c r="B37" s="344"/>
      <c r="C37" s="344"/>
      <c r="D37" s="344"/>
      <c r="E37" s="344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347" t="s">
        <v>4</v>
      </c>
      <c r="B39" s="8"/>
      <c r="C39" s="344"/>
      <c r="D39" s="344"/>
      <c r="E39" s="344"/>
    </row>
    <row r="40" spans="1:5" ht="16.5" customHeight="1" x14ac:dyDescent="0.3">
      <c r="A40" s="347" t="s">
        <v>6</v>
      </c>
      <c r="B40" s="12"/>
      <c r="C40" s="344"/>
      <c r="D40" s="344"/>
      <c r="E40" s="344"/>
    </row>
    <row r="41" spans="1:5" ht="16.5" customHeight="1" x14ac:dyDescent="0.3">
      <c r="A41" s="8" t="s">
        <v>8</v>
      </c>
      <c r="B41" s="12"/>
      <c r="C41" s="344"/>
      <c r="D41" s="344"/>
      <c r="E41" s="344"/>
    </row>
    <row r="42" spans="1:5" ht="16.5" customHeight="1" x14ac:dyDescent="0.3">
      <c r="A42" s="8" t="s">
        <v>10</v>
      </c>
      <c r="B42" s="13"/>
      <c r="C42" s="344"/>
      <c r="D42" s="344"/>
      <c r="E42" s="344"/>
    </row>
    <row r="43" spans="1:5" ht="15.75" customHeight="1" x14ac:dyDescent="0.25">
      <c r="A43" s="344"/>
      <c r="B43" s="344"/>
      <c r="C43" s="344"/>
      <c r="D43" s="344"/>
      <c r="E43" s="344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334" customFormat="1" ht="16.5" customHeight="1" x14ac:dyDescent="0.3">
      <c r="A53" s="31" t="s">
        <v>19</v>
      </c>
      <c r="B53" s="32">
        <f>COUNT(B45:B50)</f>
        <v>0</v>
      </c>
      <c r="C53" s="33"/>
      <c r="D53" s="345"/>
      <c r="E53" s="35"/>
    </row>
    <row r="54" spans="1:7" s="334" customFormat="1" ht="15.75" customHeight="1" x14ac:dyDescent="0.25">
      <c r="A54" s="344"/>
      <c r="B54" s="344"/>
      <c r="C54" s="344"/>
      <c r="D54" s="344"/>
      <c r="E54" s="344"/>
    </row>
    <row r="55" spans="1:7" s="334" customFormat="1" ht="16.5" customHeight="1" x14ac:dyDescent="0.3">
      <c r="A55" s="347" t="s">
        <v>20</v>
      </c>
      <c r="B55" s="40" t="s">
        <v>21</v>
      </c>
      <c r="C55" s="358"/>
      <c r="D55" s="358"/>
      <c r="E55" s="358"/>
    </row>
    <row r="56" spans="1:7" ht="16.5" customHeight="1" x14ac:dyDescent="0.3">
      <c r="A56" s="347"/>
      <c r="B56" s="40" t="s">
        <v>22</v>
      </c>
      <c r="C56" s="358"/>
      <c r="D56" s="358"/>
      <c r="E56" s="358"/>
    </row>
    <row r="57" spans="1:7" ht="16.5" customHeight="1" x14ac:dyDescent="0.3">
      <c r="A57" s="347"/>
      <c r="B57" s="40" t="s">
        <v>23</v>
      </c>
      <c r="C57" s="358"/>
      <c r="D57" s="358"/>
      <c r="E57" s="358"/>
    </row>
    <row r="58" spans="1:7" ht="14.25" customHeight="1" thickBot="1" x14ac:dyDescent="0.3">
      <c r="A58" s="332"/>
      <c r="B58" s="333"/>
      <c r="D58" s="335"/>
      <c r="F58" s="338"/>
      <c r="G58" s="338"/>
    </row>
    <row r="59" spans="1:7" ht="15" customHeight="1" x14ac:dyDescent="0.3">
      <c r="B59" s="375" t="s">
        <v>25</v>
      </c>
      <c r="C59" s="375"/>
      <c r="E59" s="45" t="s">
        <v>26</v>
      </c>
      <c r="F59" s="46"/>
      <c r="G59" s="45" t="s">
        <v>27</v>
      </c>
    </row>
    <row r="60" spans="1:7" ht="31.5" customHeight="1" x14ac:dyDescent="0.3">
      <c r="A60" s="47" t="s">
        <v>28</v>
      </c>
      <c r="B60" s="49"/>
      <c r="C60" s="365" t="s">
        <v>120</v>
      </c>
      <c r="E60" s="365" t="s">
        <v>112</v>
      </c>
      <c r="G60" s="49"/>
    </row>
    <row r="61" spans="1:7" ht="30.7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8" zoomScale="63" zoomScaleNormal="75" zoomScaleSheetLayoutView="63" workbookViewId="0">
      <selection activeCell="E80" sqref="E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30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31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8" t="s">
        <v>32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402" t="s">
        <v>33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54" t="s">
        <v>34</v>
      </c>
      <c r="B18" s="384" t="s">
        <v>5</v>
      </c>
      <c r="C18" s="384"/>
    </row>
    <row r="19" spans="1:14" ht="26.25" customHeight="1" x14ac:dyDescent="0.4">
      <c r="A19" s="54" t="s">
        <v>35</v>
      </c>
      <c r="B19" s="154" t="s">
        <v>7</v>
      </c>
      <c r="C19" s="177">
        <v>17</v>
      </c>
    </row>
    <row r="20" spans="1:14" ht="26.25" customHeight="1" x14ac:dyDescent="0.4">
      <c r="A20" s="54" t="s">
        <v>36</v>
      </c>
      <c r="B20" s="154" t="s">
        <v>9</v>
      </c>
      <c r="C20" s="155"/>
    </row>
    <row r="21" spans="1:14" ht="26.25" customHeight="1" x14ac:dyDescent="0.4">
      <c r="A21" s="54" t="s">
        <v>37</v>
      </c>
      <c r="B21" s="376" t="s">
        <v>11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54" t="s">
        <v>38</v>
      </c>
      <c r="B22" s="156" t="s">
        <v>111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4">
      <c r="A23" s="54" t="s">
        <v>39</v>
      </c>
      <c r="B23" s="156" t="s">
        <v>112</v>
      </c>
      <c r="C23" s="155"/>
      <c r="D23" s="155"/>
      <c r="E23" s="155"/>
      <c r="F23" s="155"/>
      <c r="G23" s="155"/>
      <c r="H23" s="155"/>
      <c r="I23" s="155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84" t="s">
        <v>113</v>
      </c>
      <c r="C26" s="384"/>
    </row>
    <row r="27" spans="1:14" ht="26.25" customHeight="1" x14ac:dyDescent="0.4">
      <c r="A27" s="59" t="s">
        <v>40</v>
      </c>
      <c r="B27" s="376" t="s">
        <v>114</v>
      </c>
      <c r="C27" s="376"/>
    </row>
    <row r="28" spans="1:14" ht="27" customHeight="1" x14ac:dyDescent="0.4">
      <c r="A28" s="59" t="s">
        <v>6</v>
      </c>
      <c r="B28" s="153">
        <v>99.58</v>
      </c>
    </row>
    <row r="29" spans="1:14" s="9" customFormat="1" ht="27" customHeight="1" x14ac:dyDescent="0.4">
      <c r="A29" s="59" t="s">
        <v>41</v>
      </c>
      <c r="B29" s="152">
        <v>0</v>
      </c>
      <c r="C29" s="387" t="s">
        <v>42</v>
      </c>
      <c r="D29" s="388"/>
      <c r="E29" s="388"/>
      <c r="F29" s="388"/>
      <c r="G29" s="388"/>
      <c r="H29" s="389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99.58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3">
        <v>1</v>
      </c>
      <c r="C31" s="390" t="s">
        <v>45</v>
      </c>
      <c r="D31" s="391"/>
      <c r="E31" s="391"/>
      <c r="F31" s="391"/>
      <c r="G31" s="391"/>
      <c r="H31" s="392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3">
        <v>1</v>
      </c>
      <c r="C32" s="390" t="s">
        <v>47</v>
      </c>
      <c r="D32" s="391"/>
      <c r="E32" s="391"/>
      <c r="F32" s="391"/>
      <c r="G32" s="391"/>
      <c r="H32" s="392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7">
        <v>20</v>
      </c>
      <c r="C36" s="53"/>
      <c r="D36" s="378" t="s">
        <v>51</v>
      </c>
      <c r="E36" s="379"/>
      <c r="F36" s="114" t="s">
        <v>52</v>
      </c>
      <c r="G36" s="115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8">
        <v>10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8">
        <v>100</v>
      </c>
      <c r="C38" s="75">
        <v>1</v>
      </c>
      <c r="D38" s="159">
        <v>159357410</v>
      </c>
      <c r="E38" s="118">
        <f>IF(ISBLANK(D38),"-",$D$48/$D$45*D38)</f>
        <v>177627848.68080062</v>
      </c>
      <c r="F38" s="159">
        <v>167970722</v>
      </c>
      <c r="G38" s="110">
        <f>IF(ISBLANK(F38),"-",$D$48/$F$45*F38)</f>
        <v>182295038.52136281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8">
        <v>1</v>
      </c>
      <c r="C39" s="71">
        <v>2</v>
      </c>
      <c r="D39" s="160">
        <v>159069020</v>
      </c>
      <c r="E39" s="119">
        <f>IF(ISBLANK(D39),"-",$D$48/$D$45*D39)</f>
        <v>177306394.56529349</v>
      </c>
      <c r="F39" s="160">
        <v>168038833</v>
      </c>
      <c r="G39" s="111">
        <f>IF(ISBLANK(F39),"-",$D$48/$F$45*F39)</f>
        <v>182368957.93553743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8">
        <v>1</v>
      </c>
      <c r="C40" s="71">
        <v>3</v>
      </c>
      <c r="D40" s="160">
        <v>159282752</v>
      </c>
      <c r="E40" s="119">
        <f>IF(ISBLANK(D40),"-",$D$48/$D$45*D40)</f>
        <v>177544631.08880529</v>
      </c>
      <c r="F40" s="160">
        <v>168432833</v>
      </c>
      <c r="G40" s="111">
        <f>IF(ISBLANK(F40),"-",$D$48/$F$45*F40)</f>
        <v>182796557.72389472</v>
      </c>
      <c r="L40" s="65"/>
      <c r="M40" s="65"/>
      <c r="N40" s="76"/>
    </row>
    <row r="41" spans="1:14" ht="26.25" customHeight="1" x14ac:dyDescent="0.4">
      <c r="A41" s="70" t="s">
        <v>60</v>
      </c>
      <c r="B41" s="158">
        <v>1</v>
      </c>
      <c r="C41" s="77">
        <v>4</v>
      </c>
      <c r="D41" s="161"/>
      <c r="E41" s="120" t="str">
        <f>IF(ISBLANK(D41),"-",$D$48/$D$45*D41)</f>
        <v>-</v>
      </c>
      <c r="F41" s="161"/>
      <c r="G41" s="112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8">
        <v>1</v>
      </c>
      <c r="C42" s="78" t="s">
        <v>62</v>
      </c>
      <c r="D42" s="138">
        <f>AVERAGE(D38:D41)</f>
        <v>159236394</v>
      </c>
      <c r="E42" s="101">
        <f>AVERAGE(E38:E41)</f>
        <v>177492958.11163315</v>
      </c>
      <c r="F42" s="79">
        <f>AVERAGE(F38:F41)</f>
        <v>168147462.66666666</v>
      </c>
      <c r="G42" s="80">
        <f>AVERAGE(G38:G41)</f>
        <v>182486851.39359832</v>
      </c>
    </row>
    <row r="43" spans="1:14" ht="26.25" customHeight="1" x14ac:dyDescent="0.4">
      <c r="A43" s="70" t="s">
        <v>63</v>
      </c>
      <c r="B43" s="153">
        <v>1</v>
      </c>
      <c r="C43" s="139" t="s">
        <v>64</v>
      </c>
      <c r="D43" s="163">
        <v>29.19</v>
      </c>
      <c r="E43" s="76"/>
      <c r="F43" s="162">
        <v>29.98</v>
      </c>
      <c r="G43" s="116"/>
    </row>
    <row r="44" spans="1:14" ht="26.25" customHeight="1" x14ac:dyDescent="0.4">
      <c r="A44" s="70" t="s">
        <v>65</v>
      </c>
      <c r="B44" s="153">
        <v>1</v>
      </c>
      <c r="C44" s="140" t="s">
        <v>66</v>
      </c>
      <c r="D44" s="141">
        <f>D43*$B$34</f>
        <v>29.19</v>
      </c>
      <c r="E44" s="82"/>
      <c r="F44" s="81">
        <f>F43*$B$34</f>
        <v>29.98</v>
      </c>
      <c r="G44" s="84"/>
    </row>
    <row r="45" spans="1:14" ht="19.5" customHeight="1" x14ac:dyDescent="0.3">
      <c r="A45" s="70" t="s">
        <v>67</v>
      </c>
      <c r="B45" s="137">
        <f>(B44/B43)*(B42/B41)*(B40/B39)*(B38/B37)*B36</f>
        <v>200</v>
      </c>
      <c r="C45" s="140" t="s">
        <v>68</v>
      </c>
      <c r="D45" s="142">
        <f>D44*$B$30/100</f>
        <v>29.067402000000001</v>
      </c>
      <c r="E45" s="84"/>
      <c r="F45" s="83">
        <f>F44*$B$30/100</f>
        <v>29.854083999999997</v>
      </c>
      <c r="G45" s="84"/>
    </row>
    <row r="46" spans="1:14" ht="19.5" customHeight="1" x14ac:dyDescent="0.3">
      <c r="A46" s="380" t="s">
        <v>69</v>
      </c>
      <c r="B46" s="385"/>
      <c r="C46" s="140" t="s">
        <v>70</v>
      </c>
      <c r="D46" s="141">
        <f>D45/$B$45</f>
        <v>0.14533701000000002</v>
      </c>
      <c r="E46" s="84"/>
      <c r="F46" s="85">
        <f>F45/$B$45</f>
        <v>0.14927041999999999</v>
      </c>
      <c r="G46" s="84"/>
    </row>
    <row r="47" spans="1:14" ht="27" customHeight="1" x14ac:dyDescent="0.4">
      <c r="A47" s="382"/>
      <c r="B47" s="386"/>
      <c r="C47" s="140" t="s">
        <v>71</v>
      </c>
      <c r="D47" s="164">
        <f>27/50*15/50</f>
        <v>0.16200000000000003</v>
      </c>
      <c r="E47" s="116"/>
      <c r="F47" s="116"/>
      <c r="G47" s="116"/>
    </row>
    <row r="48" spans="1:14" ht="18.75" x14ac:dyDescent="0.3">
      <c r="C48" s="140" t="s">
        <v>72</v>
      </c>
      <c r="D48" s="142">
        <f>D47*$B$45</f>
        <v>32.400000000000006</v>
      </c>
      <c r="E48" s="84"/>
      <c r="F48" s="84"/>
      <c r="G48" s="84"/>
    </row>
    <row r="49" spans="1:12" ht="19.5" customHeight="1" x14ac:dyDescent="0.3">
      <c r="C49" s="143" t="s">
        <v>73</v>
      </c>
      <c r="D49" s="144">
        <f>D48/B34</f>
        <v>32.400000000000006</v>
      </c>
      <c r="E49" s="103"/>
      <c r="F49" s="103"/>
      <c r="G49" s="103"/>
    </row>
    <row r="50" spans="1:12" ht="18.75" x14ac:dyDescent="0.3">
      <c r="C50" s="145" t="s">
        <v>74</v>
      </c>
      <c r="D50" s="146">
        <f>AVERAGE(E38:E41,G38:G41)</f>
        <v>179989904.75261572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1.5237817411219767E-2</v>
      </c>
      <c r="E51" s="82"/>
      <c r="F51" s="82"/>
      <c r="G51" s="82"/>
    </row>
    <row r="52" spans="1:12" ht="19.5" customHeight="1" x14ac:dyDescent="0.3">
      <c r="C52" s="87" t="s">
        <v>19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5mL contains Trimethoprim BP 40mg, Sulphamethoxazole BP 200mg</v>
      </c>
    </row>
    <row r="56" spans="1:12" ht="26.25" customHeight="1" x14ac:dyDescent="0.4">
      <c r="A56" s="148" t="s">
        <v>78</v>
      </c>
      <c r="B56" s="165">
        <v>5</v>
      </c>
      <c r="C56" s="129" t="s">
        <v>79</v>
      </c>
      <c r="D56" s="166">
        <v>200</v>
      </c>
      <c r="E56" s="129" t="str">
        <f>B20</f>
        <v>Trimethoprim BP 40mg, Sulphamethoxazole BP 200mg</v>
      </c>
    </row>
    <row r="57" spans="1:12" ht="18.75" x14ac:dyDescent="0.3">
      <c r="A57" s="55" t="s">
        <v>80</v>
      </c>
      <c r="B57" s="176">
        <f>'Relative Density'!C39</f>
        <v>1.0623028216795385</v>
      </c>
    </row>
    <row r="58" spans="1:12" s="77" customFormat="1" ht="18.75" x14ac:dyDescent="0.3">
      <c r="A58" s="127" t="s">
        <v>81</v>
      </c>
      <c r="B58" s="128">
        <f>B56</f>
        <v>5</v>
      </c>
      <c r="C58" s="129" t="s">
        <v>82</v>
      </c>
      <c r="D58" s="149">
        <f>B57*B56</f>
        <v>5.3115141083976924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7">
        <v>50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8">
        <v>4</v>
      </c>
      <c r="C61" s="396" t="s">
        <v>89</v>
      </c>
      <c r="D61" s="393">
        <v>2.1373000000000002</v>
      </c>
      <c r="E61" s="122">
        <v>1</v>
      </c>
      <c r="F61" s="167">
        <v>141505670</v>
      </c>
      <c r="G61" s="133">
        <f>IF(ISBLANK(F61),"-",(F61/$D$50*$D$47*$B$69)*$D$58/$D$61)</f>
        <v>197.82154087548705</v>
      </c>
      <c r="H61" s="130">
        <f t="shared" ref="H61:H72" si="0">IF(ISBLANK(F61),"-",G61/$D$56)</f>
        <v>0.98910770437743523</v>
      </c>
      <c r="L61" s="61"/>
    </row>
    <row r="62" spans="1:12" s="9" customFormat="1" ht="26.25" customHeight="1" x14ac:dyDescent="0.4">
      <c r="A62" s="70" t="s">
        <v>90</v>
      </c>
      <c r="B62" s="158">
        <v>50</v>
      </c>
      <c r="C62" s="397"/>
      <c r="D62" s="394"/>
      <c r="E62" s="123">
        <v>2</v>
      </c>
      <c r="F62" s="160">
        <v>141634130</v>
      </c>
      <c r="G62" s="134">
        <f>IF(ISBLANK(F62),"-",(F62/$D$50*$D$47*$B$69)*$D$58/$D$61)</f>
        <v>198.00112488184431</v>
      </c>
      <c r="H62" s="131">
        <f t="shared" si="0"/>
        <v>0.99000562440922157</v>
      </c>
      <c r="L62" s="61"/>
    </row>
    <row r="63" spans="1:12" s="9" customFormat="1" ht="24.75" customHeight="1" x14ac:dyDescent="0.4">
      <c r="A63" s="70" t="s">
        <v>91</v>
      </c>
      <c r="B63" s="158">
        <v>1</v>
      </c>
      <c r="C63" s="397"/>
      <c r="D63" s="394"/>
      <c r="E63" s="123">
        <v>3</v>
      </c>
      <c r="F63" s="160">
        <v>141247662</v>
      </c>
      <c r="G63" s="134">
        <f>IF(ISBLANK(F63),"-",(F63/$D$50*$D$47*$B$69)*$D$58/$D$61)</f>
        <v>197.46085186480499</v>
      </c>
      <c r="H63" s="131">
        <f t="shared" si="0"/>
        <v>0.98730425932402499</v>
      </c>
      <c r="L63" s="61"/>
    </row>
    <row r="64" spans="1:12" ht="27" customHeight="1" x14ac:dyDescent="0.4">
      <c r="A64" s="70" t="s">
        <v>92</v>
      </c>
      <c r="B64" s="158">
        <v>1</v>
      </c>
      <c r="C64" s="398"/>
      <c r="D64" s="395"/>
      <c r="E64" s="124">
        <v>4</v>
      </c>
      <c r="F64" s="168"/>
      <c r="G64" s="134" t="str">
        <f>IF(ISBLANK(F64),"-",(F64/$D$50*$D$47*$B$69)*$D$58/$D$61)</f>
        <v>-</v>
      </c>
      <c r="H64" s="131" t="str">
        <f t="shared" si="0"/>
        <v>-</v>
      </c>
    </row>
    <row r="65" spans="1:11" ht="24.75" customHeight="1" x14ac:dyDescent="0.4">
      <c r="A65" s="70" t="s">
        <v>93</v>
      </c>
      <c r="B65" s="158">
        <v>1</v>
      </c>
      <c r="C65" s="396" t="s">
        <v>94</v>
      </c>
      <c r="D65" s="393">
        <v>2.3363999999999998</v>
      </c>
      <c r="E65" s="94">
        <v>1</v>
      </c>
      <c r="F65" s="160">
        <v>157482521</v>
      </c>
      <c r="G65" s="133">
        <f>IF(ISBLANK(F65),"-",(F65/$D$50*$D$47*$B$69)*$D$58/$D$65)</f>
        <v>201.39578870370073</v>
      </c>
      <c r="H65" s="130">
        <f t="shared" si="0"/>
        <v>1.0069789435185037</v>
      </c>
    </row>
    <row r="66" spans="1:11" ht="23.25" customHeight="1" x14ac:dyDescent="0.4">
      <c r="A66" s="70" t="s">
        <v>95</v>
      </c>
      <c r="B66" s="158">
        <v>1</v>
      </c>
      <c r="C66" s="397"/>
      <c r="D66" s="394"/>
      <c r="E66" s="95">
        <v>2</v>
      </c>
      <c r="F66" s="160">
        <v>157260355</v>
      </c>
      <c r="G66" s="134">
        <f>IF(ISBLANK(F66),"-",(F66/$D$50*$D$47*$B$69)*$D$58/$D$65)</f>
        <v>201.11167274905998</v>
      </c>
      <c r="H66" s="131">
        <f t="shared" si="0"/>
        <v>1.0055583637452998</v>
      </c>
    </row>
    <row r="67" spans="1:11" ht="24.75" customHeight="1" x14ac:dyDescent="0.4">
      <c r="A67" s="70" t="s">
        <v>96</v>
      </c>
      <c r="B67" s="158">
        <v>1</v>
      </c>
      <c r="C67" s="397"/>
      <c r="D67" s="394"/>
      <c r="E67" s="95">
        <v>3</v>
      </c>
      <c r="F67" s="160">
        <v>157092308</v>
      </c>
      <c r="G67" s="134">
        <f>IF(ISBLANK(F67),"-",(F67/$D$50*$D$47*$B$69)*$D$58/$D$65)</f>
        <v>200.89676662557792</v>
      </c>
      <c r="H67" s="131">
        <f t="shared" si="0"/>
        <v>1.0044838331278896</v>
      </c>
    </row>
    <row r="68" spans="1:11" ht="27" customHeight="1" x14ac:dyDescent="0.4">
      <c r="A68" s="70" t="s">
        <v>97</v>
      </c>
      <c r="B68" s="158">
        <v>1</v>
      </c>
      <c r="C68" s="398"/>
      <c r="D68" s="395"/>
      <c r="E68" s="96">
        <v>4</v>
      </c>
      <c r="F68" s="168"/>
      <c r="G68" s="135" t="str">
        <f>IF(ISBLANK(F68),"-",(F68/$D$50*$D$47*$B$69)*$D$58/$D$65)</f>
        <v>-</v>
      </c>
      <c r="H68" s="132" t="str">
        <f t="shared" si="0"/>
        <v>-</v>
      </c>
    </row>
    <row r="69" spans="1:11" ht="23.25" customHeight="1" x14ac:dyDescent="0.4">
      <c r="A69" s="70" t="s">
        <v>98</v>
      </c>
      <c r="B69" s="136">
        <f>(B68/B67)*(B66/B65)*(B64/B63)*(B62/B61)*B60</f>
        <v>625</v>
      </c>
      <c r="C69" s="396" t="s">
        <v>99</v>
      </c>
      <c r="D69" s="393">
        <v>2.5053999999999998</v>
      </c>
      <c r="E69" s="94">
        <v>1</v>
      </c>
      <c r="F69" s="167">
        <v>165467627</v>
      </c>
      <c r="G69" s="133">
        <f>IF(ISBLANK(F69),"-",(F69/$D$50*$D$47*$B$69)*$D$58/$D$69)</f>
        <v>197.33366852374886</v>
      </c>
      <c r="H69" s="131">
        <f t="shared" si="0"/>
        <v>0.98666834261874425</v>
      </c>
    </row>
    <row r="70" spans="1:11" ht="22.5" customHeight="1" x14ac:dyDescent="0.4">
      <c r="A70" s="147" t="s">
        <v>100</v>
      </c>
      <c r="B70" s="169">
        <f>(D47*B69)/D56*D58</f>
        <v>2.6889540173763322</v>
      </c>
      <c r="C70" s="397"/>
      <c r="D70" s="394"/>
      <c r="E70" s="95">
        <v>2</v>
      </c>
      <c r="F70" s="160">
        <v>165673432</v>
      </c>
      <c r="G70" s="134">
        <f>IF(ISBLANK(F70),"-",(F70/$D$50*$D$47*$B$69)*$D$58/$D$69)</f>
        <v>197.579107806265</v>
      </c>
      <c r="H70" s="131">
        <f t="shared" si="0"/>
        <v>0.98789553903132499</v>
      </c>
    </row>
    <row r="71" spans="1:11" ht="23.25" customHeight="1" x14ac:dyDescent="0.4">
      <c r="A71" s="380" t="s">
        <v>69</v>
      </c>
      <c r="B71" s="381"/>
      <c r="C71" s="397"/>
      <c r="D71" s="394"/>
      <c r="E71" s="95">
        <v>3</v>
      </c>
      <c r="F71" s="160">
        <v>165722648</v>
      </c>
      <c r="G71" s="134">
        <f>IF(ISBLANK(F71),"-",(F71/$D$50*$D$47*$B$69)*$D$58/$D$69)</f>
        <v>197.63780190858671</v>
      </c>
      <c r="H71" s="131">
        <f t="shared" si="0"/>
        <v>0.98818900954293354</v>
      </c>
    </row>
    <row r="72" spans="1:11" ht="23.25" customHeight="1" x14ac:dyDescent="0.4">
      <c r="A72" s="382"/>
      <c r="B72" s="383"/>
      <c r="C72" s="399"/>
      <c r="D72" s="395"/>
      <c r="E72" s="96">
        <v>4</v>
      </c>
      <c r="F72" s="168"/>
      <c r="G72" s="135" t="str">
        <f>IF(ISBLANK(F72),"-",(F72/$D$50*$D$47*$B$69)*$D$58/$D$69)</f>
        <v>-</v>
      </c>
      <c r="H72" s="132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0">
        <f>AVERAGE(H61:H72)</f>
        <v>0.99402129107726422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1">
        <f>STDEV(H61:H72)/H73</f>
        <v>8.8668024640014397E-3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19</v>
      </c>
      <c r="H75" s="172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7"/>
    </row>
    <row r="77" spans="1:11" ht="26.25" customHeight="1" x14ac:dyDescent="0.4">
      <c r="A77" s="57" t="s">
        <v>101</v>
      </c>
      <c r="B77" s="174" t="s">
        <v>102</v>
      </c>
      <c r="C77" s="377" t="str">
        <f>B20</f>
        <v>Trimethoprim BP 40mg, Sulphamethoxazole BP 200mg</v>
      </c>
      <c r="D77" s="377"/>
      <c r="E77" s="121" t="s">
        <v>103</v>
      </c>
      <c r="F77" s="121"/>
      <c r="G77" s="175">
        <f>H73</f>
        <v>0.99402129107726422</v>
      </c>
      <c r="H77" s="98"/>
      <c r="I77" s="100"/>
      <c r="J77" s="104"/>
      <c r="K77" s="117"/>
    </row>
    <row r="78" spans="1:11" ht="19.5" customHeight="1" x14ac:dyDescent="0.3">
      <c r="A78" s="107"/>
      <c r="B78" s="108"/>
      <c r="C78" s="109"/>
      <c r="D78" s="109"/>
      <c r="E78" s="108"/>
      <c r="F78" s="108"/>
      <c r="G78" s="108"/>
      <c r="H78" s="108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48" customHeight="1" x14ac:dyDescent="0.3">
      <c r="A80" s="104" t="s">
        <v>28</v>
      </c>
      <c r="B80" s="150" t="s">
        <v>115</v>
      </c>
      <c r="C80" s="150"/>
      <c r="D80" s="97"/>
      <c r="E80" s="366" t="s">
        <v>112</v>
      </c>
      <c r="F80" s="100"/>
      <c r="G80" s="125"/>
      <c r="H80" s="125"/>
      <c r="I80" s="100"/>
    </row>
    <row r="81" spans="1:9" ht="56.25" customHeight="1" x14ac:dyDescent="0.3">
      <c r="A81" s="104" t="s">
        <v>29</v>
      </c>
      <c r="B81" s="151"/>
      <c r="C81" s="151"/>
      <c r="D81" s="113"/>
      <c r="E81" s="106"/>
      <c r="F81" s="100"/>
      <c r="G81" s="126"/>
      <c r="H81" s="126"/>
      <c r="I81" s="121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7" zoomScaleNormal="75" zoomScaleSheetLayoutView="67" workbookViewId="0">
      <selection activeCell="E84" sqref="E8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30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31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8" t="s">
        <v>32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402" t="s">
        <v>33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180" t="s">
        <v>34</v>
      </c>
      <c r="B18" s="384" t="s">
        <v>5</v>
      </c>
      <c r="C18" s="384"/>
    </row>
    <row r="19" spans="1:14" ht="26.25" customHeight="1" x14ac:dyDescent="0.4">
      <c r="A19" s="180" t="s">
        <v>35</v>
      </c>
      <c r="B19" s="280" t="s">
        <v>7</v>
      </c>
      <c r="C19" s="303">
        <v>17</v>
      </c>
    </row>
    <row r="20" spans="1:14" ht="26.25" customHeight="1" x14ac:dyDescent="0.4">
      <c r="A20" s="180" t="s">
        <v>36</v>
      </c>
      <c r="B20" s="280" t="s">
        <v>9</v>
      </c>
      <c r="C20" s="281"/>
    </row>
    <row r="21" spans="1:14" ht="26.25" customHeight="1" x14ac:dyDescent="0.4">
      <c r="A21" s="180" t="s">
        <v>37</v>
      </c>
      <c r="B21" s="376" t="s">
        <v>11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180" t="s">
        <v>38</v>
      </c>
      <c r="B22" s="282" t="str">
        <f>Sulphamethoxazole!B22</f>
        <v>27th Aug 2015</v>
      </c>
      <c r="C22" s="281"/>
      <c r="D22" s="281"/>
      <c r="E22" s="281"/>
      <c r="F22" s="281"/>
      <c r="G22" s="281"/>
      <c r="H22" s="281"/>
      <c r="I22" s="281"/>
    </row>
    <row r="23" spans="1:14" ht="26.25" customHeight="1" x14ac:dyDescent="0.4">
      <c r="A23" s="180" t="s">
        <v>39</v>
      </c>
      <c r="B23" s="282" t="str">
        <f>Sulphamethoxazole!B23</f>
        <v>11th Sept 2015</v>
      </c>
      <c r="C23" s="281"/>
      <c r="D23" s="281"/>
      <c r="E23" s="281"/>
      <c r="F23" s="281"/>
      <c r="G23" s="281"/>
      <c r="H23" s="281"/>
      <c r="I23" s="281"/>
    </row>
    <row r="24" spans="1:14" ht="18.75" x14ac:dyDescent="0.3">
      <c r="A24" s="180"/>
      <c r="B24" s="182"/>
    </row>
    <row r="25" spans="1:14" ht="18.75" x14ac:dyDescent="0.3">
      <c r="A25" s="178" t="s">
        <v>1</v>
      </c>
      <c r="B25" s="182"/>
    </row>
    <row r="26" spans="1:14" ht="26.25" customHeight="1" x14ac:dyDescent="0.4">
      <c r="A26" s="183" t="s">
        <v>4</v>
      </c>
      <c r="B26" s="384" t="s">
        <v>116</v>
      </c>
      <c r="C26" s="384"/>
    </row>
    <row r="27" spans="1:14" ht="26.25" customHeight="1" x14ac:dyDescent="0.4">
      <c r="A27" s="185" t="s">
        <v>40</v>
      </c>
      <c r="B27" s="376" t="s">
        <v>117</v>
      </c>
      <c r="C27" s="376"/>
    </row>
    <row r="28" spans="1:14" ht="27" customHeight="1" x14ac:dyDescent="0.4">
      <c r="A28" s="185" t="s">
        <v>6</v>
      </c>
      <c r="B28" s="279">
        <v>99.66</v>
      </c>
    </row>
    <row r="29" spans="1:14" s="9" customFormat="1" ht="27" customHeight="1" x14ac:dyDescent="0.4">
      <c r="A29" s="185" t="s">
        <v>41</v>
      </c>
      <c r="B29" s="278">
        <v>0</v>
      </c>
      <c r="C29" s="387" t="s">
        <v>42</v>
      </c>
      <c r="D29" s="388"/>
      <c r="E29" s="388"/>
      <c r="F29" s="388"/>
      <c r="G29" s="388"/>
      <c r="H29" s="389"/>
      <c r="I29" s="187"/>
      <c r="J29" s="187"/>
      <c r="K29" s="187"/>
      <c r="L29" s="187"/>
    </row>
    <row r="30" spans="1:14" s="9" customFormat="1" ht="19.5" customHeight="1" x14ac:dyDescent="0.3">
      <c r="A30" s="185" t="s">
        <v>43</v>
      </c>
      <c r="B30" s="184">
        <f>B28-B29</f>
        <v>99.66</v>
      </c>
      <c r="C30" s="188"/>
      <c r="D30" s="188"/>
      <c r="E30" s="188"/>
      <c r="F30" s="188"/>
      <c r="G30" s="188"/>
      <c r="H30" s="189"/>
      <c r="I30" s="187"/>
      <c r="J30" s="187"/>
      <c r="K30" s="187"/>
      <c r="L30" s="187"/>
    </row>
    <row r="31" spans="1:14" s="9" customFormat="1" ht="27" customHeight="1" x14ac:dyDescent="0.4">
      <c r="A31" s="185" t="s">
        <v>44</v>
      </c>
      <c r="B31" s="299">
        <v>1</v>
      </c>
      <c r="C31" s="390" t="s">
        <v>45</v>
      </c>
      <c r="D31" s="391"/>
      <c r="E31" s="391"/>
      <c r="F31" s="391"/>
      <c r="G31" s="391"/>
      <c r="H31" s="392"/>
      <c r="I31" s="187"/>
      <c r="J31" s="187"/>
      <c r="K31" s="187"/>
      <c r="L31" s="187"/>
    </row>
    <row r="32" spans="1:14" s="9" customFormat="1" ht="27" customHeight="1" x14ac:dyDescent="0.4">
      <c r="A32" s="185" t="s">
        <v>46</v>
      </c>
      <c r="B32" s="299">
        <v>1</v>
      </c>
      <c r="C32" s="390" t="s">
        <v>47</v>
      </c>
      <c r="D32" s="391"/>
      <c r="E32" s="391"/>
      <c r="F32" s="391"/>
      <c r="G32" s="391"/>
      <c r="H32" s="392"/>
      <c r="I32" s="187"/>
      <c r="J32" s="187"/>
      <c r="K32" s="187"/>
      <c r="L32" s="191"/>
      <c r="M32" s="191"/>
      <c r="N32" s="192"/>
    </row>
    <row r="33" spans="1:14" s="9" customFormat="1" ht="17.25" customHeight="1" x14ac:dyDescent="0.3">
      <c r="A33" s="185"/>
      <c r="B33" s="190"/>
      <c r="C33" s="193"/>
      <c r="D33" s="193"/>
      <c r="E33" s="193"/>
      <c r="F33" s="193"/>
      <c r="G33" s="193"/>
      <c r="H33" s="193"/>
      <c r="I33" s="187"/>
      <c r="J33" s="187"/>
      <c r="K33" s="187"/>
      <c r="L33" s="191"/>
      <c r="M33" s="191"/>
      <c r="N33" s="192"/>
    </row>
    <row r="34" spans="1:14" s="9" customFormat="1" ht="18.75" x14ac:dyDescent="0.3">
      <c r="A34" s="185" t="s">
        <v>48</v>
      </c>
      <c r="B34" s="194">
        <f>B31/B32</f>
        <v>1</v>
      </c>
      <c r="C34" s="179" t="s">
        <v>49</v>
      </c>
      <c r="D34" s="179"/>
      <c r="E34" s="179"/>
      <c r="F34" s="179"/>
      <c r="G34" s="179"/>
      <c r="H34" s="179"/>
      <c r="I34" s="187"/>
      <c r="J34" s="187"/>
      <c r="K34" s="187"/>
      <c r="L34" s="191"/>
      <c r="M34" s="191"/>
      <c r="N34" s="192"/>
    </row>
    <row r="35" spans="1:14" s="9" customFormat="1" ht="19.5" customHeight="1" x14ac:dyDescent="0.3">
      <c r="A35" s="185"/>
      <c r="B35" s="184"/>
      <c r="H35" s="179"/>
      <c r="I35" s="187"/>
      <c r="J35" s="187"/>
      <c r="K35" s="187"/>
      <c r="L35" s="191"/>
      <c r="M35" s="191"/>
      <c r="N35" s="192"/>
    </row>
    <row r="36" spans="1:14" s="9" customFormat="1" ht="27" customHeight="1" x14ac:dyDescent="0.4">
      <c r="A36" s="195" t="s">
        <v>50</v>
      </c>
      <c r="B36" s="283">
        <v>50</v>
      </c>
      <c r="C36" s="179"/>
      <c r="D36" s="378" t="s">
        <v>51</v>
      </c>
      <c r="E36" s="379"/>
      <c r="F36" s="240" t="s">
        <v>52</v>
      </c>
      <c r="G36" s="241"/>
      <c r="J36" s="187"/>
      <c r="K36" s="187"/>
      <c r="L36" s="191"/>
      <c r="M36" s="191"/>
      <c r="N36" s="192"/>
    </row>
    <row r="37" spans="1:14" s="9" customFormat="1" ht="26.25" customHeight="1" x14ac:dyDescent="0.4">
      <c r="A37" s="196" t="s">
        <v>53</v>
      </c>
      <c r="B37" s="284">
        <v>5</v>
      </c>
      <c r="C37" s="198" t="s">
        <v>54</v>
      </c>
      <c r="D37" s="199" t="s">
        <v>55</v>
      </c>
      <c r="E37" s="231" t="s">
        <v>56</v>
      </c>
      <c r="F37" s="199" t="s">
        <v>55</v>
      </c>
      <c r="G37" s="200" t="s">
        <v>56</v>
      </c>
      <c r="J37" s="187"/>
      <c r="K37" s="187"/>
      <c r="L37" s="191"/>
      <c r="M37" s="191"/>
      <c r="N37" s="192"/>
    </row>
    <row r="38" spans="1:14" s="9" customFormat="1" ht="26.25" customHeight="1" x14ac:dyDescent="0.4">
      <c r="A38" s="196" t="s">
        <v>57</v>
      </c>
      <c r="B38" s="284">
        <v>100</v>
      </c>
      <c r="C38" s="201">
        <v>1</v>
      </c>
      <c r="D38" s="285">
        <v>11672241</v>
      </c>
      <c r="E38" s="244">
        <f>IF(ISBLANK(D38),"-",$D$48/$D$45*D38)</f>
        <v>13997447.773925262</v>
      </c>
      <c r="F38" s="285">
        <v>11765818</v>
      </c>
      <c r="G38" s="236">
        <f>IF(ISBLANK(F38),"-",$D$48/$F$45*F38)</f>
        <v>13929826.932327382</v>
      </c>
      <c r="J38" s="187"/>
      <c r="K38" s="187"/>
      <c r="L38" s="191"/>
      <c r="M38" s="191"/>
      <c r="N38" s="192"/>
    </row>
    <row r="39" spans="1:14" s="9" customFormat="1" ht="26.25" customHeight="1" x14ac:dyDescent="0.4">
      <c r="A39" s="196" t="s">
        <v>58</v>
      </c>
      <c r="B39" s="284">
        <v>1</v>
      </c>
      <c r="C39" s="197">
        <v>2</v>
      </c>
      <c r="D39" s="286">
        <v>11637125</v>
      </c>
      <c r="E39" s="245">
        <f>IF(ISBLANK(D39),"-",$D$48/$D$45*D39)</f>
        <v>13955336.376805449</v>
      </c>
      <c r="F39" s="286">
        <v>11746924</v>
      </c>
      <c r="G39" s="237">
        <f>IF(ISBLANK(F39),"-",$D$48/$F$45*F39)</f>
        <v>13907457.88411846</v>
      </c>
      <c r="J39" s="187"/>
      <c r="K39" s="187"/>
      <c r="L39" s="191"/>
      <c r="M39" s="191"/>
      <c r="N39" s="192"/>
    </row>
    <row r="40" spans="1:14" ht="26.25" customHeight="1" x14ac:dyDescent="0.4">
      <c r="A40" s="196" t="s">
        <v>59</v>
      </c>
      <c r="B40" s="284">
        <v>1</v>
      </c>
      <c r="C40" s="197">
        <v>3</v>
      </c>
      <c r="D40" s="286">
        <v>11619262</v>
      </c>
      <c r="E40" s="245">
        <f>IF(ISBLANK(D40),"-",$D$48/$D$45*D40)</f>
        <v>13933914.919727445</v>
      </c>
      <c r="F40" s="286">
        <v>11750957</v>
      </c>
      <c r="G40" s="237">
        <f>IF(ISBLANK(F40),"-",$D$48/$F$45*F40)</f>
        <v>13912232.647081655</v>
      </c>
      <c r="L40" s="191"/>
      <c r="M40" s="191"/>
      <c r="N40" s="202"/>
    </row>
    <row r="41" spans="1:14" ht="26.25" customHeight="1" x14ac:dyDescent="0.4">
      <c r="A41" s="196" t="s">
        <v>60</v>
      </c>
      <c r="B41" s="284">
        <v>1</v>
      </c>
      <c r="C41" s="203">
        <v>4</v>
      </c>
      <c r="D41" s="287"/>
      <c r="E41" s="246" t="str">
        <f>IF(ISBLANK(D41),"-",$D$48/$D$45*D41)</f>
        <v>-</v>
      </c>
      <c r="F41" s="287"/>
      <c r="G41" s="238" t="str">
        <f>IF(ISBLANK(F41),"-",$D$48/$F$45*F41)</f>
        <v>-</v>
      </c>
      <c r="L41" s="191"/>
      <c r="M41" s="191"/>
      <c r="N41" s="202"/>
    </row>
    <row r="42" spans="1:14" ht="27" customHeight="1" x14ac:dyDescent="0.4">
      <c r="A42" s="196" t="s">
        <v>61</v>
      </c>
      <c r="B42" s="284">
        <v>1</v>
      </c>
      <c r="C42" s="204" t="s">
        <v>62</v>
      </c>
      <c r="D42" s="264">
        <f>AVERAGE(D38:D41)</f>
        <v>11642876</v>
      </c>
      <c r="E42" s="227">
        <f>AVERAGE(E38:E41)</f>
        <v>13962233.023486054</v>
      </c>
      <c r="F42" s="205">
        <f>AVERAGE(F38:F41)</f>
        <v>11754566.333333334</v>
      </c>
      <c r="G42" s="206">
        <f>AVERAGE(G38:G41)</f>
        <v>13916505.821175834</v>
      </c>
    </row>
    <row r="43" spans="1:14" ht="26.25" customHeight="1" x14ac:dyDescent="0.4">
      <c r="A43" s="196" t="s">
        <v>63</v>
      </c>
      <c r="B43" s="279">
        <v>1</v>
      </c>
      <c r="C43" s="265" t="s">
        <v>64</v>
      </c>
      <c r="D43" s="289">
        <v>27.11</v>
      </c>
      <c r="E43" s="202"/>
      <c r="F43" s="288">
        <v>27.46</v>
      </c>
      <c r="G43" s="242"/>
    </row>
    <row r="44" spans="1:14" ht="26.25" customHeight="1" x14ac:dyDescent="0.4">
      <c r="A44" s="196" t="s">
        <v>65</v>
      </c>
      <c r="B44" s="279">
        <v>1</v>
      </c>
      <c r="C44" s="266" t="s">
        <v>66</v>
      </c>
      <c r="D44" s="267">
        <f>D43*$B$34</f>
        <v>27.11</v>
      </c>
      <c r="E44" s="208"/>
      <c r="F44" s="207">
        <f>F43*$B$34</f>
        <v>27.46</v>
      </c>
      <c r="G44" s="210"/>
    </row>
    <row r="45" spans="1:14" ht="19.5" customHeight="1" x14ac:dyDescent="0.3">
      <c r="A45" s="196" t="s">
        <v>67</v>
      </c>
      <c r="B45" s="263">
        <f>(B44/B43)*(B42/B41)*(B40/B39)*(B38/B37)*B36</f>
        <v>1000</v>
      </c>
      <c r="C45" s="266" t="s">
        <v>68</v>
      </c>
      <c r="D45" s="268">
        <f>D44*$B$30/100</f>
        <v>27.017825999999999</v>
      </c>
      <c r="E45" s="210"/>
      <c r="F45" s="209">
        <f>F44*$B$30/100</f>
        <v>27.366636</v>
      </c>
      <c r="G45" s="210"/>
    </row>
    <row r="46" spans="1:14" ht="19.5" customHeight="1" x14ac:dyDescent="0.3">
      <c r="A46" s="380" t="s">
        <v>69</v>
      </c>
      <c r="B46" s="385"/>
      <c r="C46" s="266" t="s">
        <v>70</v>
      </c>
      <c r="D46" s="267">
        <f>D45/$B$45</f>
        <v>2.7017825999999998E-2</v>
      </c>
      <c r="E46" s="210"/>
      <c r="F46" s="211">
        <f>F45/$B$45</f>
        <v>2.7366636E-2</v>
      </c>
      <c r="G46" s="210"/>
    </row>
    <row r="47" spans="1:14" ht="27" customHeight="1" x14ac:dyDescent="0.4">
      <c r="A47" s="382"/>
      <c r="B47" s="386"/>
      <c r="C47" s="266" t="s">
        <v>71</v>
      </c>
      <c r="D47" s="290">
        <f>27/50*3/50</f>
        <v>3.2400000000000005E-2</v>
      </c>
      <c r="E47" s="242"/>
      <c r="F47" s="242"/>
      <c r="G47" s="242"/>
    </row>
    <row r="48" spans="1:14" ht="18.75" x14ac:dyDescent="0.3">
      <c r="C48" s="266" t="s">
        <v>72</v>
      </c>
      <c r="D48" s="268">
        <f>D47*$B$45</f>
        <v>32.400000000000006</v>
      </c>
      <c r="E48" s="210"/>
      <c r="F48" s="210"/>
      <c r="G48" s="210"/>
    </row>
    <row r="49" spans="1:12" ht="19.5" customHeight="1" x14ac:dyDescent="0.3">
      <c r="C49" s="269" t="s">
        <v>73</v>
      </c>
      <c r="D49" s="270">
        <f>D48/B34</f>
        <v>32.400000000000006</v>
      </c>
      <c r="E49" s="229"/>
      <c r="F49" s="229"/>
      <c r="G49" s="229"/>
    </row>
    <row r="50" spans="1:12" ht="18.75" x14ac:dyDescent="0.3">
      <c r="C50" s="271" t="s">
        <v>74</v>
      </c>
      <c r="D50" s="272">
        <f>AVERAGE(E38:E41,G38:G41)</f>
        <v>13939369.422330944</v>
      </c>
      <c r="E50" s="228"/>
      <c r="F50" s="228"/>
      <c r="G50" s="228"/>
    </row>
    <row r="51" spans="1:12" ht="18.75" x14ac:dyDescent="0.3">
      <c r="C51" s="212" t="s">
        <v>75</v>
      </c>
      <c r="D51" s="215">
        <f>STDEV(E38:E41,G38:G41)/D50</f>
        <v>2.3801005539436449E-3</v>
      </c>
      <c r="E51" s="208"/>
      <c r="F51" s="208"/>
      <c r="G51" s="208"/>
    </row>
    <row r="52" spans="1:12" ht="19.5" customHeight="1" x14ac:dyDescent="0.3">
      <c r="C52" s="213" t="s">
        <v>19</v>
      </c>
      <c r="D52" s="216">
        <f>COUNT(E38:E41,G38:G41)</f>
        <v>6</v>
      </c>
      <c r="E52" s="208"/>
      <c r="F52" s="208"/>
      <c r="G52" s="208"/>
    </row>
    <row r="54" spans="1:12" ht="18.75" x14ac:dyDescent="0.3">
      <c r="A54" s="178" t="s">
        <v>1</v>
      </c>
      <c r="B54" s="217" t="s">
        <v>76</v>
      </c>
    </row>
    <row r="55" spans="1:12" ht="18.75" x14ac:dyDescent="0.3">
      <c r="A55" s="179" t="s">
        <v>77</v>
      </c>
      <c r="B55" s="181" t="str">
        <f>B21</f>
        <v>Each 5mL contains Trimethoprim BP 40mg, Sulphamethoxazole BP 200mg</v>
      </c>
    </row>
    <row r="56" spans="1:12" ht="26.25" customHeight="1" x14ac:dyDescent="0.4">
      <c r="A56" s="274" t="s">
        <v>78</v>
      </c>
      <c r="B56" s="291">
        <v>5</v>
      </c>
      <c r="C56" s="255" t="s">
        <v>79</v>
      </c>
      <c r="D56" s="292">
        <v>40</v>
      </c>
      <c r="E56" s="255" t="str">
        <f>B20</f>
        <v>Trimethoprim BP 40mg, Sulphamethoxazole BP 200mg</v>
      </c>
    </row>
    <row r="57" spans="1:12" ht="18.75" x14ac:dyDescent="0.3">
      <c r="A57" s="181" t="s">
        <v>80</v>
      </c>
      <c r="B57" s="302">
        <f>'Relative Density'!C39</f>
        <v>1.0623028216795385</v>
      </c>
    </row>
    <row r="58" spans="1:12" s="79" customFormat="1" ht="18.75" x14ac:dyDescent="0.3">
      <c r="A58" s="253" t="s">
        <v>81</v>
      </c>
      <c r="B58" s="254">
        <f>B56</f>
        <v>5</v>
      </c>
      <c r="C58" s="255" t="s">
        <v>82</v>
      </c>
      <c r="D58" s="275">
        <f>B57*B56</f>
        <v>5.3115141083976924</v>
      </c>
    </row>
    <row r="59" spans="1:12" ht="19.5" customHeight="1" x14ac:dyDescent="0.25"/>
    <row r="60" spans="1:12" s="9" customFormat="1" ht="27" customHeight="1" x14ac:dyDescent="0.4">
      <c r="A60" s="195" t="s">
        <v>83</v>
      </c>
      <c r="B60" s="283">
        <v>50</v>
      </c>
      <c r="C60" s="179"/>
      <c r="D60" s="219" t="s">
        <v>84</v>
      </c>
      <c r="E60" s="218" t="s">
        <v>85</v>
      </c>
      <c r="F60" s="218" t="s">
        <v>55</v>
      </c>
      <c r="G60" s="218" t="s">
        <v>86</v>
      </c>
      <c r="H60" s="198" t="s">
        <v>87</v>
      </c>
      <c r="L60" s="187"/>
    </row>
    <row r="61" spans="1:12" s="9" customFormat="1" ht="24" customHeight="1" x14ac:dyDescent="0.4">
      <c r="A61" s="196" t="s">
        <v>88</v>
      </c>
      <c r="B61" s="284">
        <v>4</v>
      </c>
      <c r="C61" s="396" t="s">
        <v>89</v>
      </c>
      <c r="D61" s="393">
        <v>2.1373000000000002</v>
      </c>
      <c r="E61" s="248">
        <v>1</v>
      </c>
      <c r="F61" s="293">
        <v>10267893</v>
      </c>
      <c r="G61" s="259">
        <f>IF(ISBLANK(F61),"-",(F61/$D$50*$D$47*$B$69)*$D$58/$D$61)</f>
        <v>37.069445313534516</v>
      </c>
      <c r="H61" s="256">
        <f t="shared" ref="H61:H72" si="0">IF(ISBLANK(F61),"-",G61/$D$56)</f>
        <v>0.92673613283836287</v>
      </c>
      <c r="L61" s="187"/>
    </row>
    <row r="62" spans="1:12" s="9" customFormat="1" ht="26.25" customHeight="1" x14ac:dyDescent="0.4">
      <c r="A62" s="196" t="s">
        <v>90</v>
      </c>
      <c r="B62" s="284">
        <v>50</v>
      </c>
      <c r="C62" s="397"/>
      <c r="D62" s="394"/>
      <c r="E62" s="249">
        <v>2</v>
      </c>
      <c r="F62" s="286">
        <v>10247760</v>
      </c>
      <c r="G62" s="260">
        <f>IF(ISBLANK(F62),"-",(F62/$D$50*$D$47*$B$69)*$D$58/$D$61)</f>
        <v>36.996760572614697</v>
      </c>
      <c r="H62" s="257">
        <f t="shared" si="0"/>
        <v>0.92491901431536738</v>
      </c>
      <c r="L62" s="187"/>
    </row>
    <row r="63" spans="1:12" s="9" customFormat="1" ht="24.75" customHeight="1" x14ac:dyDescent="0.4">
      <c r="A63" s="196" t="s">
        <v>91</v>
      </c>
      <c r="B63" s="284">
        <v>1</v>
      </c>
      <c r="C63" s="397"/>
      <c r="D63" s="394"/>
      <c r="E63" s="249">
        <v>3</v>
      </c>
      <c r="F63" s="286">
        <v>10180552</v>
      </c>
      <c r="G63" s="260">
        <f>IF(ISBLANK(F63),"-",(F63/$D$50*$D$47*$B$69)*$D$58/$D$61)</f>
        <v>36.754124300437731</v>
      </c>
      <c r="H63" s="257">
        <f t="shared" si="0"/>
        <v>0.91885310751094329</v>
      </c>
      <c r="L63" s="187"/>
    </row>
    <row r="64" spans="1:12" ht="27" customHeight="1" x14ac:dyDescent="0.4">
      <c r="A64" s="196" t="s">
        <v>92</v>
      </c>
      <c r="B64" s="284">
        <v>1</v>
      </c>
      <c r="C64" s="398"/>
      <c r="D64" s="395"/>
      <c r="E64" s="250">
        <v>4</v>
      </c>
      <c r="F64" s="294"/>
      <c r="G64" s="260" t="str">
        <f>IF(ISBLANK(F64),"-",(F64/$D$50*$D$47*$B$69)*$D$58/$D$61)</f>
        <v>-</v>
      </c>
      <c r="H64" s="257" t="str">
        <f t="shared" si="0"/>
        <v>-</v>
      </c>
    </row>
    <row r="65" spans="1:11" ht="24.75" customHeight="1" x14ac:dyDescent="0.4">
      <c r="A65" s="196" t="s">
        <v>93</v>
      </c>
      <c r="B65" s="284">
        <v>1</v>
      </c>
      <c r="C65" s="396" t="s">
        <v>94</v>
      </c>
      <c r="D65" s="393">
        <v>2.3363999999999998</v>
      </c>
      <c r="E65" s="220">
        <v>1</v>
      </c>
      <c r="F65" s="286"/>
      <c r="G65" s="259" t="str">
        <f>IF(ISBLANK(F65),"-",(F65/$D$50*$D$47*$B$69)*$D$58/$D$65)</f>
        <v>-</v>
      </c>
      <c r="H65" s="256" t="str">
        <f t="shared" si="0"/>
        <v>-</v>
      </c>
    </row>
    <row r="66" spans="1:11" ht="23.25" customHeight="1" x14ac:dyDescent="0.4">
      <c r="A66" s="196" t="s">
        <v>95</v>
      </c>
      <c r="B66" s="284">
        <v>1</v>
      </c>
      <c r="C66" s="397"/>
      <c r="D66" s="394"/>
      <c r="E66" s="221">
        <v>2</v>
      </c>
      <c r="F66" s="286">
        <v>11706586</v>
      </c>
      <c r="G66" s="260">
        <f>IF(ISBLANK(F66),"-",(F66/$D$50*$D$47*$B$69)*$D$58/$D$65)</f>
        <v>38.661909628993328</v>
      </c>
      <c r="H66" s="257">
        <f t="shared" si="0"/>
        <v>0.96654774072483318</v>
      </c>
    </row>
    <row r="67" spans="1:11" ht="24.75" customHeight="1" x14ac:dyDescent="0.4">
      <c r="A67" s="196" t="s">
        <v>96</v>
      </c>
      <c r="B67" s="284">
        <v>1</v>
      </c>
      <c r="C67" s="397"/>
      <c r="D67" s="394"/>
      <c r="E67" s="221">
        <v>3</v>
      </c>
      <c r="F67" s="286">
        <v>11627277</v>
      </c>
      <c r="G67" s="260">
        <f>IF(ISBLANK(F67),"-",(F67/$D$50*$D$47*$B$69)*$D$58/$D$65)</f>
        <v>38.399985495794652</v>
      </c>
      <c r="H67" s="257">
        <f t="shared" si="0"/>
        <v>0.95999963739486627</v>
      </c>
    </row>
    <row r="68" spans="1:11" ht="27" customHeight="1" x14ac:dyDescent="0.4">
      <c r="A68" s="196" t="s">
        <v>97</v>
      </c>
      <c r="B68" s="284">
        <v>1</v>
      </c>
      <c r="C68" s="398"/>
      <c r="D68" s="395"/>
      <c r="E68" s="222">
        <v>4</v>
      </c>
      <c r="F68" s="294"/>
      <c r="G68" s="261" t="str">
        <f>IF(ISBLANK(F68),"-",(F68/$D$50*$D$47*$B$69)*$D$58/$D$65)</f>
        <v>-</v>
      </c>
      <c r="H68" s="258" t="str">
        <f t="shared" si="0"/>
        <v>-</v>
      </c>
    </row>
    <row r="69" spans="1:11" ht="23.25" customHeight="1" x14ac:dyDescent="0.4">
      <c r="A69" s="196" t="s">
        <v>98</v>
      </c>
      <c r="B69" s="262">
        <f>(B68/B67)*(B66/B65)*(B64/B63)*(B62/B61)*B60</f>
        <v>625</v>
      </c>
      <c r="C69" s="396" t="s">
        <v>99</v>
      </c>
      <c r="D69" s="393">
        <v>2.5053999999999998</v>
      </c>
      <c r="E69" s="220">
        <v>1</v>
      </c>
      <c r="F69" s="293">
        <v>12093081</v>
      </c>
      <c r="G69" s="259">
        <f>IF(ISBLANK(F69),"-",(F69/$D$50*$D$47*$B$69)*$D$58/$D$69)</f>
        <v>37.244326713967496</v>
      </c>
      <c r="H69" s="257">
        <f t="shared" si="0"/>
        <v>0.93110816784918737</v>
      </c>
    </row>
    <row r="70" spans="1:11" ht="22.5" customHeight="1" x14ac:dyDescent="0.4">
      <c r="A70" s="273" t="s">
        <v>100</v>
      </c>
      <c r="B70" s="295">
        <f>(D47*B69)/D56*D58</f>
        <v>2.6889540173763322</v>
      </c>
      <c r="C70" s="397"/>
      <c r="D70" s="394"/>
      <c r="E70" s="221">
        <v>2</v>
      </c>
      <c r="F70" s="286">
        <v>12068363</v>
      </c>
      <c r="G70" s="260">
        <f>IF(ISBLANK(F70),"-",(F70/$D$50*$D$47*$B$69)*$D$58/$D$69)</f>
        <v>37.168200103410946</v>
      </c>
      <c r="H70" s="257">
        <f t="shared" si="0"/>
        <v>0.92920500258527361</v>
      </c>
    </row>
    <row r="71" spans="1:11" ht="23.25" customHeight="1" x14ac:dyDescent="0.4">
      <c r="A71" s="380" t="s">
        <v>69</v>
      </c>
      <c r="B71" s="381"/>
      <c r="C71" s="397"/>
      <c r="D71" s="394"/>
      <c r="E71" s="221">
        <v>3</v>
      </c>
      <c r="F71" s="286">
        <v>11978867</v>
      </c>
      <c r="G71" s="260">
        <f>IF(ISBLANK(F71),"-",(F71/$D$50*$D$47*$B$69)*$D$58/$D$69)</f>
        <v>36.892569909286458</v>
      </c>
      <c r="H71" s="257">
        <f t="shared" si="0"/>
        <v>0.92231424773216142</v>
      </c>
    </row>
    <row r="72" spans="1:11" ht="23.25" customHeight="1" x14ac:dyDescent="0.4">
      <c r="A72" s="382"/>
      <c r="B72" s="383"/>
      <c r="C72" s="399"/>
      <c r="D72" s="395"/>
      <c r="E72" s="222">
        <v>4</v>
      </c>
      <c r="F72" s="294"/>
      <c r="G72" s="261" t="str">
        <f>IF(ISBLANK(F72),"-",(F72/$D$50*$D$47*$B$69)*$D$58/$D$69)</f>
        <v>-</v>
      </c>
      <c r="H72" s="258" t="str">
        <f t="shared" si="0"/>
        <v>-</v>
      </c>
    </row>
    <row r="73" spans="1:11" ht="26.25" customHeight="1" x14ac:dyDescent="0.4">
      <c r="A73" s="223"/>
      <c r="B73" s="223"/>
      <c r="C73" s="223"/>
      <c r="D73" s="223"/>
      <c r="E73" s="223"/>
      <c r="F73" s="224"/>
      <c r="G73" s="214" t="s">
        <v>62</v>
      </c>
      <c r="H73" s="296">
        <f>AVERAGE(H61:H72)</f>
        <v>0.93496038136887438</v>
      </c>
    </row>
    <row r="74" spans="1:11" ht="26.25" customHeight="1" x14ac:dyDescent="0.4">
      <c r="C74" s="223"/>
      <c r="D74" s="223"/>
      <c r="E74" s="223"/>
      <c r="F74" s="224"/>
      <c r="G74" s="212" t="s">
        <v>75</v>
      </c>
      <c r="H74" s="297">
        <f>STDEV(H61:H72)/H73</f>
        <v>1.9220403858819256E-2</v>
      </c>
    </row>
    <row r="75" spans="1:11" ht="27" customHeight="1" x14ac:dyDescent="0.4">
      <c r="A75" s="223"/>
      <c r="B75" s="223"/>
      <c r="C75" s="224"/>
      <c r="D75" s="225"/>
      <c r="E75" s="225"/>
      <c r="F75" s="224"/>
      <c r="G75" s="213" t="s">
        <v>19</v>
      </c>
      <c r="H75" s="298">
        <f>COUNT(H61:H72)</f>
        <v>8</v>
      </c>
    </row>
    <row r="76" spans="1:11" ht="18.75" x14ac:dyDescent="0.3">
      <c r="A76" s="223"/>
      <c r="B76" s="223"/>
      <c r="C76" s="224"/>
      <c r="D76" s="225"/>
      <c r="E76" s="225"/>
      <c r="F76" s="225"/>
      <c r="G76" s="225"/>
      <c r="H76" s="224"/>
      <c r="I76" s="226"/>
      <c r="J76" s="230"/>
      <c r="K76" s="243"/>
    </row>
    <row r="77" spans="1:11" ht="26.25" customHeight="1" x14ac:dyDescent="0.4">
      <c r="A77" s="183" t="s">
        <v>101</v>
      </c>
      <c r="B77" s="300" t="s">
        <v>102</v>
      </c>
      <c r="C77" s="377" t="str">
        <f>B20</f>
        <v>Trimethoprim BP 40mg, Sulphamethoxazole BP 200mg</v>
      </c>
      <c r="D77" s="377"/>
      <c r="E77" s="247" t="s">
        <v>103</v>
      </c>
      <c r="F77" s="247"/>
      <c r="G77" s="301">
        <f>H73</f>
        <v>0.93496038136887438</v>
      </c>
      <c r="H77" s="224"/>
      <c r="I77" s="226"/>
      <c r="J77" s="230"/>
      <c r="K77" s="243"/>
    </row>
    <row r="78" spans="1:11" ht="19.5" customHeight="1" x14ac:dyDescent="0.3">
      <c r="A78" s="233"/>
      <c r="B78" s="234"/>
      <c r="C78" s="235"/>
      <c r="D78" s="235"/>
      <c r="E78" s="234"/>
      <c r="F78" s="234"/>
      <c r="G78" s="234"/>
      <c r="H78" s="234"/>
    </row>
    <row r="79" spans="1:11" ht="18.75" x14ac:dyDescent="0.3">
      <c r="B79" s="186" t="s">
        <v>25</v>
      </c>
      <c r="E79" s="224" t="s">
        <v>26</v>
      </c>
      <c r="F79" s="224"/>
      <c r="G79" s="224" t="s">
        <v>27</v>
      </c>
    </row>
    <row r="80" spans="1:11" ht="50.25" customHeight="1" x14ac:dyDescent="0.3">
      <c r="A80" s="230" t="s">
        <v>28</v>
      </c>
      <c r="B80" s="367" t="s">
        <v>120</v>
      </c>
      <c r="C80" s="276"/>
      <c r="D80" s="223"/>
      <c r="E80" s="366" t="s">
        <v>121</v>
      </c>
      <c r="F80" s="226"/>
      <c r="G80" s="251"/>
      <c r="H80" s="251"/>
      <c r="I80" s="226"/>
    </row>
    <row r="81" spans="1:9" ht="42" customHeight="1" x14ac:dyDescent="0.3">
      <c r="A81" s="230" t="s">
        <v>29</v>
      </c>
      <c r="B81" s="277"/>
      <c r="C81" s="277"/>
      <c r="D81" s="239"/>
      <c r="E81" s="232"/>
      <c r="F81" s="226"/>
      <c r="G81" s="252"/>
      <c r="H81" s="252"/>
      <c r="I81" s="247"/>
    </row>
    <row r="82" spans="1:9" ht="18.75" x14ac:dyDescent="0.3">
      <c r="A82" s="223"/>
      <c r="B82" s="224"/>
      <c r="C82" s="225"/>
      <c r="D82" s="225"/>
      <c r="E82" s="225"/>
      <c r="F82" s="225"/>
      <c r="G82" s="224"/>
      <c r="H82" s="224"/>
      <c r="I82" s="226"/>
    </row>
    <row r="83" spans="1:9" ht="18.75" x14ac:dyDescent="0.3">
      <c r="A83" s="223"/>
      <c r="B83" s="223"/>
      <c r="C83" s="224"/>
      <c r="D83" s="225"/>
      <c r="E83" s="225"/>
      <c r="F83" s="225"/>
      <c r="G83" s="225"/>
      <c r="H83" s="224"/>
      <c r="I83" s="226"/>
    </row>
    <row r="84" spans="1:9" ht="18.75" x14ac:dyDescent="0.3">
      <c r="A84" s="223"/>
      <c r="B84" s="223"/>
      <c r="C84" s="224"/>
      <c r="D84" s="225"/>
      <c r="E84" s="225"/>
      <c r="F84" s="225"/>
      <c r="G84" s="225"/>
      <c r="H84" s="224"/>
      <c r="I84" s="226"/>
    </row>
    <row r="85" spans="1:9" ht="18.75" x14ac:dyDescent="0.3">
      <c r="A85" s="223"/>
      <c r="B85" s="223"/>
      <c r="C85" s="224"/>
      <c r="D85" s="225"/>
      <c r="E85" s="225"/>
      <c r="F85" s="225"/>
      <c r="G85" s="225"/>
      <c r="H85" s="224"/>
      <c r="I85" s="226"/>
    </row>
    <row r="86" spans="1:9" ht="18.75" x14ac:dyDescent="0.3">
      <c r="A86" s="223"/>
      <c r="B86" s="223"/>
      <c r="C86" s="224"/>
      <c r="D86" s="225"/>
      <c r="E86" s="225"/>
      <c r="F86" s="225"/>
      <c r="G86" s="225"/>
      <c r="H86" s="224"/>
      <c r="I86" s="226"/>
    </row>
    <row r="87" spans="1:9" ht="18.75" x14ac:dyDescent="0.3">
      <c r="A87" s="223"/>
      <c r="B87" s="223"/>
      <c r="C87" s="224"/>
      <c r="D87" s="225"/>
      <c r="E87" s="225"/>
      <c r="F87" s="225"/>
      <c r="G87" s="225"/>
      <c r="H87" s="224"/>
      <c r="I87" s="226"/>
    </row>
    <row r="88" spans="1:9" ht="18.75" x14ac:dyDescent="0.3">
      <c r="A88" s="223"/>
      <c r="B88" s="223"/>
      <c r="C88" s="224"/>
      <c r="D88" s="225"/>
      <c r="E88" s="225"/>
      <c r="F88" s="225"/>
      <c r="G88" s="225"/>
      <c r="H88" s="224"/>
      <c r="I88" s="226"/>
    </row>
    <row r="89" spans="1:9" ht="18.75" x14ac:dyDescent="0.3">
      <c r="A89" s="223"/>
      <c r="B89" s="223"/>
      <c r="C89" s="224"/>
      <c r="D89" s="225"/>
      <c r="E89" s="225"/>
      <c r="F89" s="225"/>
      <c r="G89" s="225"/>
      <c r="H89" s="224"/>
      <c r="I89" s="226"/>
    </row>
    <row r="90" spans="1:9" ht="18.75" x14ac:dyDescent="0.3">
      <c r="A90" s="223"/>
      <c r="B90" s="223"/>
      <c r="C90" s="224"/>
      <c r="D90" s="225"/>
      <c r="E90" s="225"/>
      <c r="F90" s="225"/>
      <c r="G90" s="225"/>
      <c r="H90" s="224"/>
      <c r="I90" s="22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 Sulphamethoxazole</vt:lpstr>
      <vt:lpstr>SST Trimethoprim</vt:lpstr>
      <vt:lpstr>Sulphamethoxazole</vt:lpstr>
      <vt:lpstr>Trimethoprim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2015-09-11T10:22:17Z</cp:lastPrinted>
  <dcterms:created xsi:type="dcterms:W3CDTF">2005-07-05T10:19:27Z</dcterms:created>
  <dcterms:modified xsi:type="dcterms:W3CDTF">2015-09-11T11:26:12Z</dcterms:modified>
</cp:coreProperties>
</file>