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1"/>
  </bookViews>
  <sheets>
    <sheet name="SST" sheetId="1" r:id="rId1"/>
    <sheet name="Ciprofloxacin" sheetId="2" r:id="rId2"/>
    <sheet name="Uniformity" sheetId="4" r:id="rId3"/>
  </sheets>
  <definedNames>
    <definedName name="_xlnm.Print_Area" localSheetId="1">Ciprofloxacin!$A$1:$H$142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80" i="2" l="1"/>
  <c r="B57" i="2"/>
  <c r="B45" i="2"/>
  <c r="B30" i="2"/>
  <c r="C46" i="4"/>
  <c r="D50" i="4" s="1"/>
  <c r="C45" i="4"/>
  <c r="D43" i="4"/>
  <c r="D41" i="4"/>
  <c r="D39" i="4"/>
  <c r="D37" i="4"/>
  <c r="D35" i="4"/>
  <c r="D33" i="4"/>
  <c r="D31" i="4"/>
  <c r="D29" i="4"/>
  <c r="D27" i="4"/>
  <c r="D25" i="4"/>
  <c r="C19" i="4"/>
  <c r="C138" i="2"/>
  <c r="B134" i="2"/>
  <c r="C121" i="2"/>
  <c r="B117" i="2"/>
  <c r="D101" i="2" s="1"/>
  <c r="B99" i="2"/>
  <c r="F96" i="2"/>
  <c r="D96" i="2"/>
  <c r="G95" i="2"/>
  <c r="E95" i="2"/>
  <c r="B88" i="2"/>
  <c r="D98" i="2" s="1"/>
  <c r="B83" i="2"/>
  <c r="B82" i="2"/>
  <c r="B81" i="2"/>
  <c r="C76" i="2"/>
  <c r="H71" i="2"/>
  <c r="G71" i="2"/>
  <c r="B68" i="2"/>
  <c r="B69" i="2" s="1"/>
  <c r="H67" i="2"/>
  <c r="G67" i="2"/>
  <c r="H63" i="2"/>
  <c r="G63" i="2"/>
  <c r="C56" i="2"/>
  <c r="B55" i="2"/>
  <c r="D48" i="2"/>
  <c r="F42" i="2"/>
  <c r="D42" i="2"/>
  <c r="G41" i="2"/>
  <c r="E41" i="2"/>
  <c r="B34" i="2"/>
  <c r="D44" i="2" s="1"/>
  <c r="D45" i="2" s="1"/>
  <c r="D46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2" l="1"/>
  <c r="B84" i="2"/>
  <c r="D102" i="2"/>
  <c r="D49" i="2"/>
  <c r="D99" i="2"/>
  <c r="E92" i="2" s="1"/>
  <c r="F44" i="2"/>
  <c r="F45" i="2" s="1"/>
  <c r="G38" i="2" s="1"/>
  <c r="F98" i="2"/>
  <c r="F99" i="2" s="1"/>
  <c r="G92" i="2" s="1"/>
  <c r="E39" i="2"/>
  <c r="E40" i="2"/>
  <c r="C49" i="4"/>
  <c r="C50" i="4"/>
  <c r="D24" i="4"/>
  <c r="D26" i="4"/>
  <c r="D28" i="4"/>
  <c r="D30" i="4"/>
  <c r="D32" i="4"/>
  <c r="D34" i="4"/>
  <c r="D36" i="4"/>
  <c r="D38" i="4"/>
  <c r="D40" i="4"/>
  <c r="D42" i="4"/>
  <c r="B49" i="4"/>
  <c r="D49" i="4"/>
  <c r="F100" i="2" l="1"/>
  <c r="D100" i="2"/>
  <c r="E94" i="2"/>
  <c r="D103" i="2"/>
  <c r="E93" i="2"/>
  <c r="E42" i="2"/>
  <c r="G94" i="2"/>
  <c r="F46" i="2"/>
  <c r="G40" i="2"/>
  <c r="G39" i="2"/>
  <c r="G93" i="2"/>
  <c r="E96" i="2" l="1"/>
  <c r="D106" i="2"/>
  <c r="G96" i="2"/>
  <c r="G42" i="2"/>
  <c r="D50" i="2"/>
  <c r="D104" i="2"/>
  <c r="G68" i="2"/>
  <c r="H68" i="2" s="1"/>
  <c r="G64" i="2"/>
  <c r="H64" i="2" s="1"/>
  <c r="E111" i="2"/>
  <c r="F111" i="2" s="1"/>
  <c r="D52" i="2"/>
  <c r="D51" i="2" l="1"/>
  <c r="G60" i="2"/>
  <c r="H60" i="2" s="1"/>
  <c r="G61" i="2"/>
  <c r="H61" i="2" s="1"/>
  <c r="G66" i="2"/>
  <c r="H66" i="2" s="1"/>
  <c r="E131" i="2"/>
  <c r="F131" i="2" s="1"/>
  <c r="E109" i="2"/>
  <c r="F109" i="2" s="1"/>
  <c r="E126" i="2"/>
  <c r="F126" i="2" s="1"/>
  <c r="E113" i="2"/>
  <c r="F113" i="2" s="1"/>
  <c r="E128" i="2"/>
  <c r="F128" i="2" s="1"/>
  <c r="E130" i="2"/>
  <c r="F130" i="2" s="1"/>
  <c r="D105" i="2"/>
  <c r="E110" i="2"/>
  <c r="F110" i="2" s="1"/>
  <c r="E112" i="2"/>
  <c r="F112" i="2" s="1"/>
  <c r="E114" i="2"/>
  <c r="F114" i="2" s="1"/>
  <c r="E127" i="2"/>
  <c r="F127" i="2" s="1"/>
  <c r="E129" i="2"/>
  <c r="F129" i="2" s="1"/>
  <c r="G70" i="2"/>
  <c r="H70" i="2" s="1"/>
  <c r="G62" i="2"/>
  <c r="H62" i="2" s="1"/>
  <c r="G65" i="2"/>
  <c r="H65" i="2" s="1"/>
  <c r="G69" i="2"/>
  <c r="H69" i="2" s="1"/>
  <c r="F118" i="2" l="1"/>
  <c r="F133" i="2"/>
  <c r="G138" i="2" s="1"/>
  <c r="F116" i="2"/>
  <c r="G121" i="2" s="1"/>
  <c r="F135" i="2"/>
  <c r="H72" i="2"/>
  <c r="G76" i="2" s="1"/>
  <c r="H74" i="2"/>
  <c r="F134" i="2"/>
  <c r="F117" i="2" l="1"/>
  <c r="H73" i="2"/>
</calcChain>
</file>

<file path=xl/sharedStrings.xml><?xml version="1.0" encoding="utf-8"?>
<sst xmlns="http://schemas.openxmlformats.org/spreadsheetml/2006/main" count="257" uniqueCount="120">
  <si>
    <t>HPLC System Suitability Report</t>
  </si>
  <si>
    <t>Analysis Data</t>
  </si>
  <si>
    <t>Assay</t>
  </si>
  <si>
    <t>Sample(s)</t>
  </si>
  <si>
    <t>Reference Substance:</t>
  </si>
  <si>
    <t>Ciprodac 500</t>
  </si>
  <si>
    <t>% age Purity:</t>
  </si>
  <si>
    <t>NDQD201508074</t>
  </si>
  <si>
    <t>Weight (mg):</t>
  </si>
  <si>
    <t>CIPROFLOXACIN</t>
  </si>
  <si>
    <t>Standard Conc (mg/mL):</t>
  </si>
  <si>
    <t>Each Tablet Contains: Ciprofloxacin Hydrochloride USP 583mg equivalent tp Ciprofloxacin 500mg</t>
  </si>
  <si>
    <t>2015-08-07 12:19:50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</si>
  <si>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</si>
  <si>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</si>
  <si>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</si>
  <si>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</si>
  <si>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</si>
  <si>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</si>
  <si>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</si>
  <si>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</si>
  <si>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</si>
  <si>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</si>
  <si>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</si>
  <si>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</si>
  <si>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</si>
  <si>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</si>
  <si>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</si>
  <si>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</si>
  <si>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</si>
  <si>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</si>
  <si>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</si>
  <si>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</si>
  <si>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</si>
  <si>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</si>
  <si>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</si>
  <si>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</si>
  <si>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</si>
  <si>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</si>
  <si>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</si>
  <si>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</si>
  <si>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</si>
  <si>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</si>
  <si>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</si>
  <si>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</si>
  <si>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</si>
  <si>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</si>
  <si>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</si>
  <si>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</si>
  <si>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</si>
  <si>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</si>
  <si>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</si>
  <si>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</si>
  <si>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</si>
  <si>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</si>
  <si>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</si>
  <si>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</si>
  <si>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</si>
  <si>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</si>
  <si>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</si>
  <si>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</si>
  <si>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</si>
  <si>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</si>
  <si>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</si>
  <si>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</si>
  <si>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</si>
  <si>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</si>
  <si>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</si>
  <si>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</si>
  <si>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</si>
  <si>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</si>
  <si>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</si>
  <si>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</si>
  <si>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</si>
  <si>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</si>
  <si>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</si>
  <si>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</si>
  <si>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</si>
  <si>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</si>
  <si>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</si>
  <si>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</si>
  <si>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</si>
  <si>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</si>
  <si>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</si>
  <si>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</si>
  <si>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</si>
  <si>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</si>
  <si>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</si>
  <si>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</si>
  <si>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</si>
  <si>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</si>
  <si>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</si>
  <si>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</si>
  <si>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</si>
  <si>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</si>
  <si>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</si>
  <si>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</si>
  <si>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</si>
  <si>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</si>
  <si>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</si>
  <si>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</si>
  <si>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</si>
  <si>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</si>
  <si>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</si>
  <si>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</si>
  <si>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</si>
  <si>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</si>
  <si>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</si>
  <si>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</si>
  <si>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</si>
  <si>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</si>
  <si>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</si>
  <si>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</si>
  <si>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</si>
  <si>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</si>
  <si>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</si>
  <si>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</si>
  <si>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</si>
  <si>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Ciprofloxacin</t>
  </si>
  <si>
    <t>C28-6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</si>
</sst>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[$-409]d/mmm/yy;@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1" xfId="0" applyNumberFormat="1" applyFont="1" applyFill="1" applyBorder="1" applyAlignment="1">
      <alignment horizontal="center"/>
    </xf>
    <xf numFmtId="168" fontId="9" fillId="6" borderId="22" xfId="0" applyNumberFormat="1" applyFont="1" applyFill="1" applyBorder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4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0" fontId="8" fillId="2" borderId="25" xfId="0" applyFont="1" applyFill="1" applyBorder="1" applyAlignment="1">
      <alignment horizontal="right"/>
    </xf>
    <xf numFmtId="168" fontId="8" fillId="2" borderId="0" xfId="0" applyNumberFormat="1" applyFont="1" applyFill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6" xfId="0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10" fontId="9" fillId="6" borderId="2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/>
    <xf numFmtId="0" fontId="9" fillId="2" borderId="15" xfId="0" applyFont="1" applyFill="1" applyBorder="1" applyAlignment="1">
      <alignment horizontal="center" wrapText="1"/>
    </xf>
    <xf numFmtId="2" fontId="8" fillId="2" borderId="33" xfId="0" applyNumberFormat="1" applyFont="1" applyFill="1" applyBorder="1" applyAlignment="1">
      <alignment horizontal="center"/>
    </xf>
    <xf numFmtId="10" fontId="8" fillId="2" borderId="17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0" fontId="8" fillId="2" borderId="13" xfId="0" applyFont="1" applyFill="1" applyBorder="1"/>
    <xf numFmtId="0" fontId="8" fillId="2" borderId="6" xfId="0" applyFont="1" applyFill="1" applyBorder="1"/>
    <xf numFmtId="0" fontId="8" fillId="2" borderId="0" xfId="0" applyFont="1" applyFill="1" applyAlignment="1">
      <alignment horizontal="right"/>
    </xf>
    <xf numFmtId="0" fontId="8" fillId="2" borderId="36" xfId="0" applyFont="1" applyFill="1" applyBorder="1"/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2" borderId="3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8" xfId="0" applyNumberFormat="1" applyFont="1" applyFill="1" applyBorder="1" applyAlignment="1">
      <alignment horizontal="center" vertical="center"/>
    </xf>
    <xf numFmtId="10" fontId="8" fillId="2" borderId="42" xfId="0" applyNumberFormat="1" applyFont="1" applyFill="1" applyBorder="1" applyAlignment="1">
      <alignment horizontal="center"/>
    </xf>
    <xf numFmtId="10" fontId="8" fillId="2" borderId="43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 applyProtection="1">
      <alignment horizontal="left"/>
      <protection locked="0"/>
    </xf>
    <xf numFmtId="168" fontId="8" fillId="2" borderId="33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42" xfId="0" applyNumberFormat="1" applyFont="1" applyFill="1" applyBorder="1" applyAlignment="1">
      <alignment horizontal="center"/>
    </xf>
    <xf numFmtId="168" fontId="8" fillId="2" borderId="43" xfId="0" applyNumberFormat="1" applyFont="1" applyFill="1" applyBorder="1" applyAlignment="1">
      <alignment horizontal="center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9" fillId="2" borderId="14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7" xfId="0" applyNumberFormat="1" applyFont="1" applyFill="1" applyBorder="1" applyAlignment="1">
      <alignment horizontal="center"/>
    </xf>
    <xf numFmtId="2" fontId="8" fillId="7" borderId="47" xfId="0" applyNumberFormat="1" applyFont="1" applyFill="1" applyBorder="1" applyAlignment="1">
      <alignment horizontal="center"/>
    </xf>
    <xf numFmtId="0" fontId="8" fillId="2" borderId="45" xfId="0" applyFont="1" applyFill="1" applyBorder="1" applyAlignment="1">
      <alignment horizontal="right"/>
    </xf>
    <xf numFmtId="2" fontId="8" fillId="7" borderId="17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168" fontId="9" fillId="7" borderId="48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2" fontId="8" fillId="7" borderId="47" xfId="0" applyNumberFormat="1" applyFont="1" applyFill="1" applyBorder="1" applyAlignment="1">
      <alignment horizontal="center"/>
    </xf>
    <xf numFmtId="2" fontId="8" fillId="7" borderId="17" xfId="0" applyNumberFormat="1" applyFont="1" applyFill="1" applyBorder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0" fontId="15" fillId="3" borderId="15" xfId="0" applyFont="1" applyFill="1" applyBorder="1" applyAlignment="1" applyProtection="1">
      <alignment horizontal="center"/>
      <protection locked="0"/>
    </xf>
    <xf numFmtId="0" fontId="15" fillId="3" borderId="14" xfId="0" applyFont="1" applyFill="1" applyBorder="1" applyAlignment="1" applyProtection="1">
      <alignment horizontal="center"/>
      <protection locked="0"/>
    </xf>
    <xf numFmtId="0" fontId="15" fillId="3" borderId="50" xfId="0" applyFont="1" applyFill="1" applyBorder="1" applyAlignment="1" applyProtection="1">
      <alignment horizontal="center"/>
      <protection locked="0"/>
    </xf>
    <xf numFmtId="0" fontId="15" fillId="3" borderId="13" xfId="0" applyFont="1" applyFill="1" applyBorder="1" applyAlignment="1" applyProtection="1">
      <alignment horizontal="center"/>
      <protection locked="0"/>
    </xf>
    <xf numFmtId="0" fontId="15" fillId="3" borderId="20" xfId="0" applyFont="1" applyFill="1" applyBorder="1" applyAlignment="1" applyProtection="1">
      <alignment horizontal="center"/>
      <protection locked="0"/>
    </xf>
    <xf numFmtId="0" fontId="15" fillId="3" borderId="51" xfId="0" applyFont="1" applyFill="1" applyBorder="1" applyAlignment="1" applyProtection="1">
      <alignment horizontal="center"/>
      <protection locked="0"/>
    </xf>
    <xf numFmtId="0" fontId="15" fillId="3" borderId="48" xfId="0" applyFont="1" applyFill="1" applyBorder="1" applyAlignment="1" applyProtection="1">
      <alignment horizontal="center"/>
      <protection locked="0"/>
    </xf>
    <xf numFmtId="0" fontId="15" fillId="3" borderId="47" xfId="0" applyFont="1" applyFill="1" applyBorder="1" applyAlignment="1" applyProtection="1">
      <alignment horizontal="center"/>
      <protection locked="0"/>
    </xf>
    <xf numFmtId="2" fontId="16" fillId="2" borderId="44" xfId="0" applyNumberFormat="1" applyFont="1" applyFill="1" applyBorder="1" applyAlignment="1">
      <alignment horizontal="center"/>
    </xf>
    <xf numFmtId="0" fontId="15" fillId="3" borderId="12" xfId="0" applyFont="1" applyFill="1" applyBorder="1" applyAlignment="1" applyProtection="1">
      <alignment horizontal="center"/>
      <protection locked="0"/>
    </xf>
    <xf numFmtId="0" fontId="15" fillId="3" borderId="36" xfId="0" applyFont="1" applyFill="1" applyBorder="1" applyAlignment="1" applyProtection="1">
      <alignment horizontal="center"/>
      <protection locked="0"/>
    </xf>
    <xf numFmtId="10" fontId="15" fillId="7" borderId="19" xfId="0" applyNumberFormat="1" applyFont="1" applyFill="1" applyBorder="1" applyAlignment="1">
      <alignment horizontal="center"/>
    </xf>
    <xf numFmtId="10" fontId="15" fillId="6" borderId="52" xfId="0" applyNumberFormat="1" applyFont="1" applyFill="1" applyBorder="1" applyAlignment="1">
      <alignment horizontal="center"/>
    </xf>
    <xf numFmtId="0" fontId="15" fillId="7" borderId="53" xfId="0" applyFont="1" applyFill="1" applyBorder="1" applyAlignment="1">
      <alignment horizontal="center"/>
    </xf>
    <xf numFmtId="168" fontId="15" fillId="3" borderId="20" xfId="0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1" fontId="16" fillId="3" borderId="34" xfId="0" applyNumberFormat="1" applyFont="1" applyFill="1" applyBorder="1" applyAlignment="1" applyProtection="1">
      <alignment horizontal="center"/>
      <protection locked="0"/>
    </xf>
    <xf numFmtId="1" fontId="16" fillId="3" borderId="35" xfId="0" applyNumberFormat="1" applyFont="1" applyFill="1" applyBorder="1" applyAlignment="1" applyProtection="1">
      <alignment horizontal="center"/>
      <protection locked="0"/>
    </xf>
    <xf numFmtId="10" fontId="15" fillId="7" borderId="47" xfId="0" applyNumberFormat="1" applyFont="1" applyFill="1" applyBorder="1" applyAlignment="1">
      <alignment horizontal="center"/>
    </xf>
    <xf numFmtId="10" fontId="15" fillId="6" borderId="47" xfId="0" applyNumberFormat="1" applyFont="1" applyFill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165" fontId="15" fillId="2" borderId="0" xfId="0" applyNumberFormat="1" applyFont="1" applyFill="1" applyAlignment="1">
      <alignment horizontal="center"/>
    </xf>
    <xf numFmtId="0" fontId="8" fillId="2" borderId="14" xfId="0" applyFont="1" applyFill="1" applyBorder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1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2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0" fontId="6" fillId="2" borderId="0" xfId="0" applyNumberFormat="1" applyFont="1" applyFill="1"/>
    <xf numFmtId="169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8" xfId="0" applyNumberFormat="1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right" vertical="center"/>
    </xf>
    <xf numFmtId="169" fontId="6" fillId="2" borderId="58" xfId="0" applyNumberFormat="1" applyFont="1" applyFill="1" applyBorder="1" applyAlignment="1">
      <alignment horizontal="center" vertical="center"/>
    </xf>
    <xf numFmtId="164" fontId="5" fillId="2" borderId="58" xfId="0" applyNumberFormat="1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wrapText="1"/>
    </xf>
    <xf numFmtId="164" fontId="5" fillId="2" borderId="58" xfId="0" applyNumberFormat="1" applyFont="1" applyFill="1" applyBorder="1" applyAlignment="1">
      <alignment horizontal="center" wrapText="1"/>
    </xf>
    <xf numFmtId="10" fontId="6" fillId="2" borderId="26" xfId="0" applyNumberFormat="1" applyFont="1" applyFill="1" applyBorder="1" applyAlignment="1">
      <alignment horizontal="center"/>
    </xf>
    <xf numFmtId="10" fontId="6" fillId="2" borderId="27" xfId="0" applyNumberFormat="1" applyFont="1" applyFill="1" applyBorder="1" applyAlignment="1">
      <alignment horizontal="center"/>
    </xf>
    <xf numFmtId="10" fontId="6" fillId="2" borderId="28" xfId="0" applyNumberFormat="1" applyFont="1" applyFill="1" applyBorder="1" applyAlignment="1">
      <alignment horizontal="center"/>
    </xf>
    <xf numFmtId="0" fontId="4" fillId="2" borderId="0" xfId="0" applyFont="1" applyFill="1"/>
    <xf numFmtId="0" fontId="23" fillId="2" borderId="0" xfId="0" applyFont="1" applyFill="1" applyAlignment="1">
      <alignment wrapText="1"/>
    </xf>
    <xf numFmtId="0" fontId="5" fillId="2" borderId="58" xfId="0" applyFont="1" applyFill="1" applyBorder="1" applyAlignment="1">
      <alignment horizontal="center" vertical="center"/>
    </xf>
    <xf numFmtId="165" fontId="5" fillId="2" borderId="48" xfId="0" applyNumberFormat="1" applyFont="1" applyFill="1" applyBorder="1" applyAlignment="1">
      <alignment horizontal="center"/>
    </xf>
    <xf numFmtId="165" fontId="5" fillId="2" borderId="24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Protection="1">
      <protection locked="0"/>
    </xf>
    <xf numFmtId="2" fontId="6" fillId="3" borderId="28" xfId="0" applyNumberFormat="1" applyFont="1" applyFill="1" applyBorder="1" applyProtection="1">
      <protection locked="0"/>
    </xf>
    <xf numFmtId="170" fontId="6" fillId="2" borderId="0" xfId="0" applyNumberFormat="1" applyFont="1" applyFill="1" applyAlignment="1">
      <alignment horizontal="center"/>
    </xf>
    <xf numFmtId="168" fontId="9" fillId="6" borderId="40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15" fillId="3" borderId="34" xfId="0" applyNumberFormat="1" applyFont="1" applyFill="1" applyBorder="1" applyAlignment="1" applyProtection="1">
      <alignment horizontal="center"/>
      <protection locked="0"/>
    </xf>
    <xf numFmtId="168" fontId="15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6" xfId="0" applyFont="1" applyFill="1" applyBorder="1" applyAlignment="1">
      <alignment horizontal="justify" vertical="center" wrapText="1"/>
    </xf>
    <xf numFmtId="0" fontId="9" fillId="2" borderId="30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6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2" fontId="15" fillId="3" borderId="26" xfId="0" applyNumberFormat="1" applyFont="1" applyFill="1" applyBorder="1" applyAlignment="1" applyProtection="1">
      <alignment horizontal="center" vertical="center"/>
      <protection locked="0"/>
    </xf>
    <xf numFmtId="2" fontId="15" fillId="3" borderId="27" xfId="0" applyNumberFormat="1" applyFont="1" applyFill="1" applyBorder="1" applyAlignment="1" applyProtection="1">
      <alignment horizontal="center" vertical="center"/>
      <protection locked="0"/>
    </xf>
    <xf numFmtId="2" fontId="15" fillId="3" borderId="28" xfId="0" applyNumberFormat="1" applyFont="1" applyFill="1" applyBorder="1" applyAlignment="1" applyProtection="1">
      <alignment horizontal="center" vertical="center"/>
      <protection locked="0"/>
    </xf>
    <xf numFmtId="0" fontId="9" fillId="2" borderId="4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54" xfId="0" applyFont="1" applyFill="1" applyBorder="1" applyAlignment="1">
      <alignment horizontal="center"/>
    </xf>
    <xf numFmtId="0" fontId="20" fillId="2" borderId="55" xfId="0" applyFont="1" applyFill="1" applyBorder="1" applyAlignment="1">
      <alignment horizontal="center"/>
    </xf>
    <xf numFmtId="0" fontId="20" fillId="2" borderId="56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left"/>
      <protection locked="0"/>
    </xf>
    <xf numFmtId="169" fontId="5" fillId="2" borderId="26" xfId="0" applyNumberFormat="1" applyFont="1" applyFill="1" applyBorder="1" applyAlignment="1">
      <alignment horizontal="center" vertical="center"/>
    </xf>
    <xf numFmtId="169" fontId="5" fillId="2" borderId="2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3" fillId="2" borderId="54" xfId="0" applyFont="1" applyFill="1" applyBorder="1" applyAlignment="1">
      <alignment horizontal="center" wrapText="1"/>
    </xf>
    <xf numFmtId="0" fontId="23" fillId="2" borderId="55" xfId="0" applyFont="1" applyFill="1" applyBorder="1" applyAlignment="1">
      <alignment horizontal="center" wrapText="1"/>
    </xf>
    <xf numFmtId="0" fontId="23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68" fontId="15" fillId="3" borderId="50" xfId="0" applyNumberFormat="1" applyFont="1" applyFill="1" applyBorder="1" applyAlignment="1" applyProtection="1">
      <alignment horizontal="center"/>
      <protection locked="0"/>
    </xf>
    <xf numFmtId="168" fontId="15" fillId="3" borderId="1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2.7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78" t="s">
        <v>0</v>
      </c>
      <c r="B15" s="278"/>
      <c r="C15" s="278"/>
      <c r="D15" s="278"/>
      <c r="E15" s="278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/>
      <c r="D17" s="9"/>
      <c r="E17" s="10"/>
    </row>
    <row r="18" spans="1:6" ht="16.5" customHeight="1">
      <c r="A18" s="11" t="s">
        <v>4</v>
      </c>
      <c r="B18" s="8" t="s">
        <v>5</v>
      </c>
      <c r="C18" s="10"/>
      <c r="D18" s="10"/>
      <c r="E18" s="10"/>
    </row>
    <row r="19" spans="1:6" ht="16.5" customHeight="1">
      <c r="A19" s="11" t="s">
        <v>6</v>
      </c>
      <c r="B19" s="12" t="s">
        <v>7</v>
      </c>
      <c r="C19" s="10"/>
      <c r="D19" s="10"/>
      <c r="E19" s="10"/>
    </row>
    <row r="20" spans="1:6" ht="16.5" customHeight="1">
      <c r="A20" s="7" t="s">
        <v>8</v>
      </c>
      <c r="B20" s="12" t="s">
        <v>9</v>
      </c>
      <c r="C20" s="10"/>
      <c r="D20" s="10"/>
      <c r="E20" s="10"/>
    </row>
    <row r="21" spans="1:6" ht="16.5" customHeight="1">
      <c r="A21" s="7" t="s">
        <v>10</v>
      </c>
      <c r="B21" s="13" t="s">
        <v>11</v>
      </c>
      <c r="C21" s="10"/>
      <c r="D21" s="10"/>
      <c r="E21" s="10"/>
    </row>
    <row r="22" spans="1:6" ht="15.75" customHeight="1">
      <c r="A22" s="10"/>
      <c r="B22" s="10" t="s">
        <v>12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/>
      <c r="C24" s="18"/>
      <c r="D24" s="19"/>
      <c r="E24" s="20"/>
    </row>
    <row r="25" spans="1:6" ht="16.5" customHeight="1">
      <c r="A25" s="17">
        <v>2</v>
      </c>
      <c r="B25" s="18"/>
      <c r="C25" s="18"/>
      <c r="D25" s="19"/>
      <c r="E25" s="19"/>
    </row>
    <row r="26" spans="1:6" ht="16.5" customHeight="1">
      <c r="A26" s="17">
        <v>3</v>
      </c>
      <c r="B26" s="18"/>
      <c r="C26" s="18"/>
      <c r="D26" s="19"/>
      <c r="E26" s="19"/>
    </row>
    <row r="27" spans="1:6" ht="16.5" customHeight="1">
      <c r="A27" s="17">
        <v>4</v>
      </c>
      <c r="B27" s="18"/>
      <c r="C27" s="18"/>
      <c r="D27" s="19"/>
      <c r="E27" s="19"/>
    </row>
    <row r="28" spans="1:6" ht="16.5" customHeight="1">
      <c r="A28" s="17">
        <v>5</v>
      </c>
      <c r="B28" s="18"/>
      <c r="C28" s="18"/>
      <c r="D28" s="19"/>
      <c r="E28" s="19"/>
    </row>
    <row r="29" spans="1:6" ht="16.5" customHeight="1">
      <c r="A29" s="17">
        <v>6</v>
      </c>
      <c r="B29" s="21"/>
      <c r="C29" s="21"/>
      <c r="D29" s="22"/>
      <c r="E29" s="22"/>
    </row>
    <row r="30" spans="1:6" ht="16.5" customHeight="1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/>
      <c r="C39" s="10"/>
      <c r="D39" s="10"/>
      <c r="E39" s="10"/>
    </row>
    <row r="40" spans="1:6" ht="16.5" customHeight="1">
      <c r="A40" s="11" t="s">
        <v>6</v>
      </c>
      <c r="B40" s="12"/>
      <c r="C40" s="10"/>
      <c r="D40" s="10"/>
      <c r="E40" s="10"/>
    </row>
    <row r="41" spans="1:6" ht="16.5" customHeight="1">
      <c r="A41" s="7" t="s">
        <v>8</v>
      </c>
      <c r="B41" s="12"/>
      <c r="C41" s="10"/>
      <c r="D41" s="10"/>
      <c r="E41" s="10"/>
    </row>
    <row r="42" spans="1:6" ht="16.5" customHeight="1">
      <c r="A42" s="7" t="s">
        <v>10</v>
      </c>
      <c r="B42" s="13"/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/>
      <c r="C45" s="18"/>
      <c r="D45" s="19"/>
      <c r="E45" s="20"/>
    </row>
    <row r="46" spans="1:6" ht="16.5" customHeight="1">
      <c r="A46" s="17">
        <v>2</v>
      </c>
      <c r="B46" s="18"/>
      <c r="C46" s="18"/>
      <c r="D46" s="19"/>
      <c r="E46" s="19"/>
    </row>
    <row r="47" spans="1:6" ht="16.5" customHeight="1">
      <c r="A47" s="17">
        <v>3</v>
      </c>
      <c r="B47" s="18"/>
      <c r="C47" s="18"/>
      <c r="D47" s="19"/>
      <c r="E47" s="19"/>
    </row>
    <row r="48" spans="1:6" ht="16.5" customHeight="1">
      <c r="A48" s="17">
        <v>4</v>
      </c>
      <c r="B48" s="18"/>
      <c r="C48" s="18"/>
      <c r="D48" s="19"/>
      <c r="E48" s="19"/>
    </row>
    <row r="49" spans="1:7" ht="16.5" customHeight="1">
      <c r="A49" s="17">
        <v>5</v>
      </c>
      <c r="B49" s="18"/>
      <c r="C49" s="18"/>
      <c r="D49" s="19"/>
      <c r="E49" s="19"/>
    </row>
    <row r="50" spans="1:7" ht="16.5" customHeight="1">
      <c r="A50" s="17">
        <v>6</v>
      </c>
      <c r="B50" s="21"/>
      <c r="C50" s="21"/>
      <c r="D50" s="22"/>
      <c r="E50" s="22"/>
    </row>
    <row r="51" spans="1:7" ht="16.5" customHeight="1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79" t="s">
        <v>26</v>
      </c>
      <c r="C59" s="279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/>
      <c r="E60" s="48"/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Layout" zoomScale="55" zoomScaleNormal="75" zoomScalePageLayoutView="55" workbookViewId="0">
      <selection activeCell="B81" sqref="B81"/>
    </sheetView>
  </sheetViews>
  <sheetFormatPr defaultRowHeight="12.7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>
      <c r="A1" s="308" t="s">
        <v>31</v>
      </c>
      <c r="B1" s="308"/>
      <c r="C1" s="308"/>
      <c r="D1" s="308"/>
      <c r="E1" s="308"/>
      <c r="F1" s="308"/>
      <c r="G1" s="308"/>
      <c r="H1" s="308"/>
    </row>
    <row r="2" spans="1:8">
      <c r="A2" s="308"/>
      <c r="B2" s="308"/>
      <c r="C2" s="308"/>
      <c r="D2" s="308"/>
      <c r="E2" s="308"/>
      <c r="F2" s="308"/>
      <c r="G2" s="308"/>
      <c r="H2" s="308"/>
    </row>
    <row r="3" spans="1:8">
      <c r="A3" s="308"/>
      <c r="B3" s="308"/>
      <c r="C3" s="308"/>
      <c r="D3" s="308"/>
      <c r="E3" s="308"/>
      <c r="F3" s="308"/>
      <c r="G3" s="308"/>
      <c r="H3" s="308"/>
    </row>
    <row r="4" spans="1:8">
      <c r="A4" s="308"/>
      <c r="B4" s="308"/>
      <c r="C4" s="308"/>
      <c r="D4" s="308"/>
      <c r="E4" s="308"/>
      <c r="F4" s="308"/>
      <c r="G4" s="308"/>
      <c r="H4" s="308"/>
    </row>
    <row r="5" spans="1:8">
      <c r="A5" s="308"/>
      <c r="B5" s="308"/>
      <c r="C5" s="308"/>
      <c r="D5" s="308"/>
      <c r="E5" s="308"/>
      <c r="F5" s="308"/>
      <c r="G5" s="308"/>
      <c r="H5" s="308"/>
    </row>
    <row r="6" spans="1:8">
      <c r="A6" s="308"/>
      <c r="B6" s="308"/>
      <c r="C6" s="308"/>
      <c r="D6" s="308"/>
      <c r="E6" s="308"/>
      <c r="F6" s="308"/>
      <c r="G6" s="308"/>
      <c r="H6" s="308"/>
    </row>
    <row r="7" spans="1:8">
      <c r="A7" s="308"/>
      <c r="B7" s="308"/>
      <c r="C7" s="308"/>
      <c r="D7" s="308"/>
      <c r="E7" s="308"/>
      <c r="F7" s="308"/>
      <c r="G7" s="308"/>
      <c r="H7" s="308"/>
    </row>
    <row r="8" spans="1:8">
      <c r="A8" s="309" t="s">
        <v>32</v>
      </c>
      <c r="B8" s="309"/>
      <c r="C8" s="309"/>
      <c r="D8" s="309"/>
      <c r="E8" s="309"/>
      <c r="F8" s="309"/>
      <c r="G8" s="309"/>
      <c r="H8" s="309"/>
    </row>
    <row r="9" spans="1:8">
      <c r="A9" s="309"/>
      <c r="B9" s="309"/>
      <c r="C9" s="309"/>
      <c r="D9" s="309"/>
      <c r="E9" s="309"/>
      <c r="F9" s="309"/>
      <c r="G9" s="309"/>
      <c r="H9" s="309"/>
    </row>
    <row r="10" spans="1:8">
      <c r="A10" s="309"/>
      <c r="B10" s="309"/>
      <c r="C10" s="309"/>
      <c r="D10" s="309"/>
      <c r="E10" s="309"/>
      <c r="F10" s="309"/>
      <c r="G10" s="309"/>
      <c r="H10" s="309"/>
    </row>
    <row r="11" spans="1:8">
      <c r="A11" s="309"/>
      <c r="B11" s="309"/>
      <c r="C11" s="309"/>
      <c r="D11" s="309"/>
      <c r="E11" s="309"/>
      <c r="F11" s="309"/>
      <c r="G11" s="309"/>
      <c r="H11" s="309"/>
    </row>
    <row r="12" spans="1:8">
      <c r="A12" s="309"/>
      <c r="B12" s="309"/>
      <c r="C12" s="309"/>
      <c r="D12" s="309"/>
      <c r="E12" s="309"/>
      <c r="F12" s="309"/>
      <c r="G12" s="309"/>
      <c r="H12" s="309"/>
    </row>
    <row r="13" spans="1:8">
      <c r="A13" s="309"/>
      <c r="B13" s="309"/>
      <c r="C13" s="309"/>
      <c r="D13" s="309"/>
      <c r="E13" s="309"/>
      <c r="F13" s="309"/>
      <c r="G13" s="309"/>
      <c r="H13" s="309"/>
    </row>
    <row r="14" spans="1:8">
      <c r="A14" s="309"/>
      <c r="B14" s="309"/>
      <c r="C14" s="309"/>
      <c r="D14" s="309"/>
      <c r="E14" s="309"/>
      <c r="F14" s="309"/>
      <c r="G14" s="309"/>
      <c r="H14" s="309"/>
    </row>
    <row r="15" spans="1:8" ht="19.5" customHeight="1"/>
    <row r="16" spans="1:8" ht="19.5" customHeight="1">
      <c r="A16" s="310" t="s">
        <v>33</v>
      </c>
      <c r="B16" s="311"/>
      <c r="C16" s="311"/>
      <c r="D16" s="311"/>
      <c r="E16" s="311"/>
      <c r="F16" s="311"/>
      <c r="G16" s="311"/>
      <c r="H16" s="312"/>
    </row>
    <row r="17" spans="1:13" ht="18">
      <c r="A17" s="52" t="s">
        <v>34</v>
      </c>
      <c r="B17" s="52"/>
    </row>
    <row r="18" spans="1:13" ht="18">
      <c r="A18" s="54" t="s">
        <v>35</v>
      </c>
      <c r="B18" s="314" t="s">
        <v>5</v>
      </c>
      <c r="C18" s="314"/>
      <c r="D18" s="144"/>
      <c r="E18" s="144"/>
    </row>
    <row r="19" spans="1:13" ht="18">
      <c r="A19" s="54" t="s">
        <v>36</v>
      </c>
      <c r="B19" s="145" t="s">
        <v>7</v>
      </c>
      <c r="C19" s="226">
        <v>15</v>
      </c>
    </row>
    <row r="20" spans="1:13" ht="18">
      <c r="A20" s="54" t="s">
        <v>37</v>
      </c>
      <c r="B20" s="145" t="s">
        <v>9</v>
      </c>
    </row>
    <row r="21" spans="1:13" ht="18">
      <c r="A21" s="54" t="s">
        <v>38</v>
      </c>
      <c r="B21" s="169" t="s">
        <v>11</v>
      </c>
      <c r="C21" s="169"/>
      <c r="D21" s="169"/>
      <c r="E21" s="169"/>
      <c r="F21" s="169"/>
      <c r="G21" s="169"/>
      <c r="H21" s="169"/>
    </row>
    <row r="22" spans="1:13" ht="18">
      <c r="A22" s="54" t="s">
        <v>39</v>
      </c>
      <c r="B22" s="146" t="s">
        <v>12</v>
      </c>
    </row>
    <row r="23" spans="1:13" ht="18">
      <c r="A23" s="54" t="s">
        <v>40</v>
      </c>
      <c r="B23" s="146"/>
    </row>
    <row r="24" spans="1:13" ht="18">
      <c r="A24" s="54"/>
      <c r="B24" s="57"/>
    </row>
    <row r="25" spans="1:13" ht="18">
      <c r="A25" s="58" t="s">
        <v>1</v>
      </c>
      <c r="B25" s="57"/>
    </row>
    <row r="26" spans="1:13" ht="26.25" customHeight="1">
      <c r="A26" s="59" t="s">
        <v>4</v>
      </c>
      <c r="B26" s="313" t="s">
        <v>118</v>
      </c>
      <c r="C26" s="313"/>
    </row>
    <row r="27" spans="1:13" ht="26.25" customHeight="1">
      <c r="A27" s="61" t="s">
        <v>41</v>
      </c>
      <c r="B27" s="198" t="s">
        <v>119</v>
      </c>
    </row>
    <row r="28" spans="1:13" ht="27" customHeight="1">
      <c r="A28" s="61" t="s">
        <v>6</v>
      </c>
      <c r="B28" s="199">
        <v>84.3</v>
      </c>
    </row>
    <row r="29" spans="1:13" s="11" customFormat="1" ht="27" customHeight="1">
      <c r="A29" s="61" t="s">
        <v>42</v>
      </c>
      <c r="B29" s="198">
        <v>0</v>
      </c>
      <c r="C29" s="282" t="s">
        <v>43</v>
      </c>
      <c r="D29" s="283"/>
      <c r="E29" s="283"/>
      <c r="F29" s="283"/>
      <c r="G29" s="284"/>
      <c r="I29" s="63"/>
      <c r="J29" s="63"/>
      <c r="K29" s="63"/>
    </row>
    <row r="30" spans="1:13" s="11" customFormat="1" ht="19.5" customHeight="1">
      <c r="A30" s="61" t="s">
        <v>44</v>
      </c>
      <c r="B30" s="60">
        <f>B28-B29</f>
        <v>84.3</v>
      </c>
      <c r="C30" s="64"/>
      <c r="D30" s="64"/>
      <c r="E30" s="64"/>
      <c r="F30" s="64"/>
      <c r="G30" s="65"/>
      <c r="I30" s="63"/>
      <c r="J30" s="63"/>
      <c r="K30" s="63"/>
    </row>
    <row r="31" spans="1:13" s="11" customFormat="1" ht="27" customHeight="1">
      <c r="A31" s="61" t="s">
        <v>45</v>
      </c>
      <c r="B31" s="200">
        <v>1</v>
      </c>
      <c r="C31" s="287" t="s">
        <v>46</v>
      </c>
      <c r="D31" s="288"/>
      <c r="E31" s="288"/>
      <c r="F31" s="288"/>
      <c r="G31" s="288"/>
      <c r="H31" s="289"/>
      <c r="I31" s="63"/>
      <c r="J31" s="63"/>
      <c r="K31" s="63"/>
    </row>
    <row r="32" spans="1:13" s="11" customFormat="1" ht="27" customHeight="1">
      <c r="A32" s="61" t="s">
        <v>47</v>
      </c>
      <c r="B32" s="200">
        <v>1</v>
      </c>
      <c r="C32" s="287" t="s">
        <v>48</v>
      </c>
      <c r="D32" s="288"/>
      <c r="E32" s="288"/>
      <c r="F32" s="288"/>
      <c r="G32" s="288"/>
      <c r="H32" s="289"/>
      <c r="I32" s="63"/>
      <c r="J32" s="63"/>
      <c r="K32" s="67"/>
      <c r="L32" s="67"/>
      <c r="M32" s="68"/>
    </row>
    <row r="33" spans="1:13" s="11" customFormat="1" ht="17.25" customHeight="1">
      <c r="A33" s="61"/>
      <c r="B33" s="66"/>
      <c r="C33" s="69"/>
      <c r="D33" s="69"/>
      <c r="E33" s="69"/>
      <c r="F33" s="69"/>
      <c r="G33" s="69"/>
      <c r="H33" s="69"/>
      <c r="I33" s="63"/>
      <c r="J33" s="63"/>
      <c r="K33" s="67"/>
      <c r="L33" s="67"/>
      <c r="M33" s="68"/>
    </row>
    <row r="34" spans="1:13" s="11" customFormat="1" ht="18.75">
      <c r="A34" s="61" t="s">
        <v>49</v>
      </c>
      <c r="B34" s="70">
        <f>B31/B32</f>
        <v>1</v>
      </c>
      <c r="C34" s="53" t="s">
        <v>50</v>
      </c>
      <c r="D34" s="53"/>
      <c r="E34" s="53"/>
      <c r="F34" s="53"/>
      <c r="G34" s="53"/>
      <c r="I34" s="63"/>
      <c r="J34" s="63"/>
      <c r="K34" s="67"/>
      <c r="L34" s="67"/>
      <c r="M34" s="68"/>
    </row>
    <row r="35" spans="1:13" s="11" customFormat="1" ht="19.5" customHeight="1">
      <c r="A35" s="61"/>
      <c r="B35" s="60"/>
      <c r="G35" s="53"/>
      <c r="I35" s="63"/>
      <c r="J35" s="63"/>
      <c r="K35" s="67"/>
      <c r="L35" s="67"/>
      <c r="M35" s="68"/>
    </row>
    <row r="36" spans="1:13" s="11" customFormat="1" ht="27" customHeight="1">
      <c r="A36" s="71" t="s">
        <v>51</v>
      </c>
      <c r="B36" s="201">
        <v>100</v>
      </c>
      <c r="C36" s="53"/>
      <c r="D36" s="285" t="s">
        <v>52</v>
      </c>
      <c r="E36" s="297"/>
      <c r="F36" s="285" t="s">
        <v>53</v>
      </c>
      <c r="G36" s="286"/>
      <c r="I36" s="63"/>
      <c r="J36" s="63"/>
      <c r="K36" s="67"/>
      <c r="L36" s="67"/>
      <c r="M36" s="68"/>
    </row>
    <row r="37" spans="1:13" s="11" customFormat="1" ht="26.25" customHeight="1">
      <c r="A37" s="72" t="s">
        <v>54</v>
      </c>
      <c r="B37" s="202">
        <v>1</v>
      </c>
      <c r="C37" s="74" t="s">
        <v>55</v>
      </c>
      <c r="D37" s="75" t="s">
        <v>56</v>
      </c>
      <c r="E37" s="131" t="s">
        <v>57</v>
      </c>
      <c r="F37" s="75" t="s">
        <v>56</v>
      </c>
      <c r="G37" s="76" t="s">
        <v>57</v>
      </c>
      <c r="I37" s="63"/>
      <c r="J37" s="63"/>
      <c r="K37" s="67"/>
      <c r="L37" s="67"/>
      <c r="M37" s="68"/>
    </row>
    <row r="38" spans="1:13" s="11" customFormat="1" ht="26.25" customHeight="1">
      <c r="A38" s="72" t="s">
        <v>58</v>
      </c>
      <c r="B38" s="202">
        <v>1</v>
      </c>
      <c r="C38" s="77">
        <v>1</v>
      </c>
      <c r="D38" s="203">
        <v>174197742</v>
      </c>
      <c r="E38" s="147">
        <f>IF(ISBLANK(D38),"-",$D$48/$D$45*D38)</f>
        <v>204493085.94279635</v>
      </c>
      <c r="F38" s="203">
        <v>161520433</v>
      </c>
      <c r="G38" s="150">
        <f>IF(ISBLANK(F38),"-",$D$48/$F$45*F38)</f>
        <v>206467604.66519412</v>
      </c>
      <c r="I38" s="63"/>
      <c r="J38" s="63"/>
      <c r="K38" s="67"/>
      <c r="L38" s="67"/>
      <c r="M38" s="68"/>
    </row>
    <row r="39" spans="1:13" s="11" customFormat="1" ht="26.25" customHeight="1">
      <c r="A39" s="72" t="s">
        <v>59</v>
      </c>
      <c r="B39" s="202">
        <v>1</v>
      </c>
      <c r="C39" s="73">
        <v>2</v>
      </c>
      <c r="D39" s="204">
        <v>174489919</v>
      </c>
      <c r="E39" s="148">
        <f>IF(ISBLANK(D39),"-",$D$48/$D$45*D39)</f>
        <v>204836076.47577071</v>
      </c>
      <c r="F39" s="204">
        <v>161311141</v>
      </c>
      <c r="G39" s="151">
        <f>IF(ISBLANK(F39),"-",$D$48/$F$45*F39)</f>
        <v>206200071.83908048</v>
      </c>
      <c r="I39" s="63"/>
      <c r="J39" s="63"/>
      <c r="K39" s="67"/>
      <c r="L39" s="67"/>
      <c r="M39" s="68"/>
    </row>
    <row r="40" spans="1:13" ht="26.25" customHeight="1">
      <c r="A40" s="72" t="s">
        <v>60</v>
      </c>
      <c r="B40" s="202">
        <v>1</v>
      </c>
      <c r="C40" s="73">
        <v>3</v>
      </c>
      <c r="D40" s="204">
        <v>174621381</v>
      </c>
      <c r="E40" s="148">
        <f>IF(ISBLANK(D40),"-",$D$48/$D$45*D40)</f>
        <v>204990401.4960354</v>
      </c>
      <c r="F40" s="204">
        <v>161899620</v>
      </c>
      <c r="G40" s="151">
        <f>IF(ISBLANK(F40),"-",$D$48/$F$45*F40)</f>
        <v>206952310.09939873</v>
      </c>
      <c r="K40" s="67"/>
      <c r="L40" s="67"/>
      <c r="M40" s="79"/>
    </row>
    <row r="41" spans="1:13" ht="26.25" customHeight="1">
      <c r="A41" s="72" t="s">
        <v>61</v>
      </c>
      <c r="B41" s="202">
        <v>1</v>
      </c>
      <c r="C41" s="80">
        <v>4</v>
      </c>
      <c r="D41" s="205"/>
      <c r="E41" s="149" t="str">
        <f>IF(ISBLANK(D41),"-",$D$48/$D$45*D41)</f>
        <v>-</v>
      </c>
      <c r="F41" s="205"/>
      <c r="G41" s="152" t="str">
        <f>IF(ISBLANK(F41),"-",$D$48/$F$45*F41)</f>
        <v>-</v>
      </c>
      <c r="K41" s="67"/>
      <c r="L41" s="67"/>
      <c r="M41" s="79"/>
    </row>
    <row r="42" spans="1:13" ht="27" customHeight="1">
      <c r="A42" s="72" t="s">
        <v>62</v>
      </c>
      <c r="B42" s="202">
        <v>1</v>
      </c>
      <c r="C42" s="82" t="s">
        <v>63</v>
      </c>
      <c r="D42" s="180">
        <f>AVERAGE(D38:D41)</f>
        <v>174436347.33333334</v>
      </c>
      <c r="E42" s="107">
        <f>AVERAGE(E38:E41)</f>
        <v>204773187.97153416</v>
      </c>
      <c r="F42" s="83">
        <f>AVERAGE(F38:F41)</f>
        <v>161577064.66666666</v>
      </c>
      <c r="G42" s="84">
        <f>AVERAGE(G38:G41)</f>
        <v>206539995.53455779</v>
      </c>
      <c r="H42" s="166"/>
    </row>
    <row r="43" spans="1:13" ht="26.25" customHeight="1">
      <c r="A43" s="72" t="s">
        <v>64</v>
      </c>
      <c r="B43" s="199">
        <v>1</v>
      </c>
      <c r="C43" s="181" t="s">
        <v>65</v>
      </c>
      <c r="D43" s="206">
        <v>20.21</v>
      </c>
      <c r="E43" s="79"/>
      <c r="F43" s="207">
        <v>18.559999999999999</v>
      </c>
      <c r="H43" s="166"/>
    </row>
    <row r="44" spans="1:13" ht="26.25" customHeight="1">
      <c r="A44" s="72" t="s">
        <v>66</v>
      </c>
      <c r="B44" s="199">
        <v>1</v>
      </c>
      <c r="C44" s="182" t="s">
        <v>67</v>
      </c>
      <c r="D44" s="183">
        <f>D43*$B$34</f>
        <v>20.21</v>
      </c>
      <c r="E44" s="86"/>
      <c r="F44" s="85">
        <f>F43*$B$34</f>
        <v>18.559999999999999</v>
      </c>
      <c r="H44" s="166"/>
    </row>
    <row r="45" spans="1:13" ht="19.5" customHeight="1">
      <c r="A45" s="72" t="s">
        <v>68</v>
      </c>
      <c r="B45" s="179">
        <f>(B44/B43)*(B42/B41)*(B40/B39)*(B38/B37)*B36</f>
        <v>100</v>
      </c>
      <c r="C45" s="182" t="s">
        <v>69</v>
      </c>
      <c r="D45" s="184">
        <f>D44*$B$30/100</f>
        <v>17.037030000000001</v>
      </c>
      <c r="E45" s="88"/>
      <c r="F45" s="87">
        <f>F44*$B$30/100</f>
        <v>15.64608</v>
      </c>
      <c r="H45" s="166"/>
    </row>
    <row r="46" spans="1:13" ht="19.5" customHeight="1">
      <c r="A46" s="298" t="s">
        <v>70</v>
      </c>
      <c r="B46" s="302"/>
      <c r="C46" s="182" t="s">
        <v>71</v>
      </c>
      <c r="D46" s="183">
        <f>D45/$B$45</f>
        <v>0.1703703</v>
      </c>
      <c r="E46" s="88"/>
      <c r="F46" s="89">
        <f>F45/$B$45</f>
        <v>0.15646079999999998</v>
      </c>
      <c r="H46" s="166"/>
    </row>
    <row r="47" spans="1:13" ht="27" customHeight="1">
      <c r="A47" s="300"/>
      <c r="B47" s="303"/>
      <c r="C47" s="182" t="s">
        <v>72</v>
      </c>
      <c r="D47" s="208">
        <v>0.2</v>
      </c>
      <c r="F47" s="91"/>
      <c r="H47" s="166"/>
    </row>
    <row r="48" spans="1:13" ht="18">
      <c r="C48" s="182" t="s">
        <v>73</v>
      </c>
      <c r="D48" s="183">
        <f>D47*$B$45</f>
        <v>20</v>
      </c>
      <c r="F48" s="91"/>
      <c r="H48" s="166"/>
    </row>
    <row r="49" spans="1:11" ht="19.5" customHeight="1">
      <c r="C49" s="185" t="s">
        <v>74</v>
      </c>
      <c r="D49" s="186">
        <f>D48/B34</f>
        <v>20</v>
      </c>
      <c r="F49" s="94"/>
      <c r="H49" s="166"/>
    </row>
    <row r="50" spans="1:11" ht="18">
      <c r="C50" s="187" t="s">
        <v>75</v>
      </c>
      <c r="D50" s="188">
        <f>AVERAGE(E38:E41,G38:G41)</f>
        <v>205656591.75304595</v>
      </c>
      <c r="F50" s="94"/>
      <c r="H50" s="166"/>
    </row>
    <row r="51" spans="1:11" ht="18">
      <c r="C51" s="90" t="s">
        <v>76</v>
      </c>
      <c r="D51" s="95">
        <f>STDEV(E38:E41,G38:G41)/D50</f>
        <v>4.9122063259338421E-3</v>
      </c>
      <c r="F51" s="94"/>
    </row>
    <row r="52" spans="1:11" ht="19.5" customHeight="1">
      <c r="C52" s="92" t="s">
        <v>20</v>
      </c>
      <c r="D52" s="96">
        <f>COUNT(E38:E41,G38:G41)</f>
        <v>6</v>
      </c>
      <c r="F52" s="94"/>
    </row>
    <row r="54" spans="1:11" ht="18">
      <c r="A54" s="52" t="s">
        <v>1</v>
      </c>
      <c r="B54" s="97" t="s">
        <v>77</v>
      </c>
    </row>
    <row r="55" spans="1:11" ht="18">
      <c r="A55" s="53" t="s">
        <v>78</v>
      </c>
      <c r="B55" s="56" t="str">
        <f>B21</f>
        <v>Each Tablet Contains: Ciprofloxacin Hydrochloride USP 583mg equivalent tp Ciprofloxacin 500mg</v>
      </c>
    </row>
    <row r="56" spans="1:11" ht="26.25" customHeight="1">
      <c r="A56" s="55" t="s">
        <v>79</v>
      </c>
      <c r="B56" s="198">
        <v>500</v>
      </c>
      <c r="C56" s="53" t="str">
        <f>B20</f>
        <v>CIPROFLOXACIN</v>
      </c>
      <c r="H56" s="62"/>
    </row>
    <row r="57" spans="1:11" ht="18">
      <c r="A57" s="56" t="s">
        <v>80</v>
      </c>
      <c r="B57" s="227">
        <f>Uniformity!C46</f>
        <v>748.2254999999999</v>
      </c>
      <c r="H57" s="62"/>
    </row>
    <row r="58" spans="1:11" ht="19.5" customHeight="1">
      <c r="H58" s="62"/>
    </row>
    <row r="59" spans="1:11" s="11" customFormat="1" ht="27" customHeight="1">
      <c r="A59" s="71" t="s">
        <v>81</v>
      </c>
      <c r="B59" s="201">
        <v>100</v>
      </c>
      <c r="C59" s="53"/>
      <c r="D59" s="99" t="s">
        <v>82</v>
      </c>
      <c r="E59" s="98" t="s">
        <v>83</v>
      </c>
      <c r="F59" s="98" t="s">
        <v>56</v>
      </c>
      <c r="G59" s="98" t="s">
        <v>84</v>
      </c>
      <c r="H59" s="74" t="s">
        <v>85</v>
      </c>
      <c r="K59" s="63"/>
    </row>
    <row r="60" spans="1:11" s="11" customFormat="1" ht="22.5" customHeight="1">
      <c r="A60" s="72" t="s">
        <v>86</v>
      </c>
      <c r="B60" s="202">
        <v>5</v>
      </c>
      <c r="C60" s="290" t="s">
        <v>87</v>
      </c>
      <c r="D60" s="294">
        <v>295.60000000000002</v>
      </c>
      <c r="E60" s="100">
        <v>1</v>
      </c>
      <c r="F60" s="210">
        <v>194180247</v>
      </c>
      <c r="G60" s="135">
        <f>IF(ISBLANK(F60),"-",(F60/$D$50*$D$47*$B$68)*($B$57/$D$60))</f>
        <v>477.99184378618764</v>
      </c>
      <c r="H60" s="137">
        <f>IF(ISBLANK(F60),"-",G60/$B$56)</f>
        <v>0.95598368757237528</v>
      </c>
      <c r="K60" s="63"/>
    </row>
    <row r="61" spans="1:11" s="11" customFormat="1" ht="26.25" customHeight="1">
      <c r="A61" s="72" t="s">
        <v>88</v>
      </c>
      <c r="B61" s="202">
        <v>50</v>
      </c>
      <c r="C61" s="291"/>
      <c r="D61" s="295"/>
      <c r="E61" s="101">
        <v>2</v>
      </c>
      <c r="F61" s="204">
        <v>195080650</v>
      </c>
      <c r="G61" s="136">
        <f>IF(ISBLANK(F61),"-",(F61/$D$50*$D$47*$B$68)*($B$57/$D$60))</f>
        <v>480.20826536752708</v>
      </c>
      <c r="H61" s="138">
        <f t="shared" ref="H60:H71" si="0">IF(ISBLANK(F61),"-",G61/$B$56)</f>
        <v>0.96041653073505417</v>
      </c>
      <c r="K61" s="63"/>
    </row>
    <row r="62" spans="1:11" s="11" customFormat="1" ht="26.25" customHeight="1">
      <c r="A62" s="72" t="s">
        <v>89</v>
      </c>
      <c r="B62" s="202">
        <v>1</v>
      </c>
      <c r="C62" s="291"/>
      <c r="D62" s="295"/>
      <c r="E62" s="101">
        <v>3</v>
      </c>
      <c r="F62" s="204">
        <v>195153610</v>
      </c>
      <c r="G62" s="136">
        <f>IF(ISBLANK(F62),"-",(F62/$D$50*$D$47*$B$68)*($B$57/$D$60))</f>
        <v>480.38786285728946</v>
      </c>
      <c r="H62" s="138">
        <f t="shared" si="0"/>
        <v>0.96077572571457892</v>
      </c>
      <c r="K62" s="63"/>
    </row>
    <row r="63" spans="1:11" ht="21" customHeight="1">
      <c r="A63" s="72" t="s">
        <v>90</v>
      </c>
      <c r="B63" s="202">
        <v>1</v>
      </c>
      <c r="C63" s="292"/>
      <c r="D63" s="296"/>
      <c r="E63" s="102">
        <v>4</v>
      </c>
      <c r="F63" s="211"/>
      <c r="G63" s="136" t="str">
        <f>IF(ISBLANK(F63),"-",(F63/$D$50*$D$47*$B$68)*($B$57/$D$60))</f>
        <v>-</v>
      </c>
      <c r="H63" s="138" t="str">
        <f t="shared" si="0"/>
        <v>-</v>
      </c>
    </row>
    <row r="64" spans="1:11" ht="26.25" customHeight="1">
      <c r="A64" s="72" t="s">
        <v>91</v>
      </c>
      <c r="B64" s="202">
        <v>1</v>
      </c>
      <c r="C64" s="290" t="s">
        <v>92</v>
      </c>
      <c r="D64" s="294">
        <v>300.12</v>
      </c>
      <c r="E64" s="100">
        <v>1</v>
      </c>
      <c r="F64" s="210">
        <v>199869123</v>
      </c>
      <c r="G64" s="162">
        <f>IF(ISBLANK(F64),"-",(F64/$D$50*$D$47*$B$68)*($B$57/$D$64))</f>
        <v>484.58574644643966</v>
      </c>
      <c r="H64" s="159">
        <f>IF(ISBLANK(F64),"-",G64/$B$56)</f>
        <v>0.96917149289287929</v>
      </c>
    </row>
    <row r="65" spans="1:8" ht="26.25" customHeight="1">
      <c r="A65" s="72" t="s">
        <v>93</v>
      </c>
      <c r="B65" s="202">
        <v>1</v>
      </c>
      <c r="C65" s="291"/>
      <c r="D65" s="295"/>
      <c r="E65" s="101">
        <v>2</v>
      </c>
      <c r="F65" s="204">
        <v>200626264</v>
      </c>
      <c r="G65" s="163">
        <f>IF(ISBLANK(F65),"-",(F65/$D$50*$D$47*$B$68)*($B$57/$D$64))</f>
        <v>486.42144638419444</v>
      </c>
      <c r="H65" s="160">
        <f t="shared" si="0"/>
        <v>0.97284289276838887</v>
      </c>
    </row>
    <row r="66" spans="1:8" ht="26.25" customHeight="1">
      <c r="A66" s="72" t="s">
        <v>94</v>
      </c>
      <c r="B66" s="202">
        <v>1</v>
      </c>
      <c r="C66" s="291"/>
      <c r="D66" s="295"/>
      <c r="E66" s="101">
        <v>3</v>
      </c>
      <c r="F66" s="204">
        <v>200805689</v>
      </c>
      <c r="G66" s="163">
        <f>IF(ISBLANK(F66),"-",(F66/$D$50*$D$47*$B$68)*($B$57/$D$64))</f>
        <v>486.85646504165936</v>
      </c>
      <c r="H66" s="160">
        <f t="shared" si="0"/>
        <v>0.97371293008331872</v>
      </c>
    </row>
    <row r="67" spans="1:8" ht="21" customHeight="1">
      <c r="A67" s="72" t="s">
        <v>95</v>
      </c>
      <c r="B67" s="202">
        <v>1</v>
      </c>
      <c r="C67" s="292"/>
      <c r="D67" s="296"/>
      <c r="E67" s="102">
        <v>4</v>
      </c>
      <c r="F67" s="211"/>
      <c r="G67" s="164" t="str">
        <f>IF(ISBLANK(F67),"-",(F67/$D$50*$D$47*$B$68)*($B$57/$D$64))</f>
        <v>-</v>
      </c>
      <c r="H67" s="161" t="str">
        <f t="shared" si="0"/>
        <v>-</v>
      </c>
    </row>
    <row r="68" spans="1:8" ht="21.75" customHeight="1">
      <c r="A68" s="72" t="s">
        <v>96</v>
      </c>
      <c r="B68" s="171">
        <f>(B67/B66)*(B65/B64)*(B63/B62)*(B61/B60)*B59</f>
        <v>1000</v>
      </c>
      <c r="C68" s="290" t="s">
        <v>97</v>
      </c>
      <c r="D68" s="294">
        <v>302.8</v>
      </c>
      <c r="E68" s="100">
        <v>1</v>
      </c>
      <c r="F68" s="210">
        <v>201153620</v>
      </c>
      <c r="G68" s="162">
        <f>IF(ISBLANK(F68),"-",(F68/$D$50*$D$47*$B$68)*($B$57/$D$68))</f>
        <v>483.38352947721853</v>
      </c>
      <c r="H68" s="138">
        <f>IF(ISBLANK(F68),"-",G68/$B$56)</f>
        <v>0.96676705895443704</v>
      </c>
    </row>
    <row r="69" spans="1:8" ht="21.75" customHeight="1">
      <c r="A69" s="189" t="s">
        <v>98</v>
      </c>
      <c r="B69" s="209">
        <f>D47*B68/B56*B57</f>
        <v>299.29019999999997</v>
      </c>
      <c r="C69" s="291"/>
      <c r="D69" s="295"/>
      <c r="E69" s="101">
        <v>2</v>
      </c>
      <c r="F69" s="204">
        <v>202284854</v>
      </c>
      <c r="G69" s="163">
        <f>IF(ISBLANK(F69),"-",(F69/$D$50*$D$47*$B$68)*($B$57/$D$68))</f>
        <v>486.10194878075703</v>
      </c>
      <c r="H69" s="138">
        <f t="shared" si="0"/>
        <v>0.97220389756151404</v>
      </c>
    </row>
    <row r="70" spans="1:8" ht="22.5" customHeight="1">
      <c r="A70" s="304" t="s">
        <v>70</v>
      </c>
      <c r="B70" s="305"/>
      <c r="C70" s="291"/>
      <c r="D70" s="295"/>
      <c r="E70" s="101">
        <v>3</v>
      </c>
      <c r="F70" s="204">
        <v>201835141</v>
      </c>
      <c r="G70" s="163">
        <f>IF(ISBLANK(F70),"-",(F70/$D$50*$D$47*$B$68)*($B$57/$D$68))</f>
        <v>485.02126299845895</v>
      </c>
      <c r="H70" s="138">
        <f t="shared" si="0"/>
        <v>0.97004252599691787</v>
      </c>
    </row>
    <row r="71" spans="1:8" ht="21.75" customHeight="1">
      <c r="A71" s="306"/>
      <c r="B71" s="307"/>
      <c r="C71" s="293"/>
      <c r="D71" s="296"/>
      <c r="E71" s="102">
        <v>4</v>
      </c>
      <c r="F71" s="211"/>
      <c r="G71" s="164" t="str">
        <f>IF(ISBLANK(F71),"-",(F71/$D$50*$D$47*$B$68)*($B$57/$D$68))</f>
        <v>-</v>
      </c>
      <c r="H71" s="139" t="str">
        <f t="shared" si="0"/>
        <v>-</v>
      </c>
    </row>
    <row r="72" spans="1:8" ht="26.25" customHeight="1">
      <c r="A72" s="103"/>
      <c r="B72" s="103"/>
      <c r="C72" s="103"/>
      <c r="D72" s="103"/>
      <c r="E72" s="103"/>
      <c r="F72" s="104"/>
      <c r="G72" s="93" t="s">
        <v>63</v>
      </c>
      <c r="H72" s="212">
        <f>AVERAGE(H60:H71)</f>
        <v>0.96687963803105148</v>
      </c>
    </row>
    <row r="73" spans="1:8" ht="26.25" customHeight="1">
      <c r="C73" s="103"/>
      <c r="D73" s="103"/>
      <c r="E73" s="103"/>
      <c r="F73" s="104"/>
      <c r="G73" s="90" t="s">
        <v>76</v>
      </c>
      <c r="H73" s="213">
        <f>STDEV(H60:H71)/H72</f>
        <v>6.5781213044835782E-3</v>
      </c>
    </row>
    <row r="74" spans="1:8" ht="27" customHeight="1">
      <c r="A74" s="103"/>
      <c r="B74" s="103"/>
      <c r="C74" s="104"/>
      <c r="D74" s="104"/>
      <c r="E74" s="105"/>
      <c r="F74" s="104"/>
      <c r="G74" s="92" t="s">
        <v>20</v>
      </c>
      <c r="H74" s="214">
        <f>COUNT(H60:H71)</f>
        <v>9</v>
      </c>
    </row>
    <row r="75" spans="1:8" ht="18">
      <c r="A75" s="103"/>
      <c r="B75" s="103"/>
      <c r="C75" s="104"/>
      <c r="D75" s="104"/>
      <c r="E75" s="105"/>
      <c r="F75" s="104"/>
      <c r="G75" s="125"/>
      <c r="H75" s="178"/>
    </row>
    <row r="76" spans="1:8" ht="18">
      <c r="A76" s="59" t="s">
        <v>99</v>
      </c>
      <c r="B76" s="195" t="s">
        <v>100</v>
      </c>
      <c r="C76" s="280" t="str">
        <f>B20</f>
        <v>CIPROFLOXACIN</v>
      </c>
      <c r="D76" s="280"/>
      <c r="E76" s="196" t="s">
        <v>101</v>
      </c>
      <c r="F76" s="196"/>
      <c r="G76" s="197">
        <f>H72</f>
        <v>0.96687963803105148</v>
      </c>
      <c r="H76" s="178"/>
    </row>
    <row r="77" spans="1:8" ht="18">
      <c r="A77" s="103"/>
      <c r="B77" s="103"/>
      <c r="C77" s="104"/>
      <c r="D77" s="104"/>
      <c r="E77" s="105"/>
      <c r="F77" s="104"/>
      <c r="G77" s="125"/>
      <c r="H77" s="178"/>
    </row>
    <row r="78" spans="1:8" ht="26.25" customHeight="1">
      <c r="A78" s="58" t="s">
        <v>102</v>
      </c>
      <c r="B78" s="58" t="s">
        <v>103</v>
      </c>
      <c r="D78" s="216">
        <v>30</v>
      </c>
    </row>
    <row r="79" spans="1:8" ht="18">
      <c r="A79" s="58"/>
      <c r="B79" s="58"/>
    </row>
    <row r="80" spans="1:8" ht="26.25" customHeight="1">
      <c r="A80" s="59" t="s">
        <v>4</v>
      </c>
      <c r="B80" s="313" t="str">
        <f>B26</f>
        <v>Ciprofloxacin</v>
      </c>
      <c r="C80" s="313"/>
    </row>
    <row r="81" spans="1:11" ht="26.25" customHeight="1">
      <c r="A81" s="61" t="s">
        <v>41</v>
      </c>
      <c r="B81" s="198" t="str">
        <f>B27</f>
        <v>C28-6</v>
      </c>
    </row>
    <row r="82" spans="1:11" ht="27" customHeight="1">
      <c r="A82" s="61" t="s">
        <v>6</v>
      </c>
      <c r="B82" s="198">
        <f>B28</f>
        <v>84.3</v>
      </c>
    </row>
    <row r="83" spans="1:11" s="11" customFormat="1" ht="27" customHeight="1">
      <c r="A83" s="61" t="s">
        <v>42</v>
      </c>
      <c r="B83" s="198">
        <f>B29</f>
        <v>0</v>
      </c>
      <c r="C83" s="282" t="s">
        <v>43</v>
      </c>
      <c r="D83" s="283"/>
      <c r="E83" s="283"/>
      <c r="F83" s="283"/>
      <c r="G83" s="284"/>
      <c r="I83" s="63"/>
      <c r="J83" s="63"/>
      <c r="K83" s="63"/>
    </row>
    <row r="84" spans="1:11" s="11" customFormat="1" ht="19.5" customHeight="1">
      <c r="A84" s="61" t="s">
        <v>44</v>
      </c>
      <c r="B84" s="60">
        <f>B82-B83</f>
        <v>84.3</v>
      </c>
      <c r="C84" s="64"/>
      <c r="D84" s="64"/>
      <c r="E84" s="64"/>
      <c r="F84" s="64"/>
      <c r="G84" s="65"/>
      <c r="I84" s="63"/>
      <c r="J84" s="63"/>
      <c r="K84" s="63"/>
    </row>
    <row r="85" spans="1:11" s="11" customFormat="1" ht="27" customHeight="1">
      <c r="A85" s="61" t="s">
        <v>45</v>
      </c>
      <c r="B85" s="200">
        <v>1</v>
      </c>
      <c r="C85" s="287" t="s">
        <v>46</v>
      </c>
      <c r="D85" s="288"/>
      <c r="E85" s="288"/>
      <c r="F85" s="288"/>
      <c r="G85" s="288"/>
      <c r="H85" s="289"/>
      <c r="I85" s="63"/>
      <c r="J85" s="63"/>
      <c r="K85" s="63"/>
    </row>
    <row r="86" spans="1:11" s="11" customFormat="1" ht="27" customHeight="1">
      <c r="A86" s="61" t="s">
        <v>47</v>
      </c>
      <c r="B86" s="200">
        <v>1</v>
      </c>
      <c r="C86" s="287" t="s">
        <v>48</v>
      </c>
      <c r="D86" s="288"/>
      <c r="E86" s="288"/>
      <c r="F86" s="288"/>
      <c r="G86" s="288"/>
      <c r="H86" s="289"/>
      <c r="I86" s="63"/>
      <c r="J86" s="63"/>
      <c r="K86" s="63"/>
    </row>
    <row r="87" spans="1:11" s="11" customFormat="1" ht="18.75">
      <c r="A87" s="61"/>
      <c r="B87" s="60"/>
      <c r="C87" s="64"/>
      <c r="D87" s="64"/>
      <c r="E87" s="64"/>
      <c r="F87" s="64"/>
      <c r="G87" s="65"/>
      <c r="I87" s="63"/>
      <c r="J87" s="63"/>
      <c r="K87" s="63"/>
    </row>
    <row r="88" spans="1:11" s="11" customFormat="1" ht="18.75">
      <c r="A88" s="61" t="s">
        <v>49</v>
      </c>
      <c r="B88" s="70">
        <f>B85/B86</f>
        <v>1</v>
      </c>
      <c r="C88" s="53" t="s">
        <v>50</v>
      </c>
      <c r="D88" s="64"/>
      <c r="E88" s="64"/>
      <c r="F88" s="64"/>
      <c r="G88" s="65"/>
      <c r="I88" s="63"/>
      <c r="J88" s="63"/>
      <c r="K88" s="63"/>
    </row>
    <row r="89" spans="1:11" ht="19.5" customHeight="1">
      <c r="A89" s="58"/>
      <c r="B89" s="58"/>
    </row>
    <row r="90" spans="1:11" ht="27" customHeight="1">
      <c r="A90" s="71" t="s">
        <v>51</v>
      </c>
      <c r="B90" s="201">
        <v>100</v>
      </c>
      <c r="D90" s="133" t="s">
        <v>52</v>
      </c>
      <c r="E90" s="134"/>
      <c r="F90" s="285" t="s">
        <v>53</v>
      </c>
      <c r="G90" s="286"/>
    </row>
    <row r="91" spans="1:11" ht="26.25" customHeight="1">
      <c r="A91" s="72" t="s">
        <v>54</v>
      </c>
      <c r="B91" s="202">
        <v>3</v>
      </c>
      <c r="C91" s="130" t="s">
        <v>55</v>
      </c>
      <c r="D91" s="75" t="s">
        <v>56</v>
      </c>
      <c r="E91" s="131" t="s">
        <v>57</v>
      </c>
      <c r="F91" s="75" t="s">
        <v>56</v>
      </c>
      <c r="G91" s="76" t="s">
        <v>57</v>
      </c>
    </row>
    <row r="92" spans="1:11" ht="26.25" customHeight="1">
      <c r="A92" s="72" t="s">
        <v>58</v>
      </c>
      <c r="B92" s="202">
        <v>100</v>
      </c>
      <c r="C92" s="129">
        <v>1</v>
      </c>
      <c r="D92" s="323">
        <v>0.65100000000000002</v>
      </c>
      <c r="E92" s="147">
        <f>IF(ISBLANK(D92),"-",$D$102/$D$99*D92)</f>
        <v>0.70760898792545157</v>
      </c>
      <c r="F92" s="203">
        <v>0.60399999999999998</v>
      </c>
      <c r="G92" s="150">
        <f>IF(ISBLANK(F92),"-",$D$102/$F$99*F92)</f>
        <v>0.71488738298571819</v>
      </c>
    </row>
    <row r="93" spans="1:11" ht="26.25" customHeight="1">
      <c r="A93" s="72" t="s">
        <v>59</v>
      </c>
      <c r="B93" s="202">
        <v>1</v>
      </c>
      <c r="C93" s="104">
        <v>2</v>
      </c>
      <c r="D93" s="324">
        <v>0.65</v>
      </c>
      <c r="E93" s="148">
        <f>IF(ISBLANK(D93),"-",$D$102/$D$99*D93)</f>
        <v>0.70652203095475186</v>
      </c>
      <c r="F93" s="204">
        <v>0.60199999999999998</v>
      </c>
      <c r="G93" s="151">
        <f>IF(ISBLANK(F93),"-",$D$102/$F$99*F93)</f>
        <v>0.71252020622086476</v>
      </c>
    </row>
    <row r="94" spans="1:11" ht="26.25" customHeight="1">
      <c r="A94" s="72" t="s">
        <v>60</v>
      </c>
      <c r="B94" s="202">
        <v>1</v>
      </c>
      <c r="C94" s="104">
        <v>3</v>
      </c>
      <c r="D94" s="324">
        <v>0.65</v>
      </c>
      <c r="E94" s="148">
        <f>IF(ISBLANK(D94),"-",$D$102/$D$99*D94)</f>
        <v>0.70652203095475186</v>
      </c>
      <c r="F94" s="204">
        <v>0.60199999999999998</v>
      </c>
      <c r="G94" s="151">
        <f>IF(ISBLANK(F94),"-",$D$102/$F$99*F94)</f>
        <v>0.71252020622086476</v>
      </c>
    </row>
    <row r="95" spans="1:11" ht="26.25" customHeight="1">
      <c r="A95" s="72" t="s">
        <v>61</v>
      </c>
      <c r="B95" s="202">
        <v>1</v>
      </c>
      <c r="C95" s="132">
        <v>4</v>
      </c>
      <c r="D95" s="205"/>
      <c r="E95" s="149" t="str">
        <f>IF(ISBLANK(D95),"-",$D$102/$D$99*D95)</f>
        <v>-</v>
      </c>
      <c r="F95" s="215"/>
      <c r="G95" s="152" t="str">
        <f>IF(ISBLANK(F95),"-",$D$102/$F$99*F95)</f>
        <v>-</v>
      </c>
    </row>
    <row r="96" spans="1:11" ht="27" customHeight="1">
      <c r="A96" s="72" t="s">
        <v>62</v>
      </c>
      <c r="B96" s="202">
        <v>1</v>
      </c>
      <c r="C96" s="125" t="s">
        <v>63</v>
      </c>
      <c r="D96" s="190">
        <f>AVERAGE(D92:D95)</f>
        <v>0.65033333333333332</v>
      </c>
      <c r="E96" s="107">
        <f>AVERAGE(E92:E95)</f>
        <v>0.70688434994498506</v>
      </c>
      <c r="F96" s="274">
        <f>AVERAGE(F92:F95)</f>
        <v>0.60266666666666657</v>
      </c>
      <c r="G96" s="275">
        <f>AVERAGE(G92:G95)</f>
        <v>0.7133092651424825</v>
      </c>
    </row>
    <row r="97" spans="1:9" ht="26.25" customHeight="1">
      <c r="A97" s="72" t="s">
        <v>64</v>
      </c>
      <c r="B97" s="199">
        <v>1</v>
      </c>
      <c r="C97" s="181" t="s">
        <v>65</v>
      </c>
      <c r="D97" s="206">
        <v>20.21</v>
      </c>
      <c r="E97" s="79"/>
      <c r="F97" s="207">
        <v>18.559999999999999</v>
      </c>
    </row>
    <row r="98" spans="1:9" ht="26.25" customHeight="1">
      <c r="A98" s="72" t="s">
        <v>66</v>
      </c>
      <c r="B98" s="199">
        <v>1</v>
      </c>
      <c r="C98" s="182" t="s">
        <v>67</v>
      </c>
      <c r="D98" s="183">
        <f>D97*B88</f>
        <v>20.21</v>
      </c>
      <c r="E98" s="86"/>
      <c r="F98" s="85">
        <f>F97*B88</f>
        <v>18.559999999999999</v>
      </c>
    </row>
    <row r="99" spans="1:9" ht="19.5" customHeight="1">
      <c r="A99" s="72" t="s">
        <v>68</v>
      </c>
      <c r="B99" s="179">
        <f>(B98/B97)*(B96/B95)*(B94/B93)*(B92/B91)*B90</f>
        <v>3333.3333333333335</v>
      </c>
      <c r="C99" s="182" t="s">
        <v>69</v>
      </c>
      <c r="D99" s="184">
        <f>D98*$B$84/100</f>
        <v>17.037030000000001</v>
      </c>
      <c r="E99" s="88"/>
      <c r="F99" s="87">
        <f>F98*$B$84/100</f>
        <v>15.64608</v>
      </c>
    </row>
    <row r="100" spans="1:9" ht="19.5" customHeight="1">
      <c r="A100" s="298" t="s">
        <v>70</v>
      </c>
      <c r="B100" s="302"/>
      <c r="C100" s="182" t="s">
        <v>71</v>
      </c>
      <c r="D100" s="183">
        <f>D99/$B$99</f>
        <v>5.111109E-3</v>
      </c>
      <c r="E100" s="88"/>
      <c r="F100" s="89">
        <f>F99/$B$99</f>
        <v>4.6938239999999992E-3</v>
      </c>
      <c r="G100" s="165"/>
      <c r="H100" s="166"/>
    </row>
    <row r="101" spans="1:9" ht="19.5" customHeight="1">
      <c r="A101" s="300"/>
      <c r="B101" s="303"/>
      <c r="C101" s="182" t="s">
        <v>72</v>
      </c>
      <c r="D101" s="191">
        <f>$B$56/$B$117</f>
        <v>5.5555555555555558E-3</v>
      </c>
      <c r="F101" s="91"/>
      <c r="G101" s="167"/>
      <c r="H101" s="166"/>
    </row>
    <row r="102" spans="1:9" ht="18">
      <c r="C102" s="182" t="s">
        <v>73</v>
      </c>
      <c r="D102" s="183">
        <f>D101*$B$99</f>
        <v>18.518518518518519</v>
      </c>
      <c r="F102" s="91"/>
      <c r="G102" s="165"/>
      <c r="H102" s="166"/>
    </row>
    <row r="103" spans="1:9" ht="19.5" customHeight="1">
      <c r="C103" s="185" t="s">
        <v>74</v>
      </c>
      <c r="D103" s="192">
        <f>D102/B34</f>
        <v>18.518518518518519</v>
      </c>
      <c r="F103" s="94"/>
      <c r="G103" s="165"/>
      <c r="H103" s="166"/>
      <c r="I103" s="108"/>
    </row>
    <row r="104" spans="1:9" ht="18">
      <c r="C104" s="187" t="s">
        <v>104</v>
      </c>
      <c r="D104" s="188">
        <f>AVERAGE(E92:E95,G92:G95)</f>
        <v>0.71009680754373383</v>
      </c>
      <c r="F104" s="94"/>
      <c r="G104" s="168"/>
      <c r="H104" s="166"/>
      <c r="I104" s="110"/>
    </row>
    <row r="105" spans="1:9" ht="18">
      <c r="C105" s="90" t="s">
        <v>76</v>
      </c>
      <c r="D105" s="109">
        <f>STDEV(E92:E95,G92:G95)/D104</f>
        <v>5.1335863133394298E-3</v>
      </c>
      <c r="F105" s="94"/>
      <c r="G105" s="165"/>
      <c r="H105" s="166"/>
      <c r="I105" s="110"/>
    </row>
    <row r="106" spans="1:9" ht="19.5" customHeight="1">
      <c r="C106" s="92" t="s">
        <v>20</v>
      </c>
      <c r="D106" s="111">
        <f>COUNT(E92:E95,G92:G95)</f>
        <v>6</v>
      </c>
      <c r="F106" s="94"/>
      <c r="G106" s="165"/>
      <c r="H106" s="166"/>
      <c r="I106" s="110"/>
    </row>
    <row r="107" spans="1:9" ht="19.5" customHeight="1">
      <c r="A107" s="52"/>
      <c r="B107" s="52"/>
      <c r="C107" s="52"/>
      <c r="D107" s="52"/>
      <c r="E107" s="52"/>
    </row>
    <row r="108" spans="1:9" ht="26.25" customHeight="1">
      <c r="A108" s="71" t="s">
        <v>105</v>
      </c>
      <c r="B108" s="201">
        <v>900</v>
      </c>
      <c r="C108" s="112" t="s">
        <v>106</v>
      </c>
      <c r="D108" s="113" t="s">
        <v>56</v>
      </c>
      <c r="E108" s="114" t="s">
        <v>107</v>
      </c>
      <c r="F108" s="115" t="s">
        <v>108</v>
      </c>
    </row>
    <row r="109" spans="1:9" ht="26.25" customHeight="1">
      <c r="A109" s="72" t="s">
        <v>86</v>
      </c>
      <c r="B109" s="202">
        <v>5</v>
      </c>
      <c r="C109" s="78">
        <v>1</v>
      </c>
      <c r="D109" s="276">
        <v>0.66700000000000004</v>
      </c>
      <c r="E109" s="116">
        <f>IF(ISBLANK(D109),"-",D109/$D$104*$D$101*$B$117)</f>
        <v>469.65427313156914</v>
      </c>
      <c r="F109" s="117">
        <f>IF(ISBLANK(D109), "-", E109/$B$56)</f>
        <v>0.93930854626313831</v>
      </c>
    </row>
    <row r="110" spans="1:9" ht="26.25" customHeight="1">
      <c r="A110" s="72" t="s">
        <v>88</v>
      </c>
      <c r="B110" s="202">
        <v>50</v>
      </c>
      <c r="C110" s="78">
        <v>2</v>
      </c>
      <c r="D110" s="276">
        <v>0.67</v>
      </c>
      <c r="E110" s="118">
        <f t="shared" ref="E109:E114" si="1">IF(ISBLANK(D110),"-",D110/$D$104*$D$101*$B$117)</f>
        <v>471.76666116664364</v>
      </c>
      <c r="F110" s="140">
        <f t="shared" ref="F109:F114" si="2">IF(ISBLANK(D110), "-", E110/$B$56)</f>
        <v>0.94353332233328724</v>
      </c>
    </row>
    <row r="111" spans="1:9" ht="26.25" customHeight="1">
      <c r="A111" s="72" t="s">
        <v>89</v>
      </c>
      <c r="B111" s="202">
        <v>5</v>
      </c>
      <c r="C111" s="78">
        <v>3</v>
      </c>
      <c r="D111" s="276">
        <v>0.67200000000000004</v>
      </c>
      <c r="E111" s="118">
        <f t="shared" si="1"/>
        <v>473.17491985669335</v>
      </c>
      <c r="F111" s="140">
        <f>IF(ISBLANK(D111), "-", E111/$B$56)</f>
        <v>0.94634983971338671</v>
      </c>
    </row>
    <row r="112" spans="1:9" ht="26.25" customHeight="1">
      <c r="A112" s="72" t="s">
        <v>90</v>
      </c>
      <c r="B112" s="202">
        <v>50</v>
      </c>
      <c r="C112" s="78">
        <v>4</v>
      </c>
      <c r="D112" s="276">
        <v>0.68300000000000005</v>
      </c>
      <c r="E112" s="118">
        <f t="shared" si="1"/>
        <v>480.92034265196656</v>
      </c>
      <c r="F112" s="140">
        <f t="shared" si="2"/>
        <v>0.96184068530393307</v>
      </c>
    </row>
    <row r="113" spans="1:9" ht="26.25" customHeight="1">
      <c r="A113" s="72" t="s">
        <v>91</v>
      </c>
      <c r="B113" s="202">
        <v>1</v>
      </c>
      <c r="C113" s="78">
        <v>5</v>
      </c>
      <c r="D113" s="276">
        <v>0.68500000000000005</v>
      </c>
      <c r="E113" s="118">
        <f t="shared" si="1"/>
        <v>482.32860134201621</v>
      </c>
      <c r="F113" s="140">
        <f>IF(ISBLANK(D113), "-", E113/$B$56)</f>
        <v>0.96465720268403243</v>
      </c>
    </row>
    <row r="114" spans="1:9" ht="26.25" customHeight="1">
      <c r="A114" s="72" t="s">
        <v>93</v>
      </c>
      <c r="B114" s="202">
        <v>1</v>
      </c>
      <c r="C114" s="81">
        <v>6</v>
      </c>
      <c r="D114" s="277">
        <v>0.67400000000000004</v>
      </c>
      <c r="E114" s="119">
        <f t="shared" si="1"/>
        <v>474.583178546743</v>
      </c>
      <c r="F114" s="141">
        <f t="shared" si="2"/>
        <v>0.94916635709348596</v>
      </c>
    </row>
    <row r="115" spans="1:9" ht="26.25" customHeight="1">
      <c r="A115" s="72" t="s">
        <v>94</v>
      </c>
      <c r="B115" s="202">
        <v>1</v>
      </c>
      <c r="C115" s="78"/>
      <c r="D115" s="104"/>
      <c r="E115" s="106"/>
      <c r="F115" s="120"/>
    </row>
    <row r="116" spans="1:9" ht="26.25" customHeight="1">
      <c r="A116" s="72" t="s">
        <v>95</v>
      </c>
      <c r="B116" s="202">
        <v>1</v>
      </c>
      <c r="C116" s="78"/>
      <c r="D116" s="121"/>
      <c r="E116" s="122" t="s">
        <v>63</v>
      </c>
      <c r="F116" s="221">
        <f>AVERAGE(F109:F114)</f>
        <v>0.95080932556521069</v>
      </c>
    </row>
    <row r="117" spans="1:9" ht="27" customHeight="1">
      <c r="A117" s="72" t="s">
        <v>96</v>
      </c>
      <c r="B117" s="170">
        <f>(B116/B115)*(B114/B113)*(B112/B111)*(B110/B109)*B108</f>
        <v>90000</v>
      </c>
      <c r="C117" s="123"/>
      <c r="D117" s="124"/>
      <c r="E117" s="125" t="s">
        <v>76</v>
      </c>
      <c r="F117" s="222">
        <f>STDEV(F109:F114)/F116</f>
        <v>1.0738514960198406E-2</v>
      </c>
    </row>
    <row r="118" spans="1:9" ht="27" customHeight="1">
      <c r="A118" s="298" t="s">
        <v>70</v>
      </c>
      <c r="B118" s="299"/>
      <c r="C118" s="126"/>
      <c r="D118" s="127"/>
      <c r="E118" s="128" t="s">
        <v>20</v>
      </c>
      <c r="F118" s="223">
        <f>COUNT(F109:F114)</f>
        <v>6</v>
      </c>
      <c r="I118" s="110"/>
    </row>
    <row r="119" spans="1:9" ht="19.5" customHeight="1">
      <c r="A119" s="300"/>
      <c r="B119" s="301"/>
      <c r="C119" s="106"/>
      <c r="D119" s="106"/>
      <c r="E119" s="106"/>
      <c r="F119" s="104"/>
      <c r="G119" s="106"/>
      <c r="H119" s="106"/>
    </row>
    <row r="120" spans="1:9" ht="18.75">
      <c r="A120" s="69"/>
      <c r="B120" s="69"/>
      <c r="C120" s="106"/>
      <c r="D120" s="106"/>
      <c r="E120" s="106"/>
      <c r="F120" s="104"/>
      <c r="G120" s="106"/>
      <c r="H120" s="106"/>
    </row>
    <row r="121" spans="1:9" ht="26.25" customHeight="1">
      <c r="A121" s="59" t="s">
        <v>99</v>
      </c>
      <c r="B121" s="195" t="s">
        <v>100</v>
      </c>
      <c r="C121" s="280" t="str">
        <f>B20</f>
        <v>CIPROFLOXACIN</v>
      </c>
      <c r="D121" s="280"/>
      <c r="E121" s="196" t="s">
        <v>109</v>
      </c>
      <c r="F121" s="196"/>
      <c r="G121" s="224">
        <f>F116</f>
        <v>0.95080932556521069</v>
      </c>
      <c r="H121" s="106"/>
    </row>
    <row r="122" spans="1:9" ht="18.75">
      <c r="A122" s="69"/>
      <c r="B122" s="69"/>
      <c r="C122" s="106"/>
      <c r="D122" s="106"/>
      <c r="E122" s="106"/>
      <c r="F122" s="104"/>
      <c r="G122" s="106"/>
      <c r="H122" s="106"/>
    </row>
    <row r="123" spans="1:9" ht="26.25" customHeight="1">
      <c r="A123" s="58" t="s">
        <v>102</v>
      </c>
      <c r="B123" s="58" t="s">
        <v>103</v>
      </c>
      <c r="D123" s="216" t="s">
        <v>110</v>
      </c>
    </row>
    <row r="124" spans="1:9" ht="19.5" customHeight="1">
      <c r="A124" s="52"/>
      <c r="B124" s="52"/>
      <c r="C124" s="52"/>
      <c r="D124" s="52"/>
      <c r="E124" s="52"/>
    </row>
    <row r="125" spans="1:9" ht="26.25" customHeight="1">
      <c r="A125" s="71" t="s">
        <v>105</v>
      </c>
      <c r="B125" s="217">
        <v>900</v>
      </c>
      <c r="C125" s="112" t="s">
        <v>106</v>
      </c>
      <c r="D125" s="113" t="s">
        <v>56</v>
      </c>
      <c r="E125" s="114" t="s">
        <v>107</v>
      </c>
      <c r="F125" s="115" t="s">
        <v>108</v>
      </c>
    </row>
    <row r="126" spans="1:9" ht="26.25" customHeight="1">
      <c r="A126" s="72" t="s">
        <v>86</v>
      </c>
      <c r="B126" s="218">
        <v>1</v>
      </c>
      <c r="C126" s="78">
        <v>1</v>
      </c>
      <c r="D126" s="219">
        <v>97763407</v>
      </c>
      <c r="E126" s="175">
        <f t="shared" ref="E126:E131" si="3">IF(ISBLANK(D126),"-",D126/$D$104*$D$101*$B$134)</f>
        <v>688380837.38306975</v>
      </c>
      <c r="F126" s="172">
        <f t="shared" ref="F126:F131" si="4">IF(ISBLANK(D126), "-", E126/$B$56)</f>
        <v>1376761.6747661396</v>
      </c>
    </row>
    <row r="127" spans="1:9" ht="26.25" customHeight="1">
      <c r="A127" s="72" t="s">
        <v>88</v>
      </c>
      <c r="B127" s="218">
        <v>1</v>
      </c>
      <c r="C127" s="78">
        <v>2</v>
      </c>
      <c r="D127" s="219">
        <v>113462831</v>
      </c>
      <c r="E127" s="176">
        <f t="shared" si="3"/>
        <v>798925088.7669425</v>
      </c>
      <c r="F127" s="173">
        <f t="shared" si="4"/>
        <v>1597850.177533885</v>
      </c>
    </row>
    <row r="128" spans="1:9" ht="26.25" customHeight="1">
      <c r="A128" s="72" t="s">
        <v>89</v>
      </c>
      <c r="B128" s="218">
        <v>1</v>
      </c>
      <c r="C128" s="78">
        <v>3</v>
      </c>
      <c r="D128" s="219">
        <v>107674311</v>
      </c>
      <c r="E128" s="176">
        <f t="shared" si="3"/>
        <v>758166420.80431044</v>
      </c>
      <c r="F128" s="173">
        <f t="shared" si="4"/>
        <v>1516332.8416086209</v>
      </c>
    </row>
    <row r="129" spans="1:9" ht="26.25" customHeight="1">
      <c r="A129" s="72" t="s">
        <v>90</v>
      </c>
      <c r="B129" s="218">
        <v>1</v>
      </c>
      <c r="C129" s="78">
        <v>4</v>
      </c>
      <c r="D129" s="219">
        <v>93648936</v>
      </c>
      <c r="E129" s="176">
        <f t="shared" si="3"/>
        <v>659409639.67953277</v>
      </c>
      <c r="F129" s="173">
        <f t="shared" si="4"/>
        <v>1318819.2793590655</v>
      </c>
    </row>
    <row r="130" spans="1:9" ht="26.25" customHeight="1">
      <c r="A130" s="72" t="s">
        <v>91</v>
      </c>
      <c r="B130" s="218">
        <v>1</v>
      </c>
      <c r="C130" s="78">
        <v>5</v>
      </c>
      <c r="D130" s="219">
        <v>102586228</v>
      </c>
      <c r="E130" s="176">
        <f t="shared" si="3"/>
        <v>722339735.30209029</v>
      </c>
      <c r="F130" s="173">
        <f t="shared" si="4"/>
        <v>1444679.4706041806</v>
      </c>
    </row>
    <row r="131" spans="1:9" ht="26.25" customHeight="1">
      <c r="A131" s="72" t="s">
        <v>93</v>
      </c>
      <c r="B131" s="218">
        <v>1</v>
      </c>
      <c r="C131" s="81">
        <v>6</v>
      </c>
      <c r="D131" s="220">
        <v>93380627</v>
      </c>
      <c r="E131" s="177">
        <f t="shared" si="3"/>
        <v>657520397.27519</v>
      </c>
      <c r="F131" s="174">
        <f t="shared" si="4"/>
        <v>1315040.79455038</v>
      </c>
    </row>
    <row r="132" spans="1:9" ht="26.25" customHeight="1">
      <c r="A132" s="72" t="s">
        <v>94</v>
      </c>
      <c r="B132" s="218">
        <v>1</v>
      </c>
      <c r="C132" s="78"/>
      <c r="D132" s="104"/>
      <c r="E132" s="106"/>
      <c r="F132" s="120"/>
    </row>
    <row r="133" spans="1:9" ht="26.25" customHeight="1">
      <c r="A133" s="72" t="s">
        <v>95</v>
      </c>
      <c r="B133" s="218">
        <v>1</v>
      </c>
      <c r="C133" s="78"/>
      <c r="D133" s="121"/>
      <c r="E133" s="122" t="s">
        <v>63</v>
      </c>
      <c r="F133" s="221">
        <f>AVERAGE(F126:F131)</f>
        <v>1428247.3730703788</v>
      </c>
    </row>
    <row r="134" spans="1:9" ht="27" customHeight="1">
      <c r="A134" s="72" t="s">
        <v>96</v>
      </c>
      <c r="B134" s="225">
        <f>(B133/B132)*(B131/B130)*(B129/B128)*(B127/B126)*B125</f>
        <v>900</v>
      </c>
      <c r="C134" s="123"/>
      <c r="D134" s="124"/>
      <c r="E134" s="125" t="s">
        <v>76</v>
      </c>
      <c r="F134" s="222">
        <f>STDEV(F126:F131)/F133</f>
        <v>7.9359343679068967E-2</v>
      </c>
    </row>
    <row r="135" spans="1:9" ht="27" customHeight="1">
      <c r="A135" s="298" t="s">
        <v>70</v>
      </c>
      <c r="B135" s="299"/>
      <c r="C135" s="126"/>
      <c r="D135" s="127"/>
      <c r="E135" s="128" t="s">
        <v>20</v>
      </c>
      <c r="F135" s="223">
        <f>COUNT(F126:F131)</f>
        <v>6</v>
      </c>
      <c r="I135" s="110"/>
    </row>
    <row r="136" spans="1:9" ht="19.5" customHeight="1">
      <c r="A136" s="300"/>
      <c r="B136" s="301"/>
      <c r="C136" s="106"/>
      <c r="D136" s="106"/>
      <c r="E136" s="106"/>
      <c r="F136" s="104"/>
      <c r="G136" s="106"/>
      <c r="H136" s="106"/>
    </row>
    <row r="137" spans="1:9" ht="18.75">
      <c r="A137" s="69"/>
      <c r="B137" s="69"/>
      <c r="C137" s="106"/>
      <c r="D137" s="106"/>
      <c r="E137" s="106"/>
      <c r="F137" s="104"/>
      <c r="G137" s="106"/>
      <c r="H137" s="106"/>
    </row>
    <row r="138" spans="1:9" ht="26.25" customHeight="1">
      <c r="A138" s="59" t="s">
        <v>99</v>
      </c>
      <c r="B138" s="195" t="s">
        <v>100</v>
      </c>
      <c r="C138" s="280" t="str">
        <f>B20</f>
        <v>CIPROFLOXACIN</v>
      </c>
      <c r="D138" s="280"/>
      <c r="E138" s="196" t="s">
        <v>109</v>
      </c>
      <c r="F138" s="196"/>
      <c r="G138" s="224">
        <f>F133</f>
        <v>1428247.3730703788</v>
      </c>
      <c r="H138" s="106"/>
    </row>
    <row r="139" spans="1:9" ht="19.5" customHeight="1">
      <c r="A139" s="142"/>
      <c r="B139" s="142"/>
      <c r="C139" s="143"/>
      <c r="D139" s="143"/>
      <c r="E139" s="143"/>
      <c r="F139" s="143"/>
      <c r="G139" s="143"/>
      <c r="H139" s="143"/>
    </row>
    <row r="140" spans="1:9" ht="18">
      <c r="B140" s="281" t="s">
        <v>26</v>
      </c>
      <c r="C140" s="281"/>
      <c r="E140" s="130" t="s">
        <v>27</v>
      </c>
      <c r="F140" s="157"/>
      <c r="G140" s="281" t="s">
        <v>28</v>
      </c>
      <c r="H140" s="281"/>
    </row>
    <row r="141" spans="1:9" ht="83.1" customHeight="1">
      <c r="A141" s="158" t="s">
        <v>29</v>
      </c>
      <c r="B141" s="193"/>
      <c r="C141" s="193"/>
      <c r="E141" s="153"/>
      <c r="F141" s="106"/>
      <c r="G141" s="155"/>
      <c r="H141" s="155"/>
    </row>
    <row r="142" spans="1:9" ht="83.1" customHeight="1">
      <c r="A142" s="158" t="s">
        <v>30</v>
      </c>
      <c r="B142" s="194"/>
      <c r="C142" s="194"/>
      <c r="E142" s="154"/>
      <c r="F142" s="106"/>
      <c r="G142" s="156"/>
      <c r="H142" s="156"/>
    </row>
    <row r="143" spans="1:9" ht="18">
      <c r="A143" s="103"/>
      <c r="B143" s="103"/>
      <c r="C143" s="104"/>
      <c r="D143" s="104"/>
      <c r="E143" s="104"/>
      <c r="F143" s="105"/>
      <c r="G143" s="104"/>
      <c r="H143" s="104"/>
    </row>
    <row r="144" spans="1:9" ht="18">
      <c r="A144" s="103"/>
      <c r="B144" s="103"/>
      <c r="C144" s="104"/>
      <c r="D144" s="104"/>
      <c r="E144" s="104"/>
      <c r="F144" s="105"/>
      <c r="G144" s="104"/>
      <c r="H144" s="104"/>
    </row>
    <row r="145" spans="1:8" ht="18">
      <c r="A145" s="103"/>
      <c r="B145" s="103"/>
      <c r="C145" s="104"/>
      <c r="D145" s="104"/>
      <c r="E145" s="104"/>
      <c r="F145" s="105"/>
      <c r="G145" s="104"/>
      <c r="H145" s="104"/>
    </row>
    <row r="146" spans="1:8" ht="18">
      <c r="A146" s="103"/>
      <c r="B146" s="103"/>
      <c r="C146" s="104"/>
      <c r="D146" s="104"/>
      <c r="E146" s="104"/>
      <c r="F146" s="105"/>
      <c r="G146" s="104"/>
      <c r="H146" s="104"/>
    </row>
    <row r="147" spans="1:8" ht="18">
      <c r="A147" s="103"/>
      <c r="B147" s="103"/>
      <c r="C147" s="104"/>
      <c r="D147" s="104"/>
      <c r="E147" s="104"/>
      <c r="F147" s="105"/>
      <c r="G147" s="104"/>
      <c r="H147" s="104"/>
    </row>
    <row r="148" spans="1:8" ht="18">
      <c r="A148" s="103"/>
      <c r="B148" s="103"/>
      <c r="C148" s="104"/>
      <c r="D148" s="104"/>
      <c r="E148" s="104"/>
      <c r="F148" s="105"/>
      <c r="G148" s="104"/>
      <c r="H148" s="104"/>
    </row>
    <row r="149" spans="1:8" ht="18">
      <c r="A149" s="103"/>
      <c r="B149" s="103"/>
      <c r="C149" s="104"/>
      <c r="D149" s="104"/>
      <c r="E149" s="104"/>
      <c r="F149" s="105"/>
      <c r="G149" s="104"/>
      <c r="H149" s="104"/>
    </row>
    <row r="150" spans="1:8" ht="18">
      <c r="A150" s="103"/>
      <c r="B150" s="103"/>
      <c r="C150" s="104"/>
      <c r="D150" s="104"/>
      <c r="E150" s="104"/>
      <c r="F150" s="105"/>
      <c r="G150" s="104"/>
      <c r="H150" s="104"/>
    </row>
    <row r="151" spans="1:8" ht="18">
      <c r="A151" s="103"/>
      <c r="B151" s="103"/>
      <c r="C151" s="104"/>
      <c r="D151" s="104"/>
      <c r="E151" s="104"/>
      <c r="F151" s="105"/>
      <c r="G151" s="104"/>
      <c r="H151" s="104"/>
    </row>
    <row r="250" spans="1:1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2.7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318" t="s">
        <v>33</v>
      </c>
      <c r="B11" s="319"/>
      <c r="C11" s="319"/>
      <c r="D11" s="319"/>
      <c r="E11" s="319"/>
      <c r="F11" s="320"/>
      <c r="G11" s="267"/>
    </row>
    <row r="12" spans="1:7" ht="16.5" customHeight="1">
      <c r="A12" s="317" t="s">
        <v>111</v>
      </c>
      <c r="B12" s="317"/>
      <c r="C12" s="317"/>
      <c r="D12" s="317"/>
      <c r="E12" s="317"/>
      <c r="F12" s="317"/>
      <c r="G12" s="266"/>
    </row>
    <row r="14" spans="1:7" ht="16.5" customHeight="1">
      <c r="A14" s="322" t="s">
        <v>35</v>
      </c>
      <c r="B14" s="322"/>
      <c r="C14" s="236" t="s">
        <v>5</v>
      </c>
    </row>
    <row r="15" spans="1:7" ht="16.5" customHeight="1">
      <c r="A15" s="322" t="s">
        <v>36</v>
      </c>
      <c r="B15" s="322"/>
      <c r="C15" s="236" t="s">
        <v>7</v>
      </c>
    </row>
    <row r="16" spans="1:7" ht="16.5" customHeight="1">
      <c r="A16" s="322" t="s">
        <v>37</v>
      </c>
      <c r="B16" s="322"/>
      <c r="C16" s="236" t="s">
        <v>9</v>
      </c>
    </row>
    <row r="17" spans="1:5" ht="16.5" customHeight="1">
      <c r="A17" s="322" t="s">
        <v>38</v>
      </c>
      <c r="B17" s="322"/>
      <c r="C17" s="236" t="s">
        <v>11</v>
      </c>
    </row>
    <row r="18" spans="1:5" ht="16.5" customHeight="1">
      <c r="A18" s="322" t="s">
        <v>39</v>
      </c>
      <c r="B18" s="322"/>
      <c r="C18" s="273" t="s">
        <v>12</v>
      </c>
    </row>
    <row r="19" spans="1:5" ht="16.5" customHeight="1">
      <c r="A19" s="322" t="s">
        <v>40</v>
      </c>
      <c r="B19" s="322"/>
      <c r="C19" s="273" t="e">
        <f>#REF!</f>
        <v>#REF!</v>
      </c>
    </row>
    <row r="20" spans="1:5" ht="16.5" customHeight="1">
      <c r="A20" s="238"/>
      <c r="B20" s="238"/>
      <c r="C20" s="253"/>
    </row>
    <row r="21" spans="1:5" ht="16.5" customHeight="1">
      <c r="A21" s="317" t="s">
        <v>1</v>
      </c>
      <c r="B21" s="317"/>
      <c r="C21" s="235" t="s">
        <v>112</v>
      </c>
      <c r="D21" s="242"/>
    </row>
    <row r="22" spans="1:5" ht="15.75" customHeight="1">
      <c r="A22" s="321"/>
      <c r="B22" s="321"/>
      <c r="C22" s="233"/>
      <c r="D22" s="321"/>
      <c r="E22" s="321"/>
    </row>
    <row r="23" spans="1:5" ht="33.75" customHeight="1">
      <c r="C23" s="262" t="s">
        <v>113</v>
      </c>
      <c r="D23" s="261" t="s">
        <v>114</v>
      </c>
      <c r="E23" s="228"/>
    </row>
    <row r="24" spans="1:5" ht="15.75" customHeight="1">
      <c r="C24" s="271">
        <v>751.77</v>
      </c>
      <c r="D24" s="263">
        <f t="shared" ref="D24:D43" si="0">(C24-$C$46)/$C$46</f>
        <v>4.737208234683374E-3</v>
      </c>
      <c r="E24" s="229"/>
    </row>
    <row r="25" spans="1:5" ht="15.75" customHeight="1">
      <c r="C25" s="271">
        <v>739.04</v>
      </c>
      <c r="D25" s="264">
        <f t="shared" si="0"/>
        <v>-1.2276379246630775E-2</v>
      </c>
      <c r="E25" s="229"/>
    </row>
    <row r="26" spans="1:5" ht="15.75" customHeight="1">
      <c r="C26" s="271">
        <v>739.39</v>
      </c>
      <c r="D26" s="264">
        <f t="shared" si="0"/>
        <v>-1.180860582805573E-2</v>
      </c>
      <c r="E26" s="229"/>
    </row>
    <row r="27" spans="1:5" ht="15.75" customHeight="1">
      <c r="C27" s="271">
        <v>742.87</v>
      </c>
      <c r="D27" s="264">
        <f t="shared" si="0"/>
        <v>-7.1576015519384112E-3</v>
      </c>
      <c r="E27" s="229"/>
    </row>
    <row r="28" spans="1:5" ht="15.75" customHeight="1">
      <c r="C28" s="271">
        <v>759.52</v>
      </c>
      <c r="D28" s="264">
        <f t="shared" si="0"/>
        <v>1.5095048217415854E-2</v>
      </c>
      <c r="E28" s="229"/>
    </row>
    <row r="29" spans="1:5" ht="15.75" customHeight="1">
      <c r="C29" s="271">
        <v>745.77</v>
      </c>
      <c r="D29" s="264">
        <f t="shared" si="0"/>
        <v>-3.2817646551740296E-3</v>
      </c>
      <c r="E29" s="229"/>
    </row>
    <row r="30" spans="1:5" ht="15.75" customHeight="1">
      <c r="C30" s="271">
        <v>745.97</v>
      </c>
      <c r="D30" s="264">
        <f t="shared" si="0"/>
        <v>-3.0144655588453884E-3</v>
      </c>
      <c r="E30" s="229"/>
    </row>
    <row r="31" spans="1:5" ht="15.75" customHeight="1">
      <c r="C31" s="271">
        <v>742.66</v>
      </c>
      <c r="D31" s="264">
        <f t="shared" si="0"/>
        <v>-7.4382656030834689E-3</v>
      </c>
      <c r="E31" s="229"/>
    </row>
    <row r="32" spans="1:5" ht="15.75" customHeight="1">
      <c r="C32" s="271">
        <v>751.83</v>
      </c>
      <c r="D32" s="264">
        <f t="shared" si="0"/>
        <v>4.8173979635820277E-3</v>
      </c>
      <c r="E32" s="229"/>
    </row>
    <row r="33" spans="1:7" ht="15.75" customHeight="1">
      <c r="C33" s="271">
        <v>752.79</v>
      </c>
      <c r="D33" s="264">
        <f t="shared" si="0"/>
        <v>6.1004336259591089E-3</v>
      </c>
      <c r="E33" s="229"/>
    </row>
    <row r="34" spans="1:7" ht="15.75" customHeight="1">
      <c r="C34" s="271">
        <v>758.9</v>
      </c>
      <c r="D34" s="264">
        <f t="shared" si="0"/>
        <v>1.426642101879725E-2</v>
      </c>
      <c r="E34" s="229"/>
    </row>
    <row r="35" spans="1:7" ht="15.75" customHeight="1">
      <c r="C35" s="271">
        <v>756.74</v>
      </c>
      <c r="D35" s="264">
        <f t="shared" si="0"/>
        <v>1.1379590778448627E-2</v>
      </c>
      <c r="E35" s="229"/>
    </row>
    <row r="36" spans="1:7" ht="15.75" customHeight="1">
      <c r="C36" s="271">
        <v>745.66</v>
      </c>
      <c r="D36" s="264">
        <f t="shared" si="0"/>
        <v>-3.4287791581547669E-3</v>
      </c>
      <c r="E36" s="229"/>
    </row>
    <row r="37" spans="1:7" ht="15.75" customHeight="1">
      <c r="C37" s="271">
        <v>756.8</v>
      </c>
      <c r="D37" s="264">
        <f t="shared" si="0"/>
        <v>1.1459780507347127E-2</v>
      </c>
      <c r="E37" s="229"/>
    </row>
    <row r="38" spans="1:7" ht="15.75" customHeight="1">
      <c r="C38" s="271">
        <v>749.21</v>
      </c>
      <c r="D38" s="264">
        <f t="shared" si="0"/>
        <v>1.3157798016776216E-3</v>
      </c>
      <c r="E38" s="229"/>
    </row>
    <row r="39" spans="1:7" ht="15.75" customHeight="1">
      <c r="C39" s="271">
        <v>750.51</v>
      </c>
      <c r="D39" s="264">
        <f t="shared" si="0"/>
        <v>3.0532239278133317E-3</v>
      </c>
      <c r="E39" s="229"/>
    </row>
    <row r="40" spans="1:7" ht="15.75" customHeight="1">
      <c r="C40" s="271">
        <v>750.65</v>
      </c>
      <c r="D40" s="264">
        <f t="shared" si="0"/>
        <v>3.2403332952433196E-3</v>
      </c>
      <c r="E40" s="229"/>
    </row>
    <row r="41" spans="1:7" ht="15.75" customHeight="1">
      <c r="C41" s="271">
        <v>749.54</v>
      </c>
      <c r="D41" s="264">
        <f t="shared" si="0"/>
        <v>1.7568233106196817E-3</v>
      </c>
      <c r="E41" s="229"/>
    </row>
    <row r="42" spans="1:7" ht="15.75" customHeight="1">
      <c r="C42" s="271">
        <v>731.91</v>
      </c>
      <c r="D42" s="264">
        <f t="shared" si="0"/>
        <v>-2.1805592030744649E-2</v>
      </c>
      <c r="E42" s="229"/>
    </row>
    <row r="43" spans="1:7" ht="16.5" customHeight="1">
      <c r="C43" s="272">
        <v>742.98</v>
      </c>
      <c r="D43" s="265">
        <f t="shared" si="0"/>
        <v>-7.0105870489576734E-3</v>
      </c>
      <c r="E43" s="229"/>
    </row>
    <row r="44" spans="1:7" ht="16.5" customHeight="1">
      <c r="C44" s="230"/>
      <c r="D44" s="229"/>
      <c r="E44" s="231"/>
    </row>
    <row r="45" spans="1:7" ht="16.5" customHeight="1">
      <c r="B45" s="258" t="s">
        <v>115</v>
      </c>
      <c r="C45" s="259">
        <f>SUM(C24:C44)</f>
        <v>14964.509999999998</v>
      </c>
      <c r="D45" s="254"/>
      <c r="E45" s="230"/>
    </row>
    <row r="46" spans="1:7" ht="17.25" customHeight="1">
      <c r="B46" s="258" t="s">
        <v>116</v>
      </c>
      <c r="C46" s="260">
        <f>AVERAGE(C24:C44)</f>
        <v>748.2254999999999</v>
      </c>
      <c r="E46" s="232"/>
    </row>
    <row r="47" spans="1:7" ht="17.25" customHeight="1">
      <c r="A47" s="236"/>
      <c r="B47" s="255"/>
      <c r="D47" s="234"/>
      <c r="E47" s="232"/>
    </row>
    <row r="48" spans="1:7" ht="33.75" customHeight="1">
      <c r="B48" s="268" t="s">
        <v>116</v>
      </c>
      <c r="C48" s="261" t="s">
        <v>117</v>
      </c>
      <c r="D48" s="256"/>
      <c r="G48" s="234"/>
    </row>
    <row r="49" spans="1:6" ht="17.25" customHeight="1">
      <c r="B49" s="315">
        <f>C46</f>
        <v>748.2254999999999</v>
      </c>
      <c r="C49" s="269">
        <f>-IF(C46&lt;=80,10%,IF(C46&lt;250,7.5%,5%))</f>
        <v>-0.05</v>
      </c>
      <c r="D49" s="257">
        <f>IF(C46&lt;=80,C46*0.9,IF(C46&lt;250,C46*0.925,C46*0.95))</f>
        <v>710.81422499999985</v>
      </c>
    </row>
    <row r="50" spans="1:6" ht="17.25" customHeight="1">
      <c r="B50" s="316"/>
      <c r="C50" s="270">
        <f>IF(C46&lt;=80, 10%, IF(C46&lt;250, 7.5%, 5%))</f>
        <v>0.05</v>
      </c>
      <c r="D50" s="257">
        <f>IF(C46&lt;=80, C46*1.1, IF(C46&lt;250, C46*1.075, C46*1.05))</f>
        <v>785.63677499999994</v>
      </c>
    </row>
    <row r="51" spans="1:6" ht="16.5" customHeight="1">
      <c r="A51" s="239"/>
      <c r="B51" s="240"/>
      <c r="C51" s="236"/>
      <c r="D51" s="241"/>
      <c r="E51" s="236"/>
      <c r="F51" s="242"/>
    </row>
    <row r="52" spans="1:6" ht="16.5" customHeight="1">
      <c r="A52" s="236"/>
      <c r="B52" s="243" t="s">
        <v>26</v>
      </c>
      <c r="C52" s="243"/>
      <c r="D52" s="244" t="s">
        <v>27</v>
      </c>
      <c r="E52" s="245"/>
      <c r="F52" s="244" t="s">
        <v>28</v>
      </c>
    </row>
    <row r="53" spans="1:6" ht="34.5" customHeight="1">
      <c r="A53" s="246" t="s">
        <v>29</v>
      </c>
      <c r="B53" s="247"/>
      <c r="C53" s="248"/>
      <c r="D53" s="247"/>
      <c r="E53" s="237"/>
      <c r="F53" s="249"/>
    </row>
    <row r="54" spans="1:6" ht="34.5" customHeight="1">
      <c r="A54" s="246" t="s">
        <v>30</v>
      </c>
      <c r="B54" s="250"/>
      <c r="C54" s="251"/>
      <c r="D54" s="250"/>
      <c r="E54" s="237"/>
      <c r="F54" s="25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Ciprofloxacin</vt:lpstr>
      <vt:lpstr>Uniformity</vt:lpstr>
      <vt:lpstr>Ciprofloxacin!Print_Area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Dave</cp:lastModifiedBy>
  <dcterms:created xsi:type="dcterms:W3CDTF">2005-07-05T10:19:27Z</dcterms:created>
  <dcterms:modified xsi:type="dcterms:W3CDTF">2015-08-31T09:06:02Z</dcterms:modified>
</cp:coreProperties>
</file>