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2135" windowHeight="11190"/>
  </bookViews>
  <sheets>
    <sheet name="SST" sheetId="1" r:id="rId1"/>
    <sheet name="Uniformity" sheetId="2" r:id="rId2"/>
    <sheet name="AZITHROMYCIN" sheetId="3" r:id="rId3"/>
    <sheet name="AZITHROMYCIN 1" sheetId="4" r:id="rId4"/>
  </sheets>
  <definedNames>
    <definedName name="_xlnm.Print_Area" localSheetId="2">AZITHROMYCIN!$A$1:$H$140</definedName>
    <definedName name="_xlnm.Print_Area" localSheetId="1">Uniformity!$A$1:$K$54</definedName>
  </definedNames>
  <calcPr calcId="145621"/>
</workbook>
</file>

<file path=xl/calcChain.xml><?xml version="1.0" encoding="utf-8"?>
<calcChain xmlns="http://schemas.openxmlformats.org/spreadsheetml/2006/main">
  <c r="B34" i="3" l="1"/>
  <c r="D44" i="3" s="1"/>
  <c r="C129" i="4"/>
  <c r="B125" i="4"/>
  <c r="F124" i="4"/>
  <c r="G129" i="4" s="1"/>
  <c r="F122" i="4"/>
  <c r="E122" i="4"/>
  <c r="F121" i="4"/>
  <c r="E121" i="4"/>
  <c r="F120" i="4"/>
  <c r="E120" i="4"/>
  <c r="F119" i="4"/>
  <c r="E119" i="4"/>
  <c r="F118" i="4"/>
  <c r="E118" i="4"/>
  <c r="F117" i="4"/>
  <c r="F126" i="4" s="1"/>
  <c r="E117" i="4"/>
  <c r="D109" i="4"/>
  <c r="D110" i="4" s="1"/>
  <c r="D111" i="4" s="1"/>
  <c r="B107" i="4"/>
  <c r="F104" i="4"/>
  <c r="E104" i="4"/>
  <c r="D104" i="4"/>
  <c r="G103" i="4"/>
  <c r="E103" i="4"/>
  <c r="G102" i="4"/>
  <c r="E102" i="4"/>
  <c r="G101" i="4"/>
  <c r="E101" i="4"/>
  <c r="G100" i="4"/>
  <c r="G104" i="4" s="1"/>
  <c r="E100" i="4"/>
  <c r="D112" i="4" s="1"/>
  <c r="D113" i="4" s="1"/>
  <c r="B96" i="4"/>
  <c r="F106" i="4" s="1"/>
  <c r="B90" i="4"/>
  <c r="B91" i="4" s="1"/>
  <c r="B89" i="4"/>
  <c r="C74" i="4"/>
  <c r="G68" i="4"/>
  <c r="F68" i="4"/>
  <c r="E68" i="4"/>
  <c r="G67" i="4"/>
  <c r="F67" i="4"/>
  <c r="E67" i="4"/>
  <c r="B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C81" i="4" s="1"/>
  <c r="F62" i="4"/>
  <c r="E62" i="4"/>
  <c r="G61" i="4"/>
  <c r="F61" i="4"/>
  <c r="E61" i="4"/>
  <c r="G60" i="4"/>
  <c r="G70" i="4" s="1"/>
  <c r="F60" i="4"/>
  <c r="E60" i="4"/>
  <c r="E70" i="4" s="1"/>
  <c r="E71" i="4" s="1"/>
  <c r="G59" i="4"/>
  <c r="F59" i="4"/>
  <c r="F70" i="4" s="1"/>
  <c r="F71" i="4" s="1"/>
  <c r="E59" i="4"/>
  <c r="C56" i="4"/>
  <c r="B55" i="4"/>
  <c r="B45" i="4"/>
  <c r="D48" i="4" s="1"/>
  <c r="D49" i="4" s="1"/>
  <c r="D44" i="4"/>
  <c r="D45" i="4" s="1"/>
  <c r="D46" i="4" s="1"/>
  <c r="F42" i="4"/>
  <c r="D42" i="4"/>
  <c r="G41" i="4"/>
  <c r="E41" i="4"/>
  <c r="G40" i="4"/>
  <c r="E40" i="4"/>
  <c r="G39" i="4"/>
  <c r="G42" i="4" s="1"/>
  <c r="E39" i="4"/>
  <c r="G38" i="4"/>
  <c r="E38" i="4"/>
  <c r="D52" i="4" s="1"/>
  <c r="B34" i="4"/>
  <c r="F44" i="4" s="1"/>
  <c r="F45" i="4" s="1"/>
  <c r="F46" i="4" s="1"/>
  <c r="B30" i="4"/>
  <c r="C121" i="3"/>
  <c r="B117" i="3"/>
  <c r="D101" i="3" s="1"/>
  <c r="B99" i="3"/>
  <c r="F96" i="3"/>
  <c r="D96" i="3"/>
  <c r="G95" i="3"/>
  <c r="E95" i="3"/>
  <c r="B88" i="3"/>
  <c r="D98" i="3" s="1"/>
  <c r="B83" i="3"/>
  <c r="B82" i="3"/>
  <c r="B81" i="3"/>
  <c r="B80" i="3"/>
  <c r="C76" i="3"/>
  <c r="H71" i="3"/>
  <c r="G71" i="3"/>
  <c r="B68" i="3"/>
  <c r="H67" i="3"/>
  <c r="G67" i="3"/>
  <c r="H63" i="3"/>
  <c r="G63" i="3"/>
  <c r="C56" i="3"/>
  <c r="B55" i="3"/>
  <c r="D48" i="3"/>
  <c r="F42" i="3"/>
  <c r="D42" i="3"/>
  <c r="G41" i="3"/>
  <c r="E41" i="3"/>
  <c r="B30" i="3"/>
  <c r="D50" i="2"/>
  <c r="D49" i="2"/>
  <c r="C49" i="2"/>
  <c r="B49" i="2"/>
  <c r="C46" i="2"/>
  <c r="B57" i="3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84" i="3" l="1"/>
  <c r="D45" i="3"/>
  <c r="D46" i="3" s="1"/>
  <c r="D102" i="3"/>
  <c r="D103" i="3" s="1"/>
  <c r="F98" i="3"/>
  <c r="F44" i="3"/>
  <c r="F45" i="3" s="1"/>
  <c r="G38" i="3" s="1"/>
  <c r="E38" i="3"/>
  <c r="C82" i="4"/>
  <c r="C83" i="4" s="1"/>
  <c r="G71" i="4"/>
  <c r="C79" i="4"/>
  <c r="G74" i="4"/>
  <c r="F107" i="4"/>
  <c r="F108" i="4" s="1"/>
  <c r="B69" i="3"/>
  <c r="D99" i="3"/>
  <c r="E72" i="4"/>
  <c r="F125" i="4"/>
  <c r="C50" i="2"/>
  <c r="E40" i="3"/>
  <c r="D49" i="3"/>
  <c r="E42" i="4"/>
  <c r="D50" i="4"/>
  <c r="D51" i="4" s="1"/>
  <c r="F72" i="4"/>
  <c r="D106" i="4"/>
  <c r="D107" i="4" s="1"/>
  <c r="D108" i="4" s="1"/>
  <c r="D114" i="4"/>
  <c r="B57" i="4"/>
  <c r="G72" i="4"/>
  <c r="F99" i="3" l="1"/>
  <c r="F100" i="3" s="1"/>
  <c r="E39" i="3"/>
  <c r="E42" i="3" s="1"/>
  <c r="G40" i="3"/>
  <c r="G93" i="3"/>
  <c r="G94" i="3"/>
  <c r="D100" i="3"/>
  <c r="E92" i="3"/>
  <c r="F46" i="3"/>
  <c r="G39" i="3"/>
  <c r="E94" i="3"/>
  <c r="E93" i="3"/>
  <c r="D52" i="3" l="1"/>
  <c r="G92" i="3"/>
  <c r="G96" i="3" s="1"/>
  <c r="D50" i="3"/>
  <c r="G60" i="3" s="1"/>
  <c r="H60" i="3" s="1"/>
  <c r="G42" i="3"/>
  <c r="G61" i="3"/>
  <c r="H61" i="3" s="1"/>
  <c r="E96" i="3"/>
  <c r="D106" i="3" l="1"/>
  <c r="D104" i="3"/>
  <c r="E113" i="3" s="1"/>
  <c r="F113" i="3" s="1"/>
  <c r="G62" i="3"/>
  <c r="H62" i="3" s="1"/>
  <c r="G66" i="3"/>
  <c r="H66" i="3" s="1"/>
  <c r="G65" i="3"/>
  <c r="H65" i="3" s="1"/>
  <c r="G64" i="3"/>
  <c r="H64" i="3" s="1"/>
  <c r="G68" i="3"/>
  <c r="H68" i="3" s="1"/>
  <c r="D51" i="3"/>
  <c r="G69" i="3"/>
  <c r="H69" i="3" s="1"/>
  <c r="G70" i="3"/>
  <c r="H70" i="3" s="1"/>
  <c r="E109" i="3"/>
  <c r="F109" i="3" s="1"/>
  <c r="E114" i="3"/>
  <c r="F114" i="3" s="1"/>
  <c r="D105" i="3"/>
  <c r="E110" i="3" l="1"/>
  <c r="F110" i="3" s="1"/>
  <c r="F116" i="3" s="1"/>
  <c r="E111" i="3"/>
  <c r="F111" i="3" s="1"/>
  <c r="H74" i="3"/>
  <c r="E112" i="3"/>
  <c r="F112" i="3" s="1"/>
  <c r="H72" i="3"/>
  <c r="G76" i="3" s="1"/>
  <c r="H73" i="3"/>
  <c r="F118" i="3" l="1"/>
  <c r="G121" i="3"/>
  <c r="F117" i="3"/>
</calcChain>
</file>

<file path=xl/sharedStrings.xml><?xml version="1.0" encoding="utf-8"?>
<sst xmlns="http://schemas.openxmlformats.org/spreadsheetml/2006/main" count="387" uniqueCount="142">
  <si>
    <t>HPLC System Suitability Report</t>
  </si>
  <si>
    <t>Analysis Data</t>
  </si>
  <si>
    <t>Assay</t>
  </si>
  <si>
    <t>Sample(s)</t>
  </si>
  <si>
    <t>Reference Substance:</t>
  </si>
  <si>
    <t>Zaha-250</t>
  </si>
  <si>
    <t>% age Purity:</t>
  </si>
  <si>
    <t>NDQD201508076</t>
  </si>
  <si>
    <t>Weight (mg):</t>
  </si>
  <si>
    <t>Azithromycin</t>
  </si>
  <si>
    <t>Standard Conc (mg/mL):</t>
  </si>
  <si>
    <t>Each film-coated tablet contains Azithromycin Dihydrate USP 262.02mg eqivalent to Azithromycin 250 mg</t>
  </si>
  <si>
    <t>2015-08-07 12:28:19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</si>
  <si>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</si>
  <si>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</si>
  <si>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</si>
  <si>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</si>
  <si>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</si>
  <si>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</si>
  <si>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</si>
  <si>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</si>
  <si>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</si>
  <si>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</si>
  <si>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</si>
  <si>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</si>
  <si>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</si>
  <si>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</si>
  <si>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</si>
  <si>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</si>
  <si>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</si>
  <si>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</si>
  <si>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</si>
  <si>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</si>
  <si>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</si>
  <si>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</si>
  <si>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</si>
  <si>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</si>
  <si>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</si>
  <si>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</si>
  <si>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</si>
  <si>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</si>
  <si>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</si>
  <si>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</si>
  <si>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</si>
  <si>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</si>
  <si>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</si>
  <si>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</si>
  <si>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</si>
  <si>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Azithromycin Dihydrate</t>
  </si>
  <si>
    <t>Code:</t>
  </si>
  <si>
    <t>NQCL-WRS-A4-3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</si>
  <si>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</si>
  <si>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</si>
  <si>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</si>
  <si>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</si>
  <si>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</si>
  <si>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</si>
  <si>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</si>
  <si>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</si>
  <si>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</si>
  <si>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</si>
  <si>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</si>
  <si>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</si>
  <si>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</si>
  <si>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</si>
  <si>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</si>
  <si>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</si>
  <si>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</si>
  <si>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</si>
  <si>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</si>
  <si>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</si>
  <si>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</si>
  <si>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</si>
  <si>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</si>
  <si>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</si>
  <si>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</si>
  <si>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</si>
  <si>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</si>
  <si>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</si>
  <si>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</si>
  <si>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</si>
  <si>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</si>
  <si>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</si>
  <si>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</si>
  <si>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</si>
  <si>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</si>
  <si>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</si>
  <si>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</si>
  <si>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</si>
  <si>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</si>
  <si>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</si>
  <si>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</si>
  <si>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</si>
  <si>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</si>
  <si>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</si>
  <si>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</si>
  <si>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</si>
  <si>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</si>
  <si>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</si>
  <si>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</si>
  <si>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</si>
  <si>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</si>
  <si>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</si>
  <si>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</si>
  <si>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</si>
  <si>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</si>
  <si>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</si>
  <si>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</si>
  <si>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</si>
  <si>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</si>
  <si>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in the sample as a percentage of the stated  label claim is </t>
  </si>
  <si>
    <t>Analysis Data:</t>
  </si>
  <si>
    <t>Determination of Active Ingredient Dissolved after</t>
  </si>
  <si>
    <t>Average Normalised Peak Area: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</si>
  <si>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</si>
  <si>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</si>
  <si>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</si>
  <si>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</si>
  <si>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</si>
  <si>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If correction for water content is NOT needed, enter 0</t>
  </si>
  <si>
    <t>Initial Standard dilution (mL):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</si>
  <si>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</si>
  <si>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</si>
  <si>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</si>
  <si>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</si>
  <si>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</si>
  <si>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</si>
  <si>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</si>
  <si>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 xml:space="preserve">The content of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</si>
  <si>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</si>
  <si>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</si>
  <si>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</si>
  <si>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</si>
  <si>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</si>
  <si>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</si>
  <si>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</si>
  <si>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</si>
  <si>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</si>
  <si>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</si>
  <si>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30 Minutes</t>
  </si>
  <si>
    <t>Kefa</t>
  </si>
  <si>
    <t>03/09/2015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</si>
</sst>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0.0000\ &quot;mg&quot;"/>
    <numFmt numFmtId="169" formatCode="0.000"/>
    <numFmt numFmtId="170" formatCode="0.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8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69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69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9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10" fontId="11" fillId="2" borderId="26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69" fontId="12" fillId="2" borderId="0" xfId="0" applyNumberFormat="1" applyFont="1" applyFill="1" applyAlignment="1">
      <alignment horizontal="center"/>
    </xf>
    <xf numFmtId="169" fontId="11" fillId="2" borderId="2" xfId="0" applyNumberFormat="1" applyFont="1" applyFill="1" applyBorder="1" applyAlignment="1">
      <alignment horizontal="right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0" fontId="11" fillId="2" borderId="41" xfId="0" applyFont="1" applyFill="1" applyBorder="1"/>
    <xf numFmtId="0" fontId="11" fillId="2" borderId="42" xfId="0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center"/>
    </xf>
    <xf numFmtId="1" fontId="12" fillId="6" borderId="4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7" xfId="0" applyNumberFormat="1" applyFont="1" applyFill="1" applyBorder="1" applyAlignment="1">
      <alignment horizontal="center"/>
    </xf>
    <xf numFmtId="10" fontId="11" fillId="2" borderId="48" xfId="0" applyNumberFormat="1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5" fontId="11" fillId="3" borderId="0" xfId="0" applyNumberFormat="1" applyFont="1" applyFill="1" applyAlignment="1" applyProtection="1">
      <alignment horizontal="left"/>
      <protection locked="0"/>
    </xf>
    <xf numFmtId="169" fontId="11" fillId="2" borderId="38" xfId="0" applyNumberFormat="1" applyFont="1" applyFill="1" applyBorder="1" applyAlignment="1">
      <alignment horizontal="center"/>
    </xf>
    <xf numFmtId="169" fontId="11" fillId="2" borderId="39" xfId="0" applyNumberFormat="1" applyFont="1" applyFill="1" applyBorder="1" applyAlignment="1">
      <alignment horizontal="center"/>
    </xf>
    <xf numFmtId="169" fontId="11" fillId="2" borderId="40" xfId="0" applyNumberFormat="1" applyFont="1" applyFill="1" applyBorder="1" applyAlignment="1">
      <alignment horizontal="center"/>
    </xf>
    <xf numFmtId="169" fontId="11" fillId="2" borderId="26" xfId="0" applyNumberFormat="1" applyFont="1" applyFill="1" applyBorder="1" applyAlignment="1">
      <alignment horizontal="center"/>
    </xf>
    <xf numFmtId="169" fontId="11" fillId="2" borderId="47" xfId="0" applyNumberFormat="1" applyFont="1" applyFill="1" applyBorder="1" applyAlignment="1">
      <alignment horizontal="center"/>
    </xf>
    <xf numFmtId="169" fontId="11" fillId="2" borderId="48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49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52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69" fontId="12" fillId="7" borderId="16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2" fillId="6" borderId="53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8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8" fillId="3" borderId="24" xfId="0" applyFont="1" applyFill="1" applyBorder="1" applyAlignment="1" applyProtection="1">
      <alignment horizontal="center"/>
      <protection locked="0"/>
    </xf>
    <xf numFmtId="0" fontId="18" fillId="3" borderId="23" xfId="0" applyFont="1" applyFill="1" applyBorder="1" applyAlignment="1" applyProtection="1">
      <alignment horizontal="center"/>
      <protection locked="0"/>
    </xf>
    <xf numFmtId="0" fontId="18" fillId="3" borderId="54" xfId="0" applyFont="1" applyFill="1" applyBorder="1" applyAlignment="1" applyProtection="1">
      <alignment horizontal="center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9" xfId="0" applyFont="1" applyFill="1" applyBorder="1" applyAlignment="1" applyProtection="1">
      <alignment horizontal="center"/>
      <protection locked="0"/>
    </xf>
    <xf numFmtId="0" fontId="18" fillId="3" borderId="55" xfId="0" applyFont="1" applyFill="1" applyBorder="1" applyAlignment="1" applyProtection="1">
      <alignment horizontal="center"/>
      <protection locked="0"/>
    </xf>
    <xf numFmtId="0" fontId="18" fillId="3" borderId="16" xfId="0" applyFont="1" applyFill="1" applyBorder="1" applyAlignment="1" applyProtection="1">
      <alignment horizontal="center"/>
      <protection locked="0"/>
    </xf>
    <xf numFmtId="0" fontId="18" fillId="3" borderId="52" xfId="0" applyFont="1" applyFill="1" applyBorder="1" applyAlignment="1" applyProtection="1">
      <alignment horizontal="center"/>
      <protection locked="0"/>
    </xf>
    <xf numFmtId="2" fontId="19" fillId="2" borderId="49" xfId="0" applyNumberFormat="1" applyFont="1" applyFill="1" applyBorder="1" applyAlignment="1">
      <alignment horizontal="center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10" fontId="18" fillId="7" borderId="28" xfId="0" applyNumberFormat="1" applyFont="1" applyFill="1" applyBorder="1" applyAlignment="1">
      <alignment horizontal="center"/>
    </xf>
    <xf numFmtId="10" fontId="18" fillId="6" borderId="56" xfId="0" applyNumberFormat="1" applyFont="1" applyFill="1" applyBorder="1" applyAlignment="1">
      <alignment horizontal="center"/>
    </xf>
    <xf numFmtId="0" fontId="18" fillId="7" borderId="57" xfId="0" applyFont="1" applyFill="1" applyBorder="1" applyAlignment="1">
      <alignment horizontal="center"/>
    </xf>
    <xf numFmtId="169" fontId="18" fillId="3" borderId="29" xfId="0" applyNumberFormat="1" applyFont="1" applyFill="1" applyBorder="1" applyAlignment="1" applyProtection="1">
      <alignment horizontal="center"/>
      <protection locked="0"/>
    </xf>
    <xf numFmtId="1" fontId="18" fillId="3" borderId="39" xfId="0" applyNumberFormat="1" applyFont="1" applyFill="1" applyBorder="1" applyAlignment="1" applyProtection="1">
      <alignment horizontal="center"/>
      <protection locked="0"/>
    </xf>
    <xf numFmtId="1" fontId="18" fillId="3" borderId="40" xfId="0" applyNumberFormat="1" applyFont="1" applyFill="1" applyBorder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10" fontId="18" fillId="7" borderId="52" xfId="0" applyNumberFormat="1" applyFont="1" applyFill="1" applyBorder="1" applyAlignment="1">
      <alignment horizontal="center"/>
    </xf>
    <xf numFmtId="10" fontId="18" fillId="6" borderId="52" xfId="0" applyNumberFormat="1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165" fontId="18" fillId="2" borderId="0" xfId="0" applyNumberFormat="1" applyFont="1" applyFill="1" applyAlignment="1">
      <alignment horizontal="center"/>
    </xf>
    <xf numFmtId="0" fontId="11" fillId="2" borderId="0" xfId="0" applyFont="1" applyFill="1" applyProtection="1"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5" fontId="19" fillId="3" borderId="0" xfId="0" applyNumberFormat="1" applyFont="1" applyFill="1" applyAlignment="1" applyProtection="1">
      <alignment horizontal="left"/>
      <protection locked="0"/>
    </xf>
    <xf numFmtId="0" fontId="19" fillId="2" borderId="0" xfId="0" applyFont="1" applyFill="1"/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8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2" fillId="2" borderId="0" xfId="0" applyFont="1" applyFill="1" applyAlignment="1">
      <alignment horizontal="center"/>
    </xf>
    <xf numFmtId="0" fontId="14" fillId="2" borderId="0" xfId="0" applyFont="1" applyFill="1"/>
    <xf numFmtId="2" fontId="18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8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8" fillId="3" borderId="59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right"/>
    </xf>
    <xf numFmtId="0" fontId="18" fillId="3" borderId="47" xfId="0" applyFont="1" applyFill="1" applyBorder="1" applyAlignment="1" applyProtection="1">
      <alignment horizontal="center"/>
      <protection locked="0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8" fillId="3" borderId="54" xfId="0" applyFont="1" applyFill="1" applyBorder="1" applyAlignment="1" applyProtection="1">
      <alignment horizontal="center"/>
      <protection locked="0"/>
    </xf>
    <xf numFmtId="169" fontId="11" fillId="2" borderId="38" xfId="0" applyNumberFormat="1" applyFont="1" applyFill="1" applyBorder="1" applyAlignment="1">
      <alignment horizontal="center"/>
    </xf>
    <xf numFmtId="169" fontId="11" fillId="2" borderId="26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8" fillId="3" borderId="22" xfId="0" applyFont="1" applyFill="1" applyBorder="1" applyAlignment="1" applyProtection="1">
      <alignment horizontal="center"/>
      <protection locked="0"/>
    </xf>
    <xf numFmtId="169" fontId="11" fillId="2" borderId="39" xfId="0" applyNumberFormat="1" applyFont="1" applyFill="1" applyBorder="1" applyAlignment="1">
      <alignment horizontal="center"/>
    </xf>
    <xf numFmtId="169" fontId="11" fillId="2" borderId="47" xfId="0" applyNumberFormat="1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8" fillId="3" borderId="29" xfId="0" applyFont="1" applyFill="1" applyBorder="1" applyAlignment="1" applyProtection="1">
      <alignment horizontal="center"/>
      <protection locked="0"/>
    </xf>
    <xf numFmtId="169" fontId="11" fillId="2" borderId="40" xfId="0" applyNumberFormat="1" applyFont="1" applyFill="1" applyBorder="1" applyAlignment="1">
      <alignment horizontal="center"/>
    </xf>
    <xf numFmtId="169" fontId="11" fillId="2" borderId="48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69" fontId="12" fillId="6" borderId="34" xfId="0" applyNumberFormat="1" applyFont="1" applyFill="1" applyBorder="1" applyAlignment="1">
      <alignment horizontal="center"/>
    </xf>
    <xf numFmtId="169" fontId="12" fillId="6" borderId="31" xfId="0" applyNumberFormat="1" applyFont="1" applyFill="1" applyBorder="1" applyAlignment="1">
      <alignment horizontal="center"/>
    </xf>
    <xf numFmtId="0" fontId="11" fillId="2" borderId="46" xfId="0" applyFont="1" applyFill="1" applyBorder="1" applyAlignment="1">
      <alignment horizontal="right"/>
    </xf>
    <xf numFmtId="0" fontId="18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1" xfId="0" applyFont="1" applyFill="1" applyBorder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60" xfId="0" applyFont="1" applyFill="1" applyBorder="1" applyAlignment="1">
      <alignment horizontal="right"/>
    </xf>
    <xf numFmtId="0" fontId="18" fillId="3" borderId="32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9" fontId="12" fillId="7" borderId="13" xfId="0" applyNumberFormat="1" applyFont="1" applyFill="1" applyBorder="1" applyAlignment="1">
      <alignment horizontal="center"/>
    </xf>
    <xf numFmtId="169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8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61" xfId="0" applyFont="1" applyFill="1" applyBorder="1" applyAlignment="1">
      <alignment horizontal="center"/>
    </xf>
    <xf numFmtId="0" fontId="12" fillId="7" borderId="36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37" xfId="0" applyFont="1" applyFill="1" applyBorder="1" applyAlignment="1">
      <alignment horizontal="center" wrapText="1"/>
    </xf>
    <xf numFmtId="0" fontId="12" fillId="7" borderId="24" xfId="0" applyFont="1" applyFill="1" applyBorder="1" applyAlignment="1">
      <alignment horizontal="center" wrapText="1"/>
    </xf>
    <xf numFmtId="0" fontId="11" fillId="2" borderId="54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27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9" fillId="3" borderId="3" xfId="0" applyFont="1" applyFill="1" applyBorder="1" applyAlignment="1">
      <alignment horizontal="center" wrapText="1"/>
    </xf>
    <xf numFmtId="2" fontId="11" fillId="2" borderId="39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9" fillId="3" borderId="62" xfId="0" applyFont="1" applyFill="1" applyBorder="1" applyAlignment="1">
      <alignment horizontal="center" wrapText="1"/>
    </xf>
    <xf numFmtId="2" fontId="11" fillId="2" borderId="34" xfId="0" applyNumberFormat="1" applyFont="1" applyFill="1" applyBorder="1" applyAlignment="1">
      <alignment horizontal="center"/>
    </xf>
    <xf numFmtId="2" fontId="11" fillId="2" borderId="62" xfId="0" applyNumberFormat="1" applyFont="1" applyFill="1" applyBorder="1" applyAlignment="1">
      <alignment horizontal="center"/>
    </xf>
    <xf numFmtId="2" fontId="11" fillId="2" borderId="49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3" xfId="0" applyFont="1" applyFill="1" applyBorder="1"/>
    <xf numFmtId="0" fontId="11" fillId="2" borderId="22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52" xfId="0" applyNumberFormat="1" applyFont="1" applyFill="1" applyBorder="1" applyAlignment="1">
      <alignment horizontal="center"/>
    </xf>
    <xf numFmtId="2" fontId="18" fillId="5" borderId="52" xfId="0" applyNumberFormat="1" applyFont="1" applyFill="1" applyBorder="1" applyAlignment="1">
      <alignment horizontal="center"/>
    </xf>
    <xf numFmtId="10" fontId="12" fillId="6" borderId="52" xfId="0" applyNumberFormat="1" applyFont="1" applyFill="1" applyBorder="1" applyAlignment="1">
      <alignment horizontal="center"/>
    </xf>
    <xf numFmtId="10" fontId="18" fillId="6" borderId="52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63" xfId="0" applyNumberFormat="1" applyFont="1" applyFill="1" applyBorder="1" applyAlignment="1">
      <alignment horizontal="center"/>
    </xf>
    <xf numFmtId="2" fontId="18" fillId="5" borderId="63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0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4" fillId="2" borderId="0" xfId="0" applyFont="1" applyFill="1"/>
    <xf numFmtId="0" fontId="15" fillId="2" borderId="0" xfId="0" applyFont="1" applyFill="1"/>
    <xf numFmtId="0" fontId="18" fillId="3" borderId="24" xfId="0" applyFont="1" applyFill="1" applyBorder="1" applyAlignment="1" applyProtection="1">
      <alignment horizontal="center"/>
      <protection locked="0"/>
    </xf>
    <xf numFmtId="0" fontId="12" fillId="2" borderId="35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8" fillId="3" borderId="23" xfId="0" applyFont="1" applyFill="1" applyBorder="1" applyAlignment="1" applyProtection="1">
      <alignment horizontal="center"/>
      <protection locked="0"/>
    </xf>
    <xf numFmtId="169" fontId="11" fillId="2" borderId="4" xfId="0" applyNumberFormat="1" applyFont="1" applyFill="1" applyBorder="1" applyAlignment="1">
      <alignment horizontal="center"/>
    </xf>
    <xf numFmtId="0" fontId="18" fillId="3" borderId="44" xfId="0" applyFont="1" applyFill="1" applyBorder="1" applyAlignment="1" applyProtection="1">
      <alignment horizontal="center"/>
      <protection locked="0"/>
    </xf>
    <xf numFmtId="169" fontId="11" fillId="2" borderId="3" xfId="0" applyNumberFormat="1" applyFont="1" applyFill="1" applyBorder="1" applyAlignment="1">
      <alignment horizontal="center"/>
    </xf>
    <xf numFmtId="169" fontId="18" fillId="3" borderId="0" xfId="0" applyNumberFormat="1" applyFont="1" applyFill="1" applyAlignment="1" applyProtection="1">
      <alignment horizontal="center"/>
      <protection locked="0"/>
    </xf>
    <xf numFmtId="169" fontId="11" fillId="2" borderId="5" xfId="0" applyNumberFormat="1" applyFont="1" applyFill="1" applyBorder="1" applyAlignment="1">
      <alignment horizontal="center"/>
    </xf>
    <xf numFmtId="169" fontId="18" fillId="3" borderId="7" xfId="0" applyNumberFormat="1" applyFont="1" applyFill="1" applyBorder="1" applyAlignment="1" applyProtection="1">
      <alignment horizontal="center"/>
      <protection locked="0"/>
    </xf>
    <xf numFmtId="169" fontId="12" fillId="6" borderId="45" xfId="0" applyNumberFormat="1" applyFont="1" applyFill="1" applyBorder="1" applyAlignment="1">
      <alignment horizontal="center"/>
    </xf>
    <xf numFmtId="169" fontId="12" fillId="6" borderId="15" xfId="0" applyNumberFormat="1" applyFont="1" applyFill="1" applyBorder="1" applyAlignment="1">
      <alignment horizontal="center"/>
    </xf>
    <xf numFmtId="0" fontId="18" fillId="3" borderId="55" xfId="0" applyFont="1" applyFill="1" applyBorder="1" applyAlignment="1" applyProtection="1">
      <alignment horizontal="center"/>
      <protection locked="0"/>
    </xf>
    <xf numFmtId="2" fontId="11" fillId="6" borderId="52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25" xfId="0" applyFont="1" applyFill="1" applyBorder="1" applyAlignment="1">
      <alignment horizontal="right"/>
    </xf>
    <xf numFmtId="166" fontId="11" fillId="7" borderId="5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69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10" fontId="12" fillId="6" borderId="32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169" fontId="18" fillId="3" borderId="39" xfId="0" applyNumberFormat="1" applyFont="1" applyFill="1" applyBorder="1" applyAlignment="1" applyProtection="1">
      <alignment horizontal="center"/>
      <protection locked="0"/>
    </xf>
    <xf numFmtId="2" fontId="11" fillId="2" borderId="38" xfId="0" applyNumberFormat="1" applyFont="1" applyFill="1" applyBorder="1" applyAlignment="1">
      <alignment horizontal="center"/>
    </xf>
    <xf numFmtId="10" fontId="11" fillId="2" borderId="26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169" fontId="18" fillId="3" borderId="40" xfId="0" applyNumberFormat="1" applyFont="1" applyFill="1" applyBorder="1" applyAlignment="1" applyProtection="1">
      <alignment horizontal="center"/>
      <protection locked="0"/>
    </xf>
    <xf numFmtId="2" fontId="11" fillId="2" borderId="40" xfId="0" applyNumberFormat="1" applyFont="1" applyFill="1" applyBorder="1" applyAlignment="1">
      <alignment horizontal="center"/>
    </xf>
    <xf numFmtId="10" fontId="11" fillId="2" borderId="4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9" fontId="12" fillId="2" borderId="0" xfId="0" applyNumberFormat="1" applyFont="1" applyFill="1" applyAlignment="1">
      <alignment horizontal="center"/>
    </xf>
    <xf numFmtId="169" fontId="11" fillId="2" borderId="2" xfId="0" applyNumberFormat="1" applyFont="1" applyFill="1" applyBorder="1" applyAlignment="1">
      <alignment horizontal="right"/>
    </xf>
    <xf numFmtId="10" fontId="18" fillId="7" borderId="52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41" xfId="0" applyFont="1" applyFill="1" applyBorder="1"/>
    <xf numFmtId="0" fontId="11" fillId="2" borderId="42" xfId="0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8" fillId="7" borderId="17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1" fillId="2" borderId="64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2" fontId="18" fillId="3" borderId="13" xfId="0" applyNumberFormat="1" applyFont="1" applyFill="1" applyBorder="1" applyAlignment="1" applyProtection="1">
      <alignment horizontal="center" vertical="center"/>
      <protection locked="0"/>
    </xf>
    <xf numFmtId="2" fontId="18" fillId="3" borderId="14" xfId="0" applyNumberFormat="1" applyFont="1" applyFill="1" applyBorder="1" applyAlignment="1" applyProtection="1">
      <alignment horizontal="center" vertical="center"/>
      <protection locked="0"/>
    </xf>
    <xf numFmtId="2" fontId="18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6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2" borderId="41" xfId="0" applyFont="1" applyFill="1" applyBorder="1" applyAlignment="1">
      <alignment horizontal="left" vertical="center" wrapText="1"/>
    </xf>
    <xf numFmtId="0" fontId="17" fillId="2" borderId="49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41" xfId="0" applyFont="1" applyFill="1" applyBorder="1" applyAlignment="1">
      <alignment horizontal="center" vertical="center" wrapText="1"/>
    </xf>
    <xf numFmtId="0" fontId="17" fillId="2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18" xfId="0" applyFont="1" applyFill="1" applyBorder="1" applyAlignment="1">
      <alignment horizontal="center"/>
    </xf>
    <xf numFmtId="0" fontId="23" fillId="2" borderId="19" xfId="0" applyFont="1" applyFill="1" applyBorder="1" applyAlignment="1">
      <alignment horizontal="center"/>
    </xf>
    <xf numFmtId="0" fontId="23" fillId="2" borderId="20" xfId="0" applyFont="1" applyFill="1" applyBorder="1" applyAlignment="1">
      <alignment horizontal="center"/>
    </xf>
    <xf numFmtId="0" fontId="18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2" fillId="2" borderId="2" xfId="0" applyFont="1" applyFill="1" applyBorder="1" applyAlignment="1">
      <alignment horizontal="center"/>
    </xf>
    <xf numFmtId="0" fontId="12" fillId="2" borderId="64" xfId="0" applyFont="1" applyFill="1" applyBorder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/>
    <xf numFmtId="0" fontId="12" fillId="0" borderId="0" xfId="0" applyFont="1" applyFill="1" applyBorder="1" applyAlignment="1">
      <alignment horizontal="center"/>
    </xf>
    <xf numFmtId="1" fontId="19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/>
    <xf numFmtId="0" fontId="12" fillId="0" borderId="0" xfId="0" applyFont="1" applyFill="1" applyBorder="1" applyAlignment="1">
      <alignment horizontal="center" wrapText="1"/>
    </xf>
    <xf numFmtId="10" fontId="11" fillId="0" borderId="0" xfId="0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0" fontId="18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12" fillId="0" borderId="0" xfId="0" applyFont="1" applyFill="1" applyBorder="1"/>
    <xf numFmtId="169" fontId="12" fillId="0" borderId="0" xfId="0" applyNumberFormat="1" applyFont="1" applyFill="1" applyBorder="1" applyAlignment="1">
      <alignment horizontal="center"/>
    </xf>
    <xf numFmtId="169" fontId="11" fillId="0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Protection="1">
      <protection locked="0"/>
    </xf>
    <xf numFmtId="0" fontId="12" fillId="0" borderId="0" xfId="0" applyFont="1" applyFill="1" applyBorder="1" applyProtection="1">
      <protection locked="0"/>
    </xf>
    <xf numFmtId="0" fontId="26" fillId="2" borderId="0" xfId="0" applyFont="1" applyFill="1" applyAlignment="1">
      <alignment horizontal="center"/>
    </xf>
    <xf numFmtId="2" fontId="27" fillId="2" borderId="0" xfId="0" applyNumberFormat="1" applyFont="1" applyFill="1" applyAlignment="1">
      <alignment horizontal="center"/>
    </xf>
  </cellXfs>
  <cellStyles count="1">
    <cellStyle name="Normal" xfId="0" builtinId="0"/>
  </cellStyles>
  <dxfs count="2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3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41" t="s">
        <v>0</v>
      </c>
      <c r="B15" s="441"/>
      <c r="C15" s="441"/>
      <c r="D15" s="441"/>
      <c r="E15" s="44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515" t="s">
        <v>48</v>
      </c>
      <c r="C18" s="10"/>
      <c r="D18" s="10"/>
      <c r="E18" s="10"/>
    </row>
    <row r="19" spans="1:6" ht="16.5" customHeight="1" x14ac:dyDescent="0.3">
      <c r="A19" s="11" t="s">
        <v>6</v>
      </c>
      <c r="B19" s="12">
        <v>96.21</v>
      </c>
      <c r="C19" s="10"/>
      <c r="D19" s="10"/>
      <c r="E19" s="10"/>
    </row>
    <row r="20" spans="1:6" ht="16.5" customHeight="1" x14ac:dyDescent="0.3">
      <c r="A20" s="7" t="s">
        <v>8</v>
      </c>
      <c r="B20" s="514">
        <v>28.91</v>
      </c>
      <c r="C20" s="10"/>
      <c r="D20" s="10"/>
      <c r="E20" s="10"/>
    </row>
    <row r="21" spans="1:6" ht="16.5" customHeight="1" x14ac:dyDescent="0.3">
      <c r="A21" s="7" t="s">
        <v>10</v>
      </c>
      <c r="B21" s="13">
        <v>1.06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25015222</v>
      </c>
      <c r="C24" s="18">
        <v>9774.74</v>
      </c>
      <c r="D24" s="19">
        <v>1.8140000000000001</v>
      </c>
      <c r="E24" s="20">
        <v>15.680999999999999</v>
      </c>
    </row>
    <row r="25" spans="1:6" ht="16.5" customHeight="1" x14ac:dyDescent="0.3">
      <c r="A25" s="17">
        <v>2</v>
      </c>
      <c r="B25" s="18">
        <v>25071899</v>
      </c>
      <c r="C25" s="18">
        <v>9786.52</v>
      </c>
      <c r="D25" s="19">
        <v>1.8160000000000001</v>
      </c>
      <c r="E25" s="19">
        <v>15.71</v>
      </c>
    </row>
    <row r="26" spans="1:6" ht="16.5" customHeight="1" x14ac:dyDescent="0.3">
      <c r="A26" s="17">
        <v>3</v>
      </c>
      <c r="B26" s="18">
        <v>25115272</v>
      </c>
      <c r="C26" s="18">
        <v>9803.24</v>
      </c>
      <c r="D26" s="19">
        <v>1.81</v>
      </c>
      <c r="E26" s="19">
        <v>15.734999999999999</v>
      </c>
    </row>
    <row r="27" spans="1:6" ht="16.5" customHeight="1" x14ac:dyDescent="0.3">
      <c r="A27" s="17">
        <v>4</v>
      </c>
      <c r="B27" s="18">
        <v>25253565</v>
      </c>
      <c r="C27" s="18">
        <v>9842.8700000000008</v>
      </c>
      <c r="D27" s="19">
        <v>1.7949999999999999</v>
      </c>
      <c r="E27" s="19">
        <v>15.763999999999999</v>
      </c>
    </row>
    <row r="28" spans="1:6" ht="16.5" customHeight="1" x14ac:dyDescent="0.3">
      <c r="A28" s="17">
        <v>5</v>
      </c>
      <c r="B28" s="18">
        <v>25381868</v>
      </c>
      <c r="C28" s="18">
        <v>9853.98</v>
      </c>
      <c r="D28" s="19">
        <v>1.8069999999999999</v>
      </c>
      <c r="E28" s="19">
        <v>15.788</v>
      </c>
    </row>
    <row r="29" spans="1:6" ht="16.5" customHeight="1" x14ac:dyDescent="0.3">
      <c r="A29" s="17">
        <v>6</v>
      </c>
      <c r="B29" s="21">
        <v>25506351</v>
      </c>
      <c r="C29" s="21">
        <v>9839.4699999999993</v>
      </c>
      <c r="D29" s="22">
        <v>1.821</v>
      </c>
      <c r="E29" s="22">
        <v>15.811999999999999</v>
      </c>
    </row>
    <row r="30" spans="1:6" ht="16.5" customHeight="1" x14ac:dyDescent="0.3">
      <c r="A30" s="23" t="s">
        <v>18</v>
      </c>
      <c r="B30" s="24">
        <f>AVERAGE(B24:B29)</f>
        <v>25224029.5</v>
      </c>
      <c r="C30" s="25">
        <f>AVERAGE(C24:C29)</f>
        <v>9816.8033333333351</v>
      </c>
      <c r="D30" s="26">
        <f>AVERAGE(D24:D29)</f>
        <v>1.8105</v>
      </c>
      <c r="E30" s="26">
        <f>AVERAGE(E24:E29)</f>
        <v>15.748333333333333</v>
      </c>
    </row>
    <row r="31" spans="1:6" ht="16.5" customHeight="1" x14ac:dyDescent="0.3">
      <c r="A31" s="27" t="s">
        <v>19</v>
      </c>
      <c r="B31" s="28">
        <f>(STDEV(B24:B29)/B30)</f>
        <v>7.6064855101187915E-3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515" t="s">
        <v>48</v>
      </c>
      <c r="C39" s="328"/>
      <c r="D39" s="10"/>
      <c r="E39" s="10"/>
    </row>
    <row r="40" spans="1:6" ht="16.5" customHeight="1" x14ac:dyDescent="0.3">
      <c r="A40" s="11" t="s">
        <v>6</v>
      </c>
      <c r="B40" s="12">
        <v>96.21</v>
      </c>
      <c r="C40" s="328"/>
      <c r="D40" s="10"/>
      <c r="E40" s="10"/>
    </row>
    <row r="41" spans="1:6" ht="16.5" customHeight="1" x14ac:dyDescent="0.3">
      <c r="A41" s="7" t="s">
        <v>8</v>
      </c>
      <c r="B41" s="514">
        <v>28.91</v>
      </c>
      <c r="C41" s="328"/>
      <c r="D41" s="10"/>
      <c r="E41" s="10"/>
    </row>
    <row r="42" spans="1:6" ht="16.5" customHeight="1" x14ac:dyDescent="0.3">
      <c r="A42" s="7" t="s">
        <v>10</v>
      </c>
      <c r="B42" s="13">
        <v>1.06</v>
      </c>
      <c r="C42" s="328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25015222</v>
      </c>
      <c r="C45" s="18">
        <v>9774.74</v>
      </c>
      <c r="D45" s="19">
        <v>1.8140000000000001</v>
      </c>
      <c r="E45" s="20">
        <v>15.680999999999999</v>
      </c>
    </row>
    <row r="46" spans="1:6" ht="16.5" customHeight="1" x14ac:dyDescent="0.3">
      <c r="A46" s="17">
        <v>2</v>
      </c>
      <c r="B46" s="18">
        <v>25071899</v>
      </c>
      <c r="C46" s="18">
        <v>9786.52</v>
      </c>
      <c r="D46" s="19">
        <v>1.8160000000000001</v>
      </c>
      <c r="E46" s="19">
        <v>15.71</v>
      </c>
    </row>
    <row r="47" spans="1:6" ht="16.5" customHeight="1" x14ac:dyDescent="0.3">
      <c r="A47" s="17">
        <v>3</v>
      </c>
      <c r="B47" s="18">
        <v>25115272</v>
      </c>
      <c r="C47" s="18">
        <v>9803.24</v>
      </c>
      <c r="D47" s="19">
        <v>1.81</v>
      </c>
      <c r="E47" s="19">
        <v>15.734999999999999</v>
      </c>
    </row>
    <row r="48" spans="1:6" ht="16.5" customHeight="1" x14ac:dyDescent="0.3">
      <c r="A48" s="17">
        <v>4</v>
      </c>
      <c r="B48" s="18">
        <v>25253565</v>
      </c>
      <c r="C48" s="18">
        <v>9842.8700000000008</v>
      </c>
      <c r="D48" s="19">
        <v>1.7949999999999999</v>
      </c>
      <c r="E48" s="19">
        <v>15.763999999999999</v>
      </c>
    </row>
    <row r="49" spans="1:7" ht="16.5" customHeight="1" x14ac:dyDescent="0.3">
      <c r="A49" s="17">
        <v>5</v>
      </c>
      <c r="B49" s="18">
        <v>25381868</v>
      </c>
      <c r="C49" s="18">
        <v>9853.98</v>
      </c>
      <c r="D49" s="19">
        <v>1.8069999999999999</v>
      </c>
      <c r="E49" s="19">
        <v>15.788</v>
      </c>
    </row>
    <row r="50" spans="1:7" ht="16.5" customHeight="1" x14ac:dyDescent="0.3">
      <c r="A50" s="17">
        <v>6</v>
      </c>
      <c r="B50" s="21">
        <v>25506351</v>
      </c>
      <c r="C50" s="21">
        <v>9839.4699999999993</v>
      </c>
      <c r="D50" s="22">
        <v>1.821</v>
      </c>
      <c r="E50" s="22">
        <v>15.811999999999999</v>
      </c>
    </row>
    <row r="51" spans="1:7" ht="16.5" customHeight="1" x14ac:dyDescent="0.3">
      <c r="A51" s="23" t="s">
        <v>18</v>
      </c>
      <c r="B51" s="24">
        <f>AVERAGE(B45:B50)</f>
        <v>25224029.5</v>
      </c>
      <c r="C51" s="25">
        <f>AVERAGE(C45:C50)</f>
        <v>9816.8033333333351</v>
      </c>
      <c r="D51" s="26">
        <f>AVERAGE(D45:D50)</f>
        <v>1.8105</v>
      </c>
      <c r="E51" s="26">
        <f>AVERAGE(E45:E50)</f>
        <v>15.748333333333333</v>
      </c>
    </row>
    <row r="52" spans="1:7" ht="16.5" customHeight="1" x14ac:dyDescent="0.3">
      <c r="A52" s="27" t="s">
        <v>19</v>
      </c>
      <c r="B52" s="28">
        <f>(STDEV(B45:B50)/B51)</f>
        <v>7.6064855101187915E-3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42" t="s">
        <v>26</v>
      </c>
      <c r="C59" s="44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43" workbookViewId="0">
      <selection activeCell="A10" sqref="A10:K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46" t="s">
        <v>31</v>
      </c>
      <c r="B11" s="447"/>
      <c r="C11" s="447"/>
      <c r="D11" s="447"/>
      <c r="E11" s="447"/>
      <c r="F11" s="448"/>
      <c r="G11" s="91"/>
    </row>
    <row r="12" spans="1:7" ht="16.5" customHeight="1" x14ac:dyDescent="0.3">
      <c r="A12" s="445" t="s">
        <v>32</v>
      </c>
      <c r="B12" s="445"/>
      <c r="C12" s="445"/>
      <c r="D12" s="445"/>
      <c r="E12" s="445"/>
      <c r="F12" s="445"/>
      <c r="G12" s="90"/>
    </row>
    <row r="14" spans="1:7" ht="16.5" customHeight="1" x14ac:dyDescent="0.3">
      <c r="A14" s="450" t="s">
        <v>33</v>
      </c>
      <c r="B14" s="450"/>
      <c r="C14" s="60" t="s">
        <v>5</v>
      </c>
    </row>
    <row r="15" spans="1:7" ht="16.5" customHeight="1" x14ac:dyDescent="0.3">
      <c r="A15" s="450" t="s">
        <v>34</v>
      </c>
      <c r="B15" s="450"/>
      <c r="C15" s="60" t="s">
        <v>7</v>
      </c>
    </row>
    <row r="16" spans="1:7" ht="16.5" customHeight="1" x14ac:dyDescent="0.3">
      <c r="A16" s="450" t="s">
        <v>35</v>
      </c>
      <c r="B16" s="450"/>
      <c r="C16" s="60" t="s">
        <v>9</v>
      </c>
    </row>
    <row r="17" spans="1:5" ht="16.5" customHeight="1" x14ac:dyDescent="0.3">
      <c r="A17" s="450" t="s">
        <v>36</v>
      </c>
      <c r="B17" s="450"/>
      <c r="C17" s="60" t="s">
        <v>11</v>
      </c>
    </row>
    <row r="18" spans="1:5" ht="16.5" customHeight="1" x14ac:dyDescent="0.3">
      <c r="A18" s="450" t="s">
        <v>37</v>
      </c>
      <c r="B18" s="450"/>
      <c r="C18" s="97" t="s">
        <v>12</v>
      </c>
    </row>
    <row r="19" spans="1:5" ht="16.5" customHeight="1" x14ac:dyDescent="0.3">
      <c r="A19" s="450" t="s">
        <v>38</v>
      </c>
      <c r="B19" s="45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45" t="s">
        <v>1</v>
      </c>
      <c r="B21" s="445"/>
      <c r="C21" s="59" t="s">
        <v>39</v>
      </c>
      <c r="D21" s="66"/>
    </row>
    <row r="22" spans="1:5" ht="15.75" customHeight="1" x14ac:dyDescent="0.3">
      <c r="A22" s="449"/>
      <c r="B22" s="449"/>
      <c r="C22" s="57"/>
      <c r="D22" s="449"/>
      <c r="E22" s="44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481.99</v>
      </c>
      <c r="D24" s="87">
        <f t="shared" ref="D24:D43" si="0">(C24-$C$46)/$C$46</f>
        <v>-2.8828042330780301E-3</v>
      </c>
      <c r="E24" s="53"/>
    </row>
    <row r="25" spans="1:5" ht="15.75" customHeight="1" x14ac:dyDescent="0.3">
      <c r="C25" s="95">
        <v>479.76</v>
      </c>
      <c r="D25" s="88">
        <f t="shared" si="0"/>
        <v>-7.4961185063207409E-3</v>
      </c>
      <c r="E25" s="53"/>
    </row>
    <row r="26" spans="1:5" ht="15.75" customHeight="1" x14ac:dyDescent="0.3">
      <c r="C26" s="95">
        <v>483.73</v>
      </c>
      <c r="D26" s="88">
        <f t="shared" si="0"/>
        <v>7.1682215052837946E-4</v>
      </c>
      <c r="E26" s="53"/>
    </row>
    <row r="27" spans="1:5" ht="15.75" customHeight="1" x14ac:dyDescent="0.3">
      <c r="C27" s="95">
        <v>482.67</v>
      </c>
      <c r="D27" s="88">
        <f t="shared" si="0"/>
        <v>-1.476053692358277E-3</v>
      </c>
      <c r="E27" s="53"/>
    </row>
    <row r="28" spans="1:5" ht="15.75" customHeight="1" x14ac:dyDescent="0.3">
      <c r="C28" s="95">
        <v>486.18</v>
      </c>
      <c r="D28" s="88">
        <f t="shared" si="0"/>
        <v>5.7852615987097683E-3</v>
      </c>
      <c r="E28" s="53"/>
    </row>
    <row r="29" spans="1:5" ht="15.75" customHeight="1" x14ac:dyDescent="0.3">
      <c r="C29" s="95">
        <v>484.79</v>
      </c>
      <c r="D29" s="88">
        <f t="shared" si="0"/>
        <v>2.9096979934150357E-3</v>
      </c>
      <c r="E29" s="53"/>
    </row>
    <row r="30" spans="1:5" ht="15.75" customHeight="1" x14ac:dyDescent="0.3">
      <c r="C30" s="95">
        <v>480.42</v>
      </c>
      <c r="D30" s="88">
        <f t="shared" si="0"/>
        <v>-6.1307429815044721E-3</v>
      </c>
      <c r="E30" s="53"/>
    </row>
    <row r="31" spans="1:5" ht="15.75" customHeight="1" x14ac:dyDescent="0.3">
      <c r="C31" s="95">
        <v>483.37</v>
      </c>
      <c r="D31" s="88">
        <f t="shared" si="0"/>
        <v>-2.7928135735039918E-5</v>
      </c>
      <c r="E31" s="53"/>
    </row>
    <row r="32" spans="1:5" ht="15.75" customHeight="1" x14ac:dyDescent="0.3">
      <c r="C32" s="95">
        <v>487.75</v>
      </c>
      <c r="D32" s="88">
        <f t="shared" si="0"/>
        <v>9.0332003471362103E-3</v>
      </c>
      <c r="E32" s="53"/>
    </row>
    <row r="33" spans="1:7" ht="15.75" customHeight="1" x14ac:dyDescent="0.3">
      <c r="C33" s="95">
        <v>481.03</v>
      </c>
      <c r="D33" s="88">
        <f t="shared" si="0"/>
        <v>-4.8688049964471479E-3</v>
      </c>
      <c r="E33" s="53"/>
    </row>
    <row r="34" spans="1:7" ht="15.75" customHeight="1" x14ac:dyDescent="0.3">
      <c r="C34" s="95">
        <v>485.1</v>
      </c>
      <c r="D34" s="88">
        <f t="shared" si="0"/>
        <v>3.5510107399196276E-3</v>
      </c>
      <c r="E34" s="53"/>
    </row>
    <row r="35" spans="1:7" ht="15.75" customHeight="1" x14ac:dyDescent="0.3">
      <c r="C35" s="95">
        <v>478.54</v>
      </c>
      <c r="D35" s="88">
        <f t="shared" si="0"/>
        <v>-1.0019994476435505E-2</v>
      </c>
      <c r="E35" s="53"/>
    </row>
    <row r="36" spans="1:7" ht="15.75" customHeight="1" x14ac:dyDescent="0.3">
      <c r="C36" s="95">
        <v>485.77</v>
      </c>
      <c r="D36" s="88">
        <f t="shared" si="0"/>
        <v>4.9370737726875209E-3</v>
      </c>
      <c r="E36" s="53"/>
    </row>
    <row r="37" spans="1:7" ht="15.75" customHeight="1" x14ac:dyDescent="0.3">
      <c r="C37" s="95">
        <v>480.45</v>
      </c>
      <c r="D37" s="88">
        <f t="shared" si="0"/>
        <v>-6.0686804576492457E-3</v>
      </c>
      <c r="E37" s="53"/>
    </row>
    <row r="38" spans="1:7" ht="15.75" customHeight="1" x14ac:dyDescent="0.3">
      <c r="C38" s="95">
        <v>484.02</v>
      </c>
      <c r="D38" s="88">
        <f t="shared" si="0"/>
        <v>1.3167598811293694E-3</v>
      </c>
      <c r="E38" s="53"/>
    </row>
    <row r="39" spans="1:7" ht="15.75" customHeight="1" x14ac:dyDescent="0.3">
      <c r="C39" s="95">
        <v>484.34</v>
      </c>
      <c r="D39" s="88">
        <f t="shared" si="0"/>
        <v>1.9787601355857028E-3</v>
      </c>
      <c r="E39" s="53"/>
    </row>
    <row r="40" spans="1:7" ht="15.75" customHeight="1" x14ac:dyDescent="0.3">
      <c r="C40" s="95">
        <v>485.79</v>
      </c>
      <c r="D40" s="88">
        <f t="shared" si="0"/>
        <v>4.9784487885911229E-3</v>
      </c>
      <c r="E40" s="53"/>
    </row>
    <row r="41" spans="1:7" ht="15.75" customHeight="1" x14ac:dyDescent="0.3">
      <c r="C41" s="95">
        <v>484.59</v>
      </c>
      <c r="D41" s="88">
        <f t="shared" si="0"/>
        <v>2.4959478343797247E-3</v>
      </c>
      <c r="E41" s="53"/>
    </row>
    <row r="42" spans="1:7" ht="15.75" customHeight="1" x14ac:dyDescent="0.3">
      <c r="C42" s="95">
        <v>480.44</v>
      </c>
      <c r="D42" s="88">
        <f t="shared" si="0"/>
        <v>-6.0893679656009872E-3</v>
      </c>
      <c r="E42" s="53"/>
    </row>
    <row r="43" spans="1:7" ht="16.5" customHeight="1" x14ac:dyDescent="0.3">
      <c r="C43" s="96">
        <v>486.94</v>
      </c>
      <c r="D43" s="89">
        <f t="shared" si="0"/>
        <v>7.3575122030435751E-3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9667.6700000000019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483.38350000000008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43">
        <f>C46</f>
        <v>483.38350000000008</v>
      </c>
      <c r="C49" s="93">
        <f>-IF(C46&lt;=80,10%,IF(C46&lt;250,7.5%,5%))</f>
        <v>-0.05</v>
      </c>
      <c r="D49" s="81">
        <f>IF(C46&lt;=80,C46*0.9,IF(C46&lt;250,C46*0.925,C46*0.95))</f>
        <v>459.21432500000003</v>
      </c>
    </row>
    <row r="50" spans="1:6" ht="17.25" customHeight="1" x14ac:dyDescent="0.3">
      <c r="B50" s="444"/>
      <c r="C50" s="94">
        <f>IF(C46&lt;=80, 10%, IF(C46&lt;250, 7.5%, 5%))</f>
        <v>0.05</v>
      </c>
      <c r="D50" s="81">
        <f>IF(C46&lt;=80, C46*1.1, IF(C46&lt;250, C46*1.075, C46*1.05))</f>
        <v>507.55267500000014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1"/>
  <sheetViews>
    <sheetView view="pageLayout" topLeftCell="A41" zoomScale="50" zoomScaleNormal="75" zoomScalePageLayoutView="50" workbookViewId="0">
      <selection sqref="A1:H12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479" t="s">
        <v>45</v>
      </c>
      <c r="B1" s="479"/>
      <c r="C1" s="479"/>
      <c r="D1" s="479"/>
      <c r="E1" s="479"/>
      <c r="F1" s="479"/>
      <c r="G1" s="479"/>
      <c r="H1" s="479"/>
    </row>
    <row r="2" spans="1:8" x14ac:dyDescent="0.25">
      <c r="A2" s="479"/>
      <c r="B2" s="479"/>
      <c r="C2" s="479"/>
      <c r="D2" s="479"/>
      <c r="E2" s="479"/>
      <c r="F2" s="479"/>
      <c r="G2" s="479"/>
      <c r="H2" s="479"/>
    </row>
    <row r="3" spans="1:8" x14ac:dyDescent="0.25">
      <c r="A3" s="479"/>
      <c r="B3" s="479"/>
      <c r="C3" s="479"/>
      <c r="D3" s="479"/>
      <c r="E3" s="479"/>
      <c r="F3" s="479"/>
      <c r="G3" s="479"/>
      <c r="H3" s="479"/>
    </row>
    <row r="4" spans="1:8" x14ac:dyDescent="0.25">
      <c r="A4" s="479"/>
      <c r="B4" s="479"/>
      <c r="C4" s="479"/>
      <c r="D4" s="479"/>
      <c r="E4" s="479"/>
      <c r="F4" s="479"/>
      <c r="G4" s="479"/>
      <c r="H4" s="479"/>
    </row>
    <row r="5" spans="1:8" x14ac:dyDescent="0.25">
      <c r="A5" s="479"/>
      <c r="B5" s="479"/>
      <c r="C5" s="479"/>
      <c r="D5" s="479"/>
      <c r="E5" s="479"/>
      <c r="F5" s="479"/>
      <c r="G5" s="479"/>
      <c r="H5" s="479"/>
    </row>
    <row r="6" spans="1:8" x14ac:dyDescent="0.25">
      <c r="A6" s="479"/>
      <c r="B6" s="479"/>
      <c r="C6" s="479"/>
      <c r="D6" s="479"/>
      <c r="E6" s="479"/>
      <c r="F6" s="479"/>
      <c r="G6" s="479"/>
      <c r="H6" s="479"/>
    </row>
    <row r="7" spans="1:8" x14ac:dyDescent="0.25">
      <c r="A7" s="479"/>
      <c r="B7" s="479"/>
      <c r="C7" s="479"/>
      <c r="D7" s="479"/>
      <c r="E7" s="479"/>
      <c r="F7" s="479"/>
      <c r="G7" s="479"/>
      <c r="H7" s="479"/>
    </row>
    <row r="8" spans="1:8" x14ac:dyDescent="0.25">
      <c r="A8" s="480" t="s">
        <v>46</v>
      </c>
      <c r="B8" s="480"/>
      <c r="C8" s="480"/>
      <c r="D8" s="480"/>
      <c r="E8" s="480"/>
      <c r="F8" s="480"/>
      <c r="G8" s="480"/>
      <c r="H8" s="480"/>
    </row>
    <row r="9" spans="1:8" x14ac:dyDescent="0.25">
      <c r="A9" s="480"/>
      <c r="B9" s="480"/>
      <c r="C9" s="480"/>
      <c r="D9" s="480"/>
      <c r="E9" s="480"/>
      <c r="F9" s="480"/>
      <c r="G9" s="480"/>
      <c r="H9" s="480"/>
    </row>
    <row r="10" spans="1:8" x14ac:dyDescent="0.25">
      <c r="A10" s="480"/>
      <c r="B10" s="480"/>
      <c r="C10" s="480"/>
      <c r="D10" s="480"/>
      <c r="E10" s="480"/>
      <c r="F10" s="480"/>
      <c r="G10" s="480"/>
      <c r="H10" s="480"/>
    </row>
    <row r="11" spans="1:8" x14ac:dyDescent="0.25">
      <c r="A11" s="480"/>
      <c r="B11" s="480"/>
      <c r="C11" s="480"/>
      <c r="D11" s="480"/>
      <c r="E11" s="480"/>
      <c r="F11" s="480"/>
      <c r="G11" s="480"/>
      <c r="H11" s="480"/>
    </row>
    <row r="12" spans="1:8" x14ac:dyDescent="0.25">
      <c r="A12" s="480"/>
      <c r="B12" s="480"/>
      <c r="C12" s="480"/>
      <c r="D12" s="480"/>
      <c r="E12" s="480"/>
      <c r="F12" s="480"/>
      <c r="G12" s="480"/>
      <c r="H12" s="480"/>
    </row>
    <row r="13" spans="1:8" x14ac:dyDescent="0.25">
      <c r="A13" s="480"/>
      <c r="B13" s="480"/>
      <c r="C13" s="480"/>
      <c r="D13" s="480"/>
      <c r="E13" s="480"/>
      <c r="F13" s="480"/>
      <c r="G13" s="480"/>
      <c r="H13" s="480"/>
    </row>
    <row r="14" spans="1:8" x14ac:dyDescent="0.25">
      <c r="A14" s="480"/>
      <c r="B14" s="480"/>
      <c r="C14" s="480"/>
      <c r="D14" s="480"/>
      <c r="E14" s="480"/>
      <c r="F14" s="480"/>
      <c r="G14" s="480"/>
      <c r="H14" s="480"/>
    </row>
    <row r="15" spans="1:8" ht="19.5" customHeight="1" x14ac:dyDescent="0.25"/>
    <row r="16" spans="1:8" ht="19.5" customHeight="1" x14ac:dyDescent="0.25">
      <c r="A16" s="481" t="s">
        <v>31</v>
      </c>
      <c r="B16" s="482"/>
      <c r="C16" s="482"/>
      <c r="D16" s="482"/>
      <c r="E16" s="482"/>
      <c r="F16" s="482"/>
      <c r="G16" s="482"/>
      <c r="H16" s="483"/>
    </row>
    <row r="17" spans="1:13" ht="18.75" x14ac:dyDescent="0.3">
      <c r="A17" s="98" t="s">
        <v>47</v>
      </c>
      <c r="B17" s="98"/>
    </row>
    <row r="18" spans="1:13" ht="18.75" x14ac:dyDescent="0.3">
      <c r="A18" s="100" t="s">
        <v>33</v>
      </c>
      <c r="B18" s="485" t="s">
        <v>5</v>
      </c>
      <c r="C18" s="485"/>
      <c r="D18" s="189"/>
      <c r="E18" s="189"/>
    </row>
    <row r="19" spans="1:13" ht="18.75" x14ac:dyDescent="0.3">
      <c r="A19" s="100" t="s">
        <v>34</v>
      </c>
      <c r="B19" s="190" t="s">
        <v>7</v>
      </c>
      <c r="C19" s="255"/>
    </row>
    <row r="20" spans="1:13" ht="18.75" x14ac:dyDescent="0.3">
      <c r="A20" s="100" t="s">
        <v>35</v>
      </c>
      <c r="B20" s="190" t="s">
        <v>9</v>
      </c>
    </row>
    <row r="21" spans="1:13" ht="18.75" x14ac:dyDescent="0.3">
      <c r="A21" s="100" t="s">
        <v>36</v>
      </c>
      <c r="B21" s="209" t="s">
        <v>11</v>
      </c>
      <c r="C21" s="209"/>
      <c r="D21" s="209"/>
      <c r="E21" s="209"/>
      <c r="F21" s="209"/>
      <c r="G21" s="209"/>
      <c r="H21" s="209"/>
    </row>
    <row r="22" spans="1:13" ht="18.75" x14ac:dyDescent="0.3">
      <c r="A22" s="100" t="s">
        <v>37</v>
      </c>
      <c r="B22" s="191">
        <v>42249.51966435185</v>
      </c>
    </row>
    <row r="23" spans="1:13" ht="18.75" x14ac:dyDescent="0.3">
      <c r="A23" s="100" t="s">
        <v>38</v>
      </c>
      <c r="B23" s="191">
        <v>42251</v>
      </c>
    </row>
    <row r="24" spans="1:13" ht="18.75" x14ac:dyDescent="0.3">
      <c r="A24" s="100"/>
      <c r="B24" s="103"/>
    </row>
    <row r="25" spans="1:13" ht="18.75" x14ac:dyDescent="0.3">
      <c r="A25" s="104" t="s">
        <v>1</v>
      </c>
      <c r="B25" s="103"/>
    </row>
    <row r="26" spans="1:13" ht="26.25" customHeight="1" x14ac:dyDescent="0.4">
      <c r="A26" s="105" t="s">
        <v>4</v>
      </c>
      <c r="B26" s="484" t="s">
        <v>48</v>
      </c>
      <c r="C26" s="484"/>
    </row>
    <row r="27" spans="1:13" ht="26.25" customHeight="1" x14ac:dyDescent="0.4">
      <c r="A27" s="107" t="s">
        <v>49</v>
      </c>
      <c r="B27" s="230" t="s">
        <v>50</v>
      </c>
    </row>
    <row r="28" spans="1:13" ht="27" customHeight="1" x14ac:dyDescent="0.4">
      <c r="A28" s="107" t="s">
        <v>6</v>
      </c>
      <c r="B28" s="231">
        <v>96.21</v>
      </c>
    </row>
    <row r="29" spans="1:13" s="11" customFormat="1" ht="27" customHeight="1" x14ac:dyDescent="0.4">
      <c r="A29" s="107" t="s">
        <v>51</v>
      </c>
      <c r="B29" s="230">
        <v>0</v>
      </c>
      <c r="C29" s="453" t="s">
        <v>52</v>
      </c>
      <c r="D29" s="454"/>
      <c r="E29" s="454"/>
      <c r="F29" s="454"/>
      <c r="G29" s="455"/>
      <c r="I29" s="109"/>
      <c r="J29" s="109"/>
      <c r="K29" s="109"/>
    </row>
    <row r="30" spans="1:13" s="11" customFormat="1" ht="19.5" customHeight="1" x14ac:dyDescent="0.3">
      <c r="A30" s="107" t="s">
        <v>53</v>
      </c>
      <c r="B30" s="106">
        <f>B28-B29</f>
        <v>96.21</v>
      </c>
      <c r="C30" s="110"/>
      <c r="D30" s="110"/>
      <c r="E30" s="110"/>
      <c r="F30" s="110"/>
      <c r="G30" s="111"/>
      <c r="I30" s="109"/>
      <c r="J30" s="109"/>
      <c r="K30" s="109"/>
    </row>
    <row r="31" spans="1:13" s="11" customFormat="1" ht="27" customHeight="1" x14ac:dyDescent="0.4">
      <c r="A31" s="107" t="s">
        <v>54</v>
      </c>
      <c r="B31" s="232">
        <v>748.98</v>
      </c>
      <c r="C31" s="458" t="s">
        <v>55</v>
      </c>
      <c r="D31" s="459"/>
      <c r="E31" s="459"/>
      <c r="F31" s="459"/>
      <c r="G31" s="459"/>
      <c r="H31" s="460"/>
      <c r="I31" s="109"/>
      <c r="J31" s="109"/>
      <c r="K31" s="109"/>
    </row>
    <row r="32" spans="1:13" s="11" customFormat="1" ht="27" customHeight="1" x14ac:dyDescent="0.4">
      <c r="A32" s="107" t="s">
        <v>56</v>
      </c>
      <c r="B32" s="232">
        <v>785.05</v>
      </c>
      <c r="C32" s="458" t="s">
        <v>57</v>
      </c>
      <c r="D32" s="459"/>
      <c r="E32" s="459"/>
      <c r="F32" s="459"/>
      <c r="G32" s="459"/>
      <c r="H32" s="460"/>
      <c r="I32" s="109"/>
      <c r="J32" s="109"/>
      <c r="K32" s="113"/>
      <c r="L32" s="113"/>
      <c r="M32" s="114"/>
    </row>
    <row r="33" spans="1:13" s="11" customFormat="1" ht="17.25" customHeight="1" x14ac:dyDescent="0.3">
      <c r="A33" s="107"/>
      <c r="B33" s="112"/>
      <c r="C33" s="115"/>
      <c r="D33" s="115"/>
      <c r="E33" s="115"/>
      <c r="F33" s="115"/>
      <c r="G33" s="115"/>
      <c r="H33" s="115"/>
      <c r="I33" s="109"/>
      <c r="J33" s="109"/>
      <c r="K33" s="113"/>
      <c r="L33" s="113"/>
      <c r="M33" s="114"/>
    </row>
    <row r="34" spans="1:13" s="11" customFormat="1" ht="18.75" x14ac:dyDescent="0.3">
      <c r="A34" s="107" t="s">
        <v>58</v>
      </c>
      <c r="B34" s="116">
        <f>B31/B32</f>
        <v>0.95405388191834928</v>
      </c>
      <c r="C34" s="99" t="s">
        <v>59</v>
      </c>
      <c r="D34" s="99"/>
      <c r="E34" s="99"/>
      <c r="F34" s="99"/>
      <c r="G34" s="99"/>
      <c r="I34" s="109"/>
      <c r="J34" s="109"/>
      <c r="K34" s="113"/>
      <c r="L34" s="113"/>
      <c r="M34" s="114"/>
    </row>
    <row r="35" spans="1:13" s="11" customFormat="1" ht="19.5" customHeight="1" x14ac:dyDescent="0.3">
      <c r="A35" s="107"/>
      <c r="B35" s="106"/>
      <c r="G35" s="99"/>
      <c r="I35" s="109"/>
      <c r="J35" s="109"/>
      <c r="K35" s="113"/>
      <c r="L35" s="113"/>
      <c r="M35" s="114"/>
    </row>
    <row r="36" spans="1:13" s="11" customFormat="1" ht="27" customHeight="1" x14ac:dyDescent="0.4">
      <c r="A36" s="117" t="s">
        <v>60</v>
      </c>
      <c r="B36" s="233">
        <v>25</v>
      </c>
      <c r="C36" s="99"/>
      <c r="D36" s="456" t="s">
        <v>61</v>
      </c>
      <c r="E36" s="468"/>
      <c r="F36" s="456" t="s">
        <v>62</v>
      </c>
      <c r="G36" s="457"/>
      <c r="I36" s="109"/>
      <c r="J36" s="109"/>
      <c r="K36" s="113"/>
      <c r="L36" s="113"/>
      <c r="M36" s="114"/>
    </row>
    <row r="37" spans="1:13" s="11" customFormat="1" ht="26.25" customHeight="1" x14ac:dyDescent="0.4">
      <c r="A37" s="118" t="s">
        <v>63</v>
      </c>
      <c r="B37" s="234">
        <v>1</v>
      </c>
      <c r="C37" s="120" t="s">
        <v>64</v>
      </c>
      <c r="D37" s="121" t="s">
        <v>65</v>
      </c>
      <c r="E37" s="178" t="s">
        <v>66</v>
      </c>
      <c r="F37" s="121" t="s">
        <v>65</v>
      </c>
      <c r="G37" s="122" t="s">
        <v>66</v>
      </c>
      <c r="I37" s="109"/>
      <c r="J37" s="109"/>
      <c r="K37" s="113"/>
      <c r="L37" s="113"/>
      <c r="M37" s="114"/>
    </row>
    <row r="38" spans="1:13" s="11" customFormat="1" ht="26.25" customHeight="1" x14ac:dyDescent="0.4">
      <c r="A38" s="118" t="s">
        <v>67</v>
      </c>
      <c r="B38" s="234">
        <v>1</v>
      </c>
      <c r="C38" s="123">
        <v>1</v>
      </c>
      <c r="D38" s="235">
        <v>25805216</v>
      </c>
      <c r="E38" s="192">
        <f>IF(ISBLANK(D38),"-",$D$48/$D$45*D38)</f>
        <v>24311194.508339401</v>
      </c>
      <c r="F38" s="235">
        <v>25146477</v>
      </c>
      <c r="G38" s="195">
        <f>IF(ISBLANK(F38),"-",$D$48/$F$45*F38)</f>
        <v>24672012.627254833</v>
      </c>
      <c r="I38" s="109"/>
      <c r="J38" s="109"/>
      <c r="K38" s="113"/>
      <c r="L38" s="113"/>
      <c r="M38" s="114"/>
    </row>
    <row r="39" spans="1:13" s="11" customFormat="1" ht="26.25" customHeight="1" x14ac:dyDescent="0.4">
      <c r="A39" s="118" t="s">
        <v>68</v>
      </c>
      <c r="B39" s="234">
        <v>1</v>
      </c>
      <c r="C39" s="119">
        <v>2</v>
      </c>
      <c r="D39" s="236">
        <v>25766966</v>
      </c>
      <c r="E39" s="193">
        <f>IF(ISBLANK(D39),"-",$D$48/$D$45*D39)</f>
        <v>24275159.034350578</v>
      </c>
      <c r="F39" s="236">
        <v>25035232</v>
      </c>
      <c r="G39" s="196">
        <f>IF(ISBLANK(F39),"-",$D$48/$F$45*F39)</f>
        <v>24562866.600766949</v>
      </c>
      <c r="I39" s="109"/>
      <c r="J39" s="109"/>
      <c r="K39" s="113"/>
      <c r="L39" s="113"/>
      <c r="M39" s="114"/>
    </row>
    <row r="40" spans="1:13" ht="26.25" customHeight="1" x14ac:dyDescent="0.4">
      <c r="A40" s="118" t="s">
        <v>69</v>
      </c>
      <c r="B40" s="234">
        <v>1</v>
      </c>
      <c r="C40" s="119">
        <v>3</v>
      </c>
      <c r="D40" s="236">
        <v>25644006</v>
      </c>
      <c r="E40" s="193">
        <f>IF(ISBLANK(D40),"-",$D$48/$D$45*D40)</f>
        <v>24159317.939405069</v>
      </c>
      <c r="F40" s="236">
        <v>25043618</v>
      </c>
      <c r="G40" s="196">
        <f>IF(ISBLANK(F40),"-",$D$48/$F$45*F40)</f>
        <v>24571094.373503946</v>
      </c>
      <c r="K40" s="113"/>
      <c r="L40" s="113"/>
      <c r="M40" s="125"/>
    </row>
    <row r="41" spans="1:13" ht="26.25" customHeight="1" x14ac:dyDescent="0.4">
      <c r="A41" s="118" t="s">
        <v>70</v>
      </c>
      <c r="B41" s="234">
        <v>1</v>
      </c>
      <c r="C41" s="126">
        <v>4</v>
      </c>
      <c r="D41" s="237"/>
      <c r="E41" s="194" t="str">
        <f>IF(ISBLANK(D41),"-",$D$48/$D$45*D41)</f>
        <v>-</v>
      </c>
      <c r="F41" s="237"/>
      <c r="G41" s="197" t="str">
        <f>IF(ISBLANK(F41),"-",$D$48/$F$45*F41)</f>
        <v>-</v>
      </c>
      <c r="K41" s="113"/>
      <c r="L41" s="113"/>
      <c r="M41" s="125"/>
    </row>
    <row r="42" spans="1:13" ht="27" customHeight="1" x14ac:dyDescent="0.4">
      <c r="A42" s="118" t="s">
        <v>71</v>
      </c>
      <c r="B42" s="234">
        <v>1</v>
      </c>
      <c r="C42" s="128" t="s">
        <v>72</v>
      </c>
      <c r="D42" s="214">
        <f>AVERAGE(D38:D41)</f>
        <v>25738729.333333332</v>
      </c>
      <c r="E42" s="153">
        <f>AVERAGE(E38:E41)</f>
        <v>24248557.160698351</v>
      </c>
      <c r="F42" s="129">
        <f>AVERAGE(F38:F41)</f>
        <v>25075109</v>
      </c>
      <c r="G42" s="130">
        <f>AVERAGE(G38:G41)</f>
        <v>24601991.200508576</v>
      </c>
      <c r="H42" s="206"/>
    </row>
    <row r="43" spans="1:13" ht="26.25" customHeight="1" x14ac:dyDescent="0.4">
      <c r="A43" s="118" t="s">
        <v>73</v>
      </c>
      <c r="B43" s="231">
        <v>1</v>
      </c>
      <c r="C43" s="215" t="s">
        <v>74</v>
      </c>
      <c r="D43" s="238">
        <v>28.91</v>
      </c>
      <c r="E43" s="125"/>
      <c r="F43" s="239">
        <v>27.76</v>
      </c>
      <c r="H43" s="206"/>
    </row>
    <row r="44" spans="1:13" ht="26.25" customHeight="1" x14ac:dyDescent="0.4">
      <c r="A44" s="118" t="s">
        <v>75</v>
      </c>
      <c r="B44" s="231">
        <v>1</v>
      </c>
      <c r="C44" s="216" t="s">
        <v>76</v>
      </c>
      <c r="D44" s="217">
        <f>D43*$B$34</f>
        <v>27.581697726259478</v>
      </c>
      <c r="E44" s="132"/>
      <c r="F44" s="131">
        <f>F43*$B$34</f>
        <v>26.484535762053376</v>
      </c>
      <c r="H44" s="206"/>
    </row>
    <row r="45" spans="1:13" ht="19.5" customHeight="1" x14ac:dyDescent="0.3">
      <c r="A45" s="118" t="s">
        <v>77</v>
      </c>
      <c r="B45" s="213">
        <v>25</v>
      </c>
      <c r="C45" s="216" t="s">
        <v>78</v>
      </c>
      <c r="D45" s="218">
        <f>D44*$B$30/100</f>
        <v>26.536351382434241</v>
      </c>
      <c r="E45" s="134"/>
      <c r="F45" s="133">
        <f>F44*$B$30/100</f>
        <v>25.480771856671549</v>
      </c>
      <c r="H45" s="206"/>
    </row>
    <row r="46" spans="1:13" ht="19.5" customHeight="1" x14ac:dyDescent="0.3">
      <c r="A46" s="469" t="s">
        <v>79</v>
      </c>
      <c r="B46" s="473"/>
      <c r="C46" s="216" t="s">
        <v>80</v>
      </c>
      <c r="D46" s="217">
        <f>D45/$B$45</f>
        <v>1.0614540552973697</v>
      </c>
      <c r="E46" s="134"/>
      <c r="F46" s="135">
        <f>F45/$B$45</f>
        <v>1.0192308742668619</v>
      </c>
      <c r="H46" s="206"/>
    </row>
    <row r="47" spans="1:13" ht="27" customHeight="1" x14ac:dyDescent="0.4">
      <c r="A47" s="471"/>
      <c r="B47" s="474"/>
      <c r="C47" s="216" t="s">
        <v>81</v>
      </c>
      <c r="D47" s="240">
        <v>1</v>
      </c>
      <c r="F47" s="137"/>
      <c r="H47" s="206"/>
    </row>
    <row r="48" spans="1:13" ht="18.75" x14ac:dyDescent="0.3">
      <c r="C48" s="216" t="s">
        <v>82</v>
      </c>
      <c r="D48" s="217">
        <f>D47*$B$45</f>
        <v>25</v>
      </c>
      <c r="F48" s="137"/>
      <c r="H48" s="206"/>
    </row>
    <row r="49" spans="1:11" ht="19.5" customHeight="1" x14ac:dyDescent="0.3">
      <c r="C49" s="219" t="s">
        <v>83</v>
      </c>
      <c r="D49" s="220">
        <f>D48/B34</f>
        <v>26.20397073353093</v>
      </c>
      <c r="F49" s="140"/>
      <c r="H49" s="206"/>
    </row>
    <row r="50" spans="1:11" ht="18.75" x14ac:dyDescent="0.3">
      <c r="C50" s="221" t="s">
        <v>84</v>
      </c>
      <c r="D50" s="222">
        <f>AVERAGE(E38:E41,G38:G41)</f>
        <v>24425274.180603463</v>
      </c>
      <c r="F50" s="140"/>
      <c r="H50" s="206"/>
    </row>
    <row r="51" spans="1:11" ht="18.75" x14ac:dyDescent="0.3">
      <c r="C51" s="136" t="s">
        <v>85</v>
      </c>
      <c r="D51" s="141">
        <f>STDEV(E38:E41,G38:G41)/D50</f>
        <v>8.3374720819654764E-3</v>
      </c>
      <c r="F51" s="140"/>
    </row>
    <row r="52" spans="1:11" ht="19.5" customHeight="1" x14ac:dyDescent="0.3">
      <c r="C52" s="138" t="s">
        <v>20</v>
      </c>
      <c r="D52" s="142">
        <f>COUNT(E38:E41,G38:G41)</f>
        <v>6</v>
      </c>
      <c r="F52" s="140"/>
    </row>
    <row r="54" spans="1:11" ht="18.75" x14ac:dyDescent="0.3">
      <c r="A54" s="98" t="s">
        <v>1</v>
      </c>
      <c r="B54" s="143" t="s">
        <v>86</v>
      </c>
    </row>
    <row r="55" spans="1:11" ht="18.75" x14ac:dyDescent="0.3">
      <c r="A55" s="99" t="s">
        <v>87</v>
      </c>
      <c r="B55" s="102" t="str">
        <f>B21</f>
        <v>Each film-coated tablet contains Azithromycin Dihydrate USP 262.02mg eqivalent to Azithromycin 250 mg</v>
      </c>
    </row>
    <row r="56" spans="1:11" ht="26.25" customHeight="1" x14ac:dyDescent="0.4">
      <c r="A56" s="101" t="s">
        <v>88</v>
      </c>
      <c r="B56" s="230">
        <v>250</v>
      </c>
      <c r="C56" s="99" t="str">
        <f>B20</f>
        <v>Azithromycin</v>
      </c>
      <c r="H56" s="108"/>
    </row>
    <row r="57" spans="1:11" ht="18.75" x14ac:dyDescent="0.3">
      <c r="A57" s="102" t="s">
        <v>89</v>
      </c>
      <c r="B57" s="256">
        <f>Uniformity!C46</f>
        <v>483.38350000000008</v>
      </c>
      <c r="H57" s="108"/>
    </row>
    <row r="58" spans="1:11" ht="19.5" customHeight="1" x14ac:dyDescent="0.3">
      <c r="H58" s="108"/>
    </row>
    <row r="59" spans="1:11" s="11" customFormat="1" ht="27" customHeight="1" x14ac:dyDescent="0.4">
      <c r="A59" s="117" t="s">
        <v>90</v>
      </c>
      <c r="B59" s="233">
        <v>50</v>
      </c>
      <c r="C59" s="99"/>
      <c r="D59" s="145" t="s">
        <v>91</v>
      </c>
      <c r="E59" s="144" t="s">
        <v>92</v>
      </c>
      <c r="F59" s="144" t="s">
        <v>65</v>
      </c>
      <c r="G59" s="144" t="s">
        <v>93</v>
      </c>
      <c r="H59" s="120" t="s">
        <v>94</v>
      </c>
      <c r="K59" s="109"/>
    </row>
    <row r="60" spans="1:11" s="11" customFormat="1" ht="22.5" customHeight="1" x14ac:dyDescent="0.4">
      <c r="A60" s="118" t="s">
        <v>95</v>
      </c>
      <c r="B60" s="234">
        <v>1</v>
      </c>
      <c r="C60" s="461" t="s">
        <v>96</v>
      </c>
      <c r="D60" s="465">
        <v>91.48</v>
      </c>
      <c r="E60" s="146">
        <v>1</v>
      </c>
      <c r="F60" s="242">
        <v>22160958</v>
      </c>
      <c r="G60" s="182">
        <f>IF(ISBLANK(F60),"-",(F60/$D$50*$D$47*$B$68)*($B$57/$D$60))</f>
        <v>239.70922815164903</v>
      </c>
      <c r="H60" s="184">
        <f t="shared" ref="H60:H71" si="0">IF(ISBLANK(F60),"-",G60/$B$56)</f>
        <v>0.95883691260659609</v>
      </c>
      <c r="K60" s="109"/>
    </row>
    <row r="61" spans="1:11" s="11" customFormat="1" ht="26.25" customHeight="1" x14ac:dyDescent="0.4">
      <c r="A61" s="118" t="s">
        <v>97</v>
      </c>
      <c r="B61" s="234">
        <v>1</v>
      </c>
      <c r="C61" s="462"/>
      <c r="D61" s="466"/>
      <c r="E61" s="147">
        <v>2</v>
      </c>
      <c r="F61" s="236">
        <v>22329624</v>
      </c>
      <c r="G61" s="183">
        <f>IF(ISBLANK(F61),"-",(F61/$D$50*$D$47*$B$68)*($B$57/$D$60))</f>
        <v>241.53364371506586</v>
      </c>
      <c r="H61" s="185">
        <f t="shared" si="0"/>
        <v>0.96613457486026344</v>
      </c>
      <c r="K61" s="109"/>
    </row>
    <row r="62" spans="1:11" s="11" customFormat="1" ht="26.25" customHeight="1" x14ac:dyDescent="0.4">
      <c r="A62" s="118" t="s">
        <v>98</v>
      </c>
      <c r="B62" s="234">
        <v>1</v>
      </c>
      <c r="C62" s="462"/>
      <c r="D62" s="466"/>
      <c r="E62" s="147">
        <v>3</v>
      </c>
      <c r="F62" s="236">
        <v>22017055</v>
      </c>
      <c r="G62" s="183">
        <f>IF(ISBLANK(F62),"-",(F62/$D$50*$D$47*$B$68)*($B$57/$D$60))</f>
        <v>238.15266741728428</v>
      </c>
      <c r="H62" s="185">
        <f t="shared" si="0"/>
        <v>0.9526106696691371</v>
      </c>
      <c r="K62" s="109"/>
    </row>
    <row r="63" spans="1:11" ht="21" customHeight="1" x14ac:dyDescent="0.4">
      <c r="A63" s="118" t="s">
        <v>99</v>
      </c>
      <c r="B63" s="234">
        <v>1</v>
      </c>
      <c r="C63" s="463"/>
      <c r="D63" s="467"/>
      <c r="E63" s="148">
        <v>4</v>
      </c>
      <c r="F63" s="243"/>
      <c r="G63" s="183" t="str">
        <f>IF(ISBLANK(F63),"-",(F63/$D$50*$D$47*$B$68)*($B$57/$D$60))</f>
        <v>-</v>
      </c>
      <c r="H63" s="185" t="str">
        <f t="shared" si="0"/>
        <v>-</v>
      </c>
    </row>
    <row r="64" spans="1:11" ht="26.25" customHeight="1" x14ac:dyDescent="0.4">
      <c r="A64" s="118" t="s">
        <v>100</v>
      </c>
      <c r="B64" s="234">
        <v>1</v>
      </c>
      <c r="C64" s="461" t="s">
        <v>101</v>
      </c>
      <c r="D64" s="465">
        <v>95.62</v>
      </c>
      <c r="E64" s="146">
        <v>1</v>
      </c>
      <c r="F64" s="242">
        <v>22987404</v>
      </c>
      <c r="G64" s="202">
        <f>IF(ISBLANK(F64),"-",(F64/$D$50*$D$47*$B$68)*($B$57/$D$64))</f>
        <v>237.88308825438918</v>
      </c>
      <c r="H64" s="199">
        <f t="shared" si="0"/>
        <v>0.95153235301755668</v>
      </c>
    </row>
    <row r="65" spans="1:8" ht="26.25" customHeight="1" x14ac:dyDescent="0.4">
      <c r="A65" s="118" t="s">
        <v>102</v>
      </c>
      <c r="B65" s="234">
        <v>1</v>
      </c>
      <c r="C65" s="462"/>
      <c r="D65" s="466"/>
      <c r="E65" s="147">
        <v>2</v>
      </c>
      <c r="F65" s="236">
        <v>23008854</v>
      </c>
      <c r="G65" s="203">
        <f>IF(ISBLANK(F65),"-",(F65/$D$50*$D$47*$B$68)*($B$57/$D$64))</f>
        <v>238.10506165525936</v>
      </c>
      <c r="H65" s="200">
        <f t="shared" si="0"/>
        <v>0.95242024662103741</v>
      </c>
    </row>
    <row r="66" spans="1:8" ht="26.25" customHeight="1" x14ac:dyDescent="0.4">
      <c r="A66" s="118" t="s">
        <v>103</v>
      </c>
      <c r="B66" s="234">
        <v>1</v>
      </c>
      <c r="C66" s="462"/>
      <c r="D66" s="466"/>
      <c r="E66" s="147">
        <v>3</v>
      </c>
      <c r="F66" s="236">
        <v>22700057</v>
      </c>
      <c r="G66" s="203">
        <f>IF(ISBLANK(F66),"-",(F66/$D$50*$D$47*$B$68)*($B$57/$D$64))</f>
        <v>234.90950360078352</v>
      </c>
      <c r="H66" s="200">
        <f t="shared" si="0"/>
        <v>0.9396380144031341</v>
      </c>
    </row>
    <row r="67" spans="1:8" ht="21" customHeight="1" x14ac:dyDescent="0.4">
      <c r="A67" s="118" t="s">
        <v>104</v>
      </c>
      <c r="B67" s="234">
        <v>1</v>
      </c>
      <c r="C67" s="463"/>
      <c r="D67" s="467"/>
      <c r="E67" s="148">
        <v>4</v>
      </c>
      <c r="F67" s="243"/>
      <c r="G67" s="204" t="str">
        <f>IF(ISBLANK(F67),"-",(F67/$D$50*$D$47*$B$68)*($B$57/$D$64))</f>
        <v>-</v>
      </c>
      <c r="H67" s="201" t="str">
        <f t="shared" si="0"/>
        <v>-</v>
      </c>
    </row>
    <row r="68" spans="1:8" ht="21.75" customHeight="1" x14ac:dyDescent="0.4">
      <c r="A68" s="118" t="s">
        <v>105</v>
      </c>
      <c r="B68" s="211">
        <f>(B67/B66)*(B65/B64)*(B63/B62)*(B61/B60)*B59</f>
        <v>50</v>
      </c>
      <c r="C68" s="461" t="s">
        <v>106</v>
      </c>
      <c r="D68" s="465">
        <v>97.36</v>
      </c>
      <c r="E68" s="146">
        <v>1</v>
      </c>
      <c r="F68" s="242">
        <v>23667857</v>
      </c>
      <c r="G68" s="202">
        <f>IF(ISBLANK(F68),"-",(F68/$D$50*$D$47*$B$68)*($B$57/$D$68))</f>
        <v>240.54744601625217</v>
      </c>
      <c r="H68" s="185">
        <f t="shared" si="0"/>
        <v>0.96218978406500866</v>
      </c>
    </row>
    <row r="69" spans="1:8" ht="21.75" customHeight="1" x14ac:dyDescent="0.4">
      <c r="A69" s="223" t="s">
        <v>107</v>
      </c>
      <c r="B69" s="241">
        <f>D47*B68/B56*B57</f>
        <v>96.676700000000025</v>
      </c>
      <c r="C69" s="462"/>
      <c r="D69" s="466"/>
      <c r="E69" s="147">
        <v>2</v>
      </c>
      <c r="F69" s="236">
        <v>23388209</v>
      </c>
      <c r="G69" s="203">
        <f>IF(ISBLANK(F69),"-",(F69/$D$50*$D$47*$B$68)*($B$57/$D$68))</f>
        <v>237.70525324047389</v>
      </c>
      <c r="H69" s="185">
        <f t="shared" si="0"/>
        <v>0.95082101296189558</v>
      </c>
    </row>
    <row r="70" spans="1:8" ht="22.5" customHeight="1" x14ac:dyDescent="0.4">
      <c r="A70" s="475" t="s">
        <v>79</v>
      </c>
      <c r="B70" s="476"/>
      <c r="C70" s="462"/>
      <c r="D70" s="466"/>
      <c r="E70" s="147">
        <v>3</v>
      </c>
      <c r="F70" s="236">
        <v>23076363</v>
      </c>
      <c r="G70" s="203">
        <f>IF(ISBLANK(F70),"-",(F70/$D$50*$D$47*$B$68)*($B$57/$D$68))</f>
        <v>234.53581720533205</v>
      </c>
      <c r="H70" s="185">
        <f t="shared" si="0"/>
        <v>0.93814326882132826</v>
      </c>
    </row>
    <row r="71" spans="1:8" ht="21.75" customHeight="1" x14ac:dyDescent="0.4">
      <c r="A71" s="477"/>
      <c r="B71" s="478"/>
      <c r="C71" s="464"/>
      <c r="D71" s="467"/>
      <c r="E71" s="148">
        <v>4</v>
      </c>
      <c r="F71" s="243"/>
      <c r="G71" s="204" t="str">
        <f>IF(ISBLANK(F71),"-",(F71/$D$50*$D$47*$B$68)*($B$57/$D$68))</f>
        <v>-</v>
      </c>
      <c r="H71" s="186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50"/>
      <c r="G72" s="139" t="s">
        <v>72</v>
      </c>
      <c r="H72" s="244">
        <f>AVERAGE(H60:H71)</f>
        <v>0.95248075966955092</v>
      </c>
    </row>
    <row r="73" spans="1:8" ht="26.25" customHeight="1" x14ac:dyDescent="0.4">
      <c r="C73" s="149"/>
      <c r="D73" s="149"/>
      <c r="E73" s="149"/>
      <c r="F73" s="150"/>
      <c r="G73" s="136" t="s">
        <v>85</v>
      </c>
      <c r="H73" s="245">
        <f>STDEV(H60:H71)/H72</f>
        <v>9.7875639249584111E-3</v>
      </c>
    </row>
    <row r="74" spans="1:8" ht="27" customHeight="1" x14ac:dyDescent="0.4">
      <c r="A74" s="149"/>
      <c r="B74" s="149"/>
      <c r="C74" s="150"/>
      <c r="D74" s="150"/>
      <c r="E74" s="151"/>
      <c r="F74" s="150"/>
      <c r="G74" s="138" t="s">
        <v>20</v>
      </c>
      <c r="H74" s="246">
        <f>COUNT(H60:H71)</f>
        <v>9</v>
      </c>
    </row>
    <row r="75" spans="1:8" ht="18.75" x14ac:dyDescent="0.3">
      <c r="A75" s="149"/>
      <c r="B75" s="149"/>
      <c r="C75" s="150"/>
      <c r="D75" s="150"/>
      <c r="E75" s="151"/>
      <c r="F75" s="150"/>
      <c r="G75" s="171"/>
      <c r="H75" s="212"/>
    </row>
    <row r="76" spans="1:8" ht="18.75" x14ac:dyDescent="0.3">
      <c r="A76" s="105" t="s">
        <v>108</v>
      </c>
      <c r="B76" s="227" t="s">
        <v>109</v>
      </c>
      <c r="C76" s="451" t="str">
        <f>B20</f>
        <v>Azithromycin</v>
      </c>
      <c r="D76" s="451"/>
      <c r="E76" s="228" t="s">
        <v>110</v>
      </c>
      <c r="F76" s="228"/>
      <c r="G76" s="229">
        <f>H72</f>
        <v>0.95248075966955092</v>
      </c>
      <c r="H76" s="212"/>
    </row>
    <row r="77" spans="1:8" ht="18.75" x14ac:dyDescent="0.3">
      <c r="A77" s="149"/>
      <c r="B77" s="149"/>
      <c r="C77" s="150"/>
      <c r="D77" s="150"/>
      <c r="E77" s="151"/>
      <c r="F77" s="150"/>
      <c r="G77" s="171"/>
      <c r="H77" s="212"/>
    </row>
    <row r="78" spans="1:8" ht="26.25" customHeight="1" x14ac:dyDescent="0.4">
      <c r="A78" s="104" t="s">
        <v>111</v>
      </c>
      <c r="B78" s="104" t="s">
        <v>112</v>
      </c>
      <c r="D78" s="250" t="s">
        <v>139</v>
      </c>
    </row>
    <row r="79" spans="1:8" ht="18.75" x14ac:dyDescent="0.3">
      <c r="A79" s="104"/>
      <c r="B79" s="104"/>
    </row>
    <row r="80" spans="1:8" ht="26.25" customHeight="1" x14ac:dyDescent="0.4">
      <c r="A80" s="105" t="s">
        <v>4</v>
      </c>
      <c r="B80" s="484" t="str">
        <f>B26</f>
        <v>Azithromycin Dihydrate</v>
      </c>
      <c r="C80" s="484"/>
    </row>
    <row r="81" spans="1:11" ht="26.25" customHeight="1" x14ac:dyDescent="0.4">
      <c r="A81" s="107" t="s">
        <v>49</v>
      </c>
      <c r="B81" s="230" t="str">
        <f>B27</f>
        <v>NQCL-WRS-A4-3</v>
      </c>
    </row>
    <row r="82" spans="1:11" ht="27" customHeight="1" x14ac:dyDescent="0.4">
      <c r="A82" s="107" t="s">
        <v>6</v>
      </c>
      <c r="B82" s="230">
        <f>B28</f>
        <v>96.21</v>
      </c>
    </row>
    <row r="83" spans="1:11" s="11" customFormat="1" ht="27" customHeight="1" x14ac:dyDescent="0.4">
      <c r="A83" s="107" t="s">
        <v>51</v>
      </c>
      <c r="B83" s="230">
        <f>B29</f>
        <v>0</v>
      </c>
      <c r="C83" s="453" t="s">
        <v>52</v>
      </c>
      <c r="D83" s="454"/>
      <c r="E83" s="454"/>
      <c r="F83" s="454"/>
      <c r="G83" s="455"/>
      <c r="I83" s="109"/>
      <c r="J83" s="109"/>
      <c r="K83" s="109"/>
    </row>
    <row r="84" spans="1:11" s="11" customFormat="1" ht="19.5" customHeight="1" x14ac:dyDescent="0.3">
      <c r="A84" s="107" t="s">
        <v>53</v>
      </c>
      <c r="B84" s="106">
        <f>B82-B83</f>
        <v>96.21</v>
      </c>
      <c r="C84" s="110"/>
      <c r="D84" s="110"/>
      <c r="E84" s="110"/>
      <c r="F84" s="110"/>
      <c r="G84" s="111"/>
      <c r="I84" s="109"/>
      <c r="J84" s="109"/>
      <c r="K84" s="109"/>
    </row>
    <row r="85" spans="1:11" s="11" customFormat="1" ht="27" customHeight="1" x14ac:dyDescent="0.4">
      <c r="A85" s="107" t="s">
        <v>54</v>
      </c>
      <c r="B85" s="232">
        <v>748.98</v>
      </c>
      <c r="C85" s="458" t="s">
        <v>55</v>
      </c>
      <c r="D85" s="459"/>
      <c r="E85" s="459"/>
      <c r="F85" s="459"/>
      <c r="G85" s="459"/>
      <c r="H85" s="460"/>
      <c r="I85" s="109"/>
      <c r="J85" s="109"/>
      <c r="K85" s="109"/>
    </row>
    <row r="86" spans="1:11" s="11" customFormat="1" ht="27" customHeight="1" x14ac:dyDescent="0.4">
      <c r="A86" s="107" t="s">
        <v>56</v>
      </c>
      <c r="B86" s="232">
        <v>785.05</v>
      </c>
      <c r="C86" s="458" t="s">
        <v>57</v>
      </c>
      <c r="D86" s="459"/>
      <c r="E86" s="459"/>
      <c r="F86" s="459"/>
      <c r="G86" s="459"/>
      <c r="H86" s="460"/>
      <c r="I86" s="109"/>
      <c r="J86" s="109"/>
      <c r="K86" s="109"/>
    </row>
    <row r="87" spans="1:11" s="11" customFormat="1" ht="18.75" x14ac:dyDescent="0.3">
      <c r="A87" s="107"/>
      <c r="B87" s="106"/>
      <c r="C87" s="110"/>
      <c r="D87" s="110"/>
      <c r="E87" s="110"/>
      <c r="F87" s="110"/>
      <c r="G87" s="111"/>
      <c r="I87" s="109"/>
      <c r="J87" s="109"/>
      <c r="K87" s="109"/>
    </row>
    <row r="88" spans="1:11" s="11" customFormat="1" ht="18.75" x14ac:dyDescent="0.3">
      <c r="A88" s="107" t="s">
        <v>58</v>
      </c>
      <c r="B88" s="116">
        <f>B85/B86</f>
        <v>0.95405388191834928</v>
      </c>
      <c r="C88" s="99" t="s">
        <v>59</v>
      </c>
      <c r="D88" s="110"/>
      <c r="E88" s="110"/>
      <c r="F88" s="110"/>
      <c r="G88" s="111"/>
      <c r="I88" s="109"/>
      <c r="J88" s="109"/>
      <c r="K88" s="109"/>
    </row>
    <row r="89" spans="1:11" ht="19.5" customHeight="1" x14ac:dyDescent="0.3">
      <c r="A89" s="104"/>
      <c r="B89" s="104"/>
    </row>
    <row r="90" spans="1:11" ht="27" customHeight="1" x14ac:dyDescent="0.4">
      <c r="A90" s="117" t="s">
        <v>60</v>
      </c>
      <c r="B90" s="233">
        <v>25</v>
      </c>
      <c r="D90" s="180" t="s">
        <v>61</v>
      </c>
      <c r="E90" s="181"/>
      <c r="F90" s="456" t="s">
        <v>62</v>
      </c>
      <c r="G90" s="457"/>
    </row>
    <row r="91" spans="1:11" ht="26.25" customHeight="1" x14ac:dyDescent="0.4">
      <c r="A91" s="118" t="s">
        <v>63</v>
      </c>
      <c r="B91" s="234">
        <v>5</v>
      </c>
      <c r="C91" s="177" t="s">
        <v>64</v>
      </c>
      <c r="D91" s="121" t="s">
        <v>65</v>
      </c>
      <c r="E91" s="178" t="s">
        <v>66</v>
      </c>
      <c r="F91" s="121" t="s">
        <v>65</v>
      </c>
      <c r="G91" s="122" t="s">
        <v>66</v>
      </c>
    </row>
    <row r="92" spans="1:11" ht="26.25" customHeight="1" x14ac:dyDescent="0.4">
      <c r="A92" s="118" t="s">
        <v>67</v>
      </c>
      <c r="B92" s="234">
        <v>20</v>
      </c>
      <c r="C92" s="175">
        <v>1</v>
      </c>
      <c r="D92" s="235">
        <v>6158169</v>
      </c>
      <c r="E92" s="192">
        <f>IF(ISBLANK(D92),"-",$D$102/$D$99*D92)</f>
        <v>6446261.1130946018</v>
      </c>
      <c r="F92" s="235">
        <v>6018360</v>
      </c>
      <c r="G92" s="195">
        <f>IF(ISBLANK(F92),"-",$D$102/$F$99*F92)</f>
        <v>6560894.9213559777</v>
      </c>
    </row>
    <row r="93" spans="1:11" ht="26.25" customHeight="1" x14ac:dyDescent="0.4">
      <c r="A93" s="118" t="s">
        <v>68</v>
      </c>
      <c r="B93" s="234">
        <v>1</v>
      </c>
      <c r="C93" s="150">
        <v>2</v>
      </c>
      <c r="D93" s="236">
        <v>6138255</v>
      </c>
      <c r="E93" s="193">
        <f>IF(ISBLANK(D93),"-",$D$102/$D$99*D93)</f>
        <v>6425415.4942416335</v>
      </c>
      <c r="F93" s="236">
        <v>5979820</v>
      </c>
      <c r="G93" s="196">
        <f>IF(ISBLANK(F93),"-",$D$102/$F$99*F93)</f>
        <v>6518880.6699205264</v>
      </c>
    </row>
    <row r="94" spans="1:11" ht="26.25" customHeight="1" x14ac:dyDescent="0.4">
      <c r="A94" s="118" t="s">
        <v>69</v>
      </c>
      <c r="B94" s="234">
        <v>1</v>
      </c>
      <c r="C94" s="150">
        <v>3</v>
      </c>
      <c r="D94" s="236">
        <v>6140481</v>
      </c>
      <c r="E94" s="193">
        <f>IF(ISBLANK(D94),"-",$D$102/$D$99*D94)</f>
        <v>6427745.6312089274</v>
      </c>
      <c r="F94" s="236">
        <v>5983163</v>
      </c>
      <c r="G94" s="196">
        <f>IF(ISBLANK(F94),"-",$D$102/$F$99*F94)</f>
        <v>6522525.0301319622</v>
      </c>
    </row>
    <row r="95" spans="1:11" ht="26.25" customHeight="1" x14ac:dyDescent="0.4">
      <c r="A95" s="118" t="s">
        <v>70</v>
      </c>
      <c r="B95" s="234">
        <v>1</v>
      </c>
      <c r="C95" s="179">
        <v>4</v>
      </c>
      <c r="D95" s="237"/>
      <c r="E95" s="194" t="str">
        <f>IF(ISBLANK(D95),"-",$D$102/$D$99*D95)</f>
        <v>-</v>
      </c>
      <c r="F95" s="247"/>
      <c r="G95" s="197" t="str">
        <f>IF(ISBLANK(F95),"-",$D$102/$F$99*F95)</f>
        <v>-</v>
      </c>
    </row>
    <row r="96" spans="1:11" ht="27" customHeight="1" x14ac:dyDescent="0.4">
      <c r="A96" s="118" t="s">
        <v>71</v>
      </c>
      <c r="B96" s="234">
        <v>1</v>
      </c>
      <c r="C96" s="171" t="s">
        <v>72</v>
      </c>
      <c r="D96" s="224">
        <f>AVERAGE(D92:D95)</f>
        <v>6145635</v>
      </c>
      <c r="E96" s="153">
        <f>AVERAGE(E92:E95)</f>
        <v>6433140.7461817199</v>
      </c>
      <c r="F96" s="176">
        <f>AVERAGE(F92:F95)</f>
        <v>5993781</v>
      </c>
      <c r="G96" s="198">
        <f>AVERAGE(G92:G95)</f>
        <v>6534100.2071361551</v>
      </c>
    </row>
    <row r="97" spans="1:9" ht="26.25" customHeight="1" x14ac:dyDescent="0.4">
      <c r="A97" s="118" t="s">
        <v>73</v>
      </c>
      <c r="B97" s="231">
        <v>1</v>
      </c>
      <c r="C97" s="215" t="s">
        <v>74</v>
      </c>
      <c r="D97" s="238">
        <v>28.91</v>
      </c>
      <c r="E97" s="125"/>
      <c r="F97" s="239">
        <v>27.76</v>
      </c>
    </row>
    <row r="98" spans="1:9" ht="26.25" customHeight="1" x14ac:dyDescent="0.4">
      <c r="A98" s="118" t="s">
        <v>75</v>
      </c>
      <c r="B98" s="231">
        <v>1</v>
      </c>
      <c r="C98" s="216" t="s">
        <v>76</v>
      </c>
      <c r="D98" s="217">
        <f>D97*B88</f>
        <v>27.581697726259478</v>
      </c>
      <c r="E98" s="132"/>
      <c r="F98" s="131">
        <f>F97*B88</f>
        <v>26.484535762053376</v>
      </c>
    </row>
    <row r="99" spans="1:9" ht="19.5" customHeight="1" x14ac:dyDescent="0.3">
      <c r="A99" s="118" t="s">
        <v>77</v>
      </c>
      <c r="B99" s="213">
        <f>(B98/B97)*(B96/B95)*(B94/B93)*(B92/B91)*B90</f>
        <v>100</v>
      </c>
      <c r="C99" s="216" t="s">
        <v>78</v>
      </c>
      <c r="D99" s="218">
        <f>D98*$B$84/100</f>
        <v>26.536351382434241</v>
      </c>
      <c r="E99" s="134"/>
      <c r="F99" s="133">
        <f>F98*$B$84/100</f>
        <v>25.480771856671549</v>
      </c>
    </row>
    <row r="100" spans="1:9" ht="19.5" customHeight="1" x14ac:dyDescent="0.3">
      <c r="A100" s="469" t="s">
        <v>79</v>
      </c>
      <c r="B100" s="473"/>
      <c r="C100" s="216" t="s">
        <v>80</v>
      </c>
      <c r="D100" s="217">
        <f>D99/$B$99</f>
        <v>0.26536351382434242</v>
      </c>
      <c r="E100" s="134"/>
      <c r="F100" s="135">
        <f>F99/$B$99</f>
        <v>0.25480771856671547</v>
      </c>
      <c r="G100" s="205"/>
      <c r="H100" s="206"/>
    </row>
    <row r="101" spans="1:9" ht="19.5" customHeight="1" x14ac:dyDescent="0.3">
      <c r="A101" s="471"/>
      <c r="B101" s="474"/>
      <c r="C101" s="216" t="s">
        <v>81</v>
      </c>
      <c r="D101" s="225">
        <f>$B$56/$B$117</f>
        <v>0.27777777777777779</v>
      </c>
      <c r="F101" s="137"/>
      <c r="G101" s="207"/>
      <c r="H101" s="206"/>
    </row>
    <row r="102" spans="1:9" ht="18.75" x14ac:dyDescent="0.3">
      <c r="C102" s="216" t="s">
        <v>82</v>
      </c>
      <c r="D102" s="217">
        <f>D101*$B$99</f>
        <v>27.777777777777779</v>
      </c>
      <c r="F102" s="137"/>
      <c r="G102" s="205"/>
      <c r="H102" s="206"/>
    </row>
    <row r="103" spans="1:9" ht="19.5" customHeight="1" x14ac:dyDescent="0.3">
      <c r="C103" s="219" t="s">
        <v>83</v>
      </c>
      <c r="D103" s="226">
        <f>D102/B34</f>
        <v>29.11552303725659</v>
      </c>
      <c r="F103" s="140"/>
      <c r="G103" s="205"/>
      <c r="H103" s="206"/>
      <c r="I103" s="154"/>
    </row>
    <row r="104" spans="1:9" ht="18.75" x14ac:dyDescent="0.3">
      <c r="C104" s="221" t="s">
        <v>113</v>
      </c>
      <c r="D104" s="222">
        <f>AVERAGE(E92:E95,G92:G95)</f>
        <v>6483620.4766589375</v>
      </c>
      <c r="F104" s="140"/>
      <c r="G104" s="208"/>
      <c r="H104" s="206"/>
      <c r="I104" s="156"/>
    </row>
    <row r="105" spans="1:9" ht="18.75" x14ac:dyDescent="0.3">
      <c r="C105" s="136" t="s">
        <v>85</v>
      </c>
      <c r="D105" s="155">
        <f>STDEV(E92:E95,G92:G95)/D104</f>
        <v>8.8959468654336953E-3</v>
      </c>
      <c r="F105" s="140"/>
      <c r="G105" s="205"/>
      <c r="H105" s="206"/>
      <c r="I105" s="156"/>
    </row>
    <row r="106" spans="1:9" ht="19.5" customHeight="1" x14ac:dyDescent="0.3">
      <c r="C106" s="138" t="s">
        <v>20</v>
      </c>
      <c r="D106" s="157">
        <f>COUNT(E92:E95,G92:G95)</f>
        <v>6</v>
      </c>
      <c r="F106" s="140"/>
      <c r="G106" s="205"/>
      <c r="H106" s="206"/>
      <c r="I106" s="156"/>
    </row>
    <row r="107" spans="1:9" ht="19.5" customHeight="1" x14ac:dyDescent="0.3">
      <c r="A107" s="98"/>
      <c r="B107" s="98"/>
      <c r="C107" s="98"/>
      <c r="D107" s="98"/>
      <c r="E107" s="98"/>
    </row>
    <row r="108" spans="1:9" ht="26.25" customHeight="1" x14ac:dyDescent="0.4">
      <c r="A108" s="117" t="s">
        <v>114</v>
      </c>
      <c r="B108" s="233">
        <v>900</v>
      </c>
      <c r="C108" s="158" t="s">
        <v>115</v>
      </c>
      <c r="D108" s="159" t="s">
        <v>65</v>
      </c>
      <c r="E108" s="160" t="s">
        <v>116</v>
      </c>
      <c r="F108" s="161" t="s">
        <v>117</v>
      </c>
    </row>
    <row r="109" spans="1:9" ht="26.25" customHeight="1" x14ac:dyDescent="0.4">
      <c r="A109" s="118" t="s">
        <v>95</v>
      </c>
      <c r="B109" s="234">
        <v>1</v>
      </c>
      <c r="C109" s="124">
        <v>1</v>
      </c>
      <c r="D109" s="248">
        <v>6527721</v>
      </c>
      <c r="E109" s="162">
        <f t="shared" ref="E109:E114" si="1">IF(ISBLANK(D109),"-",D109/$D$104*$D$101*$B$117)</f>
        <v>251.70045900665474</v>
      </c>
      <c r="F109" s="163">
        <f t="shared" ref="F109:F114" si="2">IF(ISBLANK(D109), "-", E109/$B$56)</f>
        <v>1.0068018360266189</v>
      </c>
    </row>
    <row r="110" spans="1:9" ht="26.25" customHeight="1" x14ac:dyDescent="0.4">
      <c r="A110" s="118" t="s">
        <v>97</v>
      </c>
      <c r="B110" s="234">
        <v>1</v>
      </c>
      <c r="C110" s="124">
        <v>2</v>
      </c>
      <c r="D110" s="248">
        <v>6480819</v>
      </c>
      <c r="E110" s="164">
        <f t="shared" si="1"/>
        <v>249.89197869195837</v>
      </c>
      <c r="F110" s="187">
        <f t="shared" si="2"/>
        <v>0.99956791476783347</v>
      </c>
    </row>
    <row r="111" spans="1:9" ht="26.25" customHeight="1" x14ac:dyDescent="0.4">
      <c r="A111" s="118" t="s">
        <v>98</v>
      </c>
      <c r="B111" s="234">
        <v>1</v>
      </c>
      <c r="C111" s="124">
        <v>3</v>
      </c>
      <c r="D111" s="248">
        <v>6453336</v>
      </c>
      <c r="E111" s="164">
        <f t="shared" si="1"/>
        <v>248.83226984182829</v>
      </c>
      <c r="F111" s="187">
        <f t="shared" si="2"/>
        <v>0.99532907936731319</v>
      </c>
    </row>
    <row r="112" spans="1:9" ht="26.25" customHeight="1" x14ac:dyDescent="0.4">
      <c r="A112" s="118" t="s">
        <v>99</v>
      </c>
      <c r="B112" s="234">
        <v>1</v>
      </c>
      <c r="C112" s="124">
        <v>4</v>
      </c>
      <c r="D112" s="248">
        <v>6240861</v>
      </c>
      <c r="E112" s="164">
        <f t="shared" si="1"/>
        <v>240.63950930144381</v>
      </c>
      <c r="F112" s="187">
        <f t="shared" si="2"/>
        <v>0.96255803720577526</v>
      </c>
    </row>
    <row r="113" spans="1:11" ht="26.25" customHeight="1" x14ac:dyDescent="0.4">
      <c r="A113" s="118" t="s">
        <v>100</v>
      </c>
      <c r="B113" s="234">
        <v>1</v>
      </c>
      <c r="C113" s="124">
        <v>5</v>
      </c>
      <c r="D113" s="248">
        <v>6340196</v>
      </c>
      <c r="E113" s="164">
        <f t="shared" si="1"/>
        <v>244.4697381202653</v>
      </c>
      <c r="F113" s="187">
        <f t="shared" si="2"/>
        <v>0.97787895248106127</v>
      </c>
    </row>
    <row r="114" spans="1:11" ht="26.25" customHeight="1" x14ac:dyDescent="0.4">
      <c r="A114" s="118" t="s">
        <v>102</v>
      </c>
      <c r="B114" s="234">
        <v>1</v>
      </c>
      <c r="C114" s="127">
        <v>6</v>
      </c>
      <c r="D114" s="249">
        <v>6380026</v>
      </c>
      <c r="E114" s="165">
        <f t="shared" si="1"/>
        <v>246.0055312833363</v>
      </c>
      <c r="F114" s="188">
        <f t="shared" si="2"/>
        <v>0.98402212513334519</v>
      </c>
    </row>
    <row r="115" spans="1:11" ht="26.25" customHeight="1" x14ac:dyDescent="0.4">
      <c r="A115" s="118" t="s">
        <v>103</v>
      </c>
      <c r="B115" s="234">
        <v>1</v>
      </c>
      <c r="C115" s="124"/>
      <c r="D115" s="150"/>
      <c r="E115" s="152"/>
      <c r="F115" s="166"/>
    </row>
    <row r="116" spans="1:11" ht="26.25" customHeight="1" x14ac:dyDescent="0.4">
      <c r="A116" s="118" t="s">
        <v>104</v>
      </c>
      <c r="B116" s="234">
        <v>1</v>
      </c>
      <c r="C116" s="124"/>
      <c r="D116" s="167"/>
      <c r="E116" s="168" t="s">
        <v>72</v>
      </c>
      <c r="F116" s="251">
        <f>AVERAGE(F109:F114)</f>
        <v>0.98769299083032447</v>
      </c>
    </row>
    <row r="117" spans="1:11" ht="27" customHeight="1" x14ac:dyDescent="0.4">
      <c r="A117" s="118" t="s">
        <v>105</v>
      </c>
      <c r="B117" s="210">
        <f>(B116/B115)*(B114/B113)*(B112/B111)*(B110/B109)*B108</f>
        <v>900</v>
      </c>
      <c r="C117" s="169"/>
      <c r="D117" s="170"/>
      <c r="E117" s="171" t="s">
        <v>85</v>
      </c>
      <c r="F117" s="252">
        <f>STDEV(F109:F114)/F116</f>
        <v>1.6363239666562713E-2</v>
      </c>
    </row>
    <row r="118" spans="1:11" ht="27" customHeight="1" x14ac:dyDescent="0.4">
      <c r="A118" s="469" t="s">
        <v>79</v>
      </c>
      <c r="B118" s="470"/>
      <c r="C118" s="172"/>
      <c r="D118" s="173"/>
      <c r="E118" s="174" t="s">
        <v>20</v>
      </c>
      <c r="F118" s="253">
        <f>COUNT(F109:F114)</f>
        <v>6</v>
      </c>
      <c r="I118" s="156"/>
    </row>
    <row r="119" spans="1:11" ht="19.5" customHeight="1" x14ac:dyDescent="0.3">
      <c r="A119" s="471"/>
      <c r="B119" s="472"/>
      <c r="C119" s="152"/>
      <c r="D119" s="152"/>
      <c r="E119" s="152"/>
      <c r="F119" s="150"/>
      <c r="G119" s="152"/>
      <c r="H119" s="152"/>
    </row>
    <row r="120" spans="1:11" ht="18.75" x14ac:dyDescent="0.3">
      <c r="A120" s="115"/>
      <c r="B120" s="115"/>
      <c r="C120" s="152"/>
      <c r="D120" s="152"/>
      <c r="E120" s="152"/>
      <c r="F120" s="150"/>
      <c r="G120" s="152"/>
      <c r="H120" s="152"/>
    </row>
    <row r="121" spans="1:11" ht="26.25" customHeight="1" x14ac:dyDescent="0.4">
      <c r="A121" s="105" t="s">
        <v>108</v>
      </c>
      <c r="B121" s="227" t="s">
        <v>109</v>
      </c>
      <c r="C121" s="451" t="str">
        <f>B20</f>
        <v>Azithromycin</v>
      </c>
      <c r="D121" s="451"/>
      <c r="E121" s="228" t="s">
        <v>118</v>
      </c>
      <c r="F121" s="228"/>
      <c r="G121" s="254">
        <f>F116</f>
        <v>0.98769299083032447</v>
      </c>
      <c r="H121" s="152"/>
    </row>
    <row r="122" spans="1:11" s="44" customFormat="1" ht="26.25" customHeight="1" x14ac:dyDescent="0.4">
      <c r="A122" s="432"/>
      <c r="B122" s="363"/>
      <c r="C122" s="439"/>
      <c r="D122" s="439"/>
      <c r="E122" s="364"/>
      <c r="F122" s="364"/>
      <c r="G122" s="254"/>
      <c r="H122" s="364"/>
      <c r="I122" s="391"/>
      <c r="J122" s="391"/>
      <c r="K122" s="391"/>
    </row>
    <row r="123" spans="1:11" ht="18.75" x14ac:dyDescent="0.3">
      <c r="A123" s="495"/>
      <c r="B123" s="510" t="s">
        <v>26</v>
      </c>
      <c r="C123" s="510"/>
      <c r="D123" s="495"/>
      <c r="E123" s="493" t="s">
        <v>27</v>
      </c>
      <c r="F123" s="502"/>
      <c r="G123" s="510" t="s">
        <v>28</v>
      </c>
      <c r="H123" s="510"/>
    </row>
    <row r="124" spans="1:11" ht="26.25" customHeight="1" x14ac:dyDescent="0.3">
      <c r="A124" s="509" t="s">
        <v>29</v>
      </c>
      <c r="B124" s="513"/>
      <c r="C124" s="512" t="s">
        <v>140</v>
      </c>
      <c r="D124" s="495"/>
      <c r="E124" s="492" t="s">
        <v>141</v>
      </c>
      <c r="F124" s="492"/>
      <c r="G124" s="492"/>
      <c r="H124" s="492"/>
    </row>
    <row r="125" spans="1:11" ht="19.5" customHeight="1" x14ac:dyDescent="0.3">
      <c r="A125" s="509" t="s">
        <v>30</v>
      </c>
      <c r="C125" s="513"/>
      <c r="D125" s="495"/>
      <c r="E125" s="504"/>
      <c r="F125" s="492"/>
      <c r="G125" s="492"/>
      <c r="H125" s="492"/>
    </row>
    <row r="126" spans="1:11" ht="26.25" customHeight="1" x14ac:dyDescent="0.4">
      <c r="A126" s="503"/>
      <c r="B126" s="491"/>
      <c r="C126" s="493"/>
      <c r="D126" s="493"/>
      <c r="E126" s="504"/>
      <c r="F126" s="496"/>
      <c r="G126" s="495"/>
      <c r="H126" s="495"/>
    </row>
    <row r="127" spans="1:11" ht="26.25" customHeight="1" x14ac:dyDescent="0.4">
      <c r="A127" s="503"/>
      <c r="B127" s="491"/>
      <c r="C127" s="502"/>
      <c r="D127" s="494"/>
      <c r="E127" s="498"/>
      <c r="F127" s="497"/>
      <c r="G127" s="495"/>
      <c r="H127" s="495"/>
    </row>
    <row r="128" spans="1:11" ht="26.25" customHeight="1" x14ac:dyDescent="0.4">
      <c r="A128" s="503"/>
      <c r="B128" s="491"/>
      <c r="C128" s="502"/>
      <c r="D128" s="494"/>
      <c r="E128" s="498"/>
      <c r="F128" s="497"/>
      <c r="G128" s="495"/>
      <c r="H128" s="495"/>
    </row>
    <row r="129" spans="1:9" ht="26.25" customHeight="1" x14ac:dyDescent="0.4">
      <c r="A129" s="503"/>
      <c r="B129" s="491"/>
      <c r="C129" s="502"/>
      <c r="D129" s="494"/>
      <c r="E129" s="498"/>
      <c r="F129" s="497"/>
      <c r="G129" s="495"/>
      <c r="H129" s="495"/>
    </row>
    <row r="130" spans="1:9" ht="26.25" customHeight="1" x14ac:dyDescent="0.4">
      <c r="A130" s="503"/>
      <c r="B130" s="491"/>
      <c r="C130" s="502"/>
      <c r="D130" s="494"/>
      <c r="E130" s="498"/>
      <c r="F130" s="497"/>
      <c r="G130" s="495"/>
      <c r="H130" s="495"/>
    </row>
    <row r="131" spans="1:9" ht="26.25" customHeight="1" x14ac:dyDescent="0.4">
      <c r="A131" s="503"/>
      <c r="B131" s="491"/>
      <c r="C131" s="502"/>
      <c r="D131" s="494"/>
      <c r="E131" s="498"/>
      <c r="F131" s="497"/>
      <c r="G131" s="495"/>
      <c r="H131" s="495"/>
    </row>
    <row r="132" spans="1:9" ht="26.25" customHeight="1" x14ac:dyDescent="0.4">
      <c r="A132" s="503"/>
      <c r="B132" s="491"/>
      <c r="C132" s="502"/>
      <c r="D132" s="494"/>
      <c r="E132" s="498"/>
      <c r="F132" s="497"/>
      <c r="G132" s="495"/>
      <c r="H132" s="495"/>
    </row>
    <row r="133" spans="1:9" ht="26.25" customHeight="1" x14ac:dyDescent="0.4">
      <c r="A133" s="503"/>
      <c r="B133" s="491"/>
      <c r="C133" s="502"/>
      <c r="D133" s="502"/>
      <c r="E133" s="492"/>
      <c r="F133" s="498"/>
      <c r="G133" s="495"/>
      <c r="H133" s="495"/>
    </row>
    <row r="134" spans="1:9" ht="26.25" customHeight="1" x14ac:dyDescent="0.4">
      <c r="A134" s="503"/>
      <c r="B134" s="491"/>
      <c r="C134" s="502"/>
      <c r="D134" s="505"/>
      <c r="E134" s="506"/>
      <c r="F134" s="499"/>
      <c r="G134" s="495"/>
      <c r="H134" s="495"/>
    </row>
    <row r="135" spans="1:9" ht="27" customHeight="1" x14ac:dyDescent="0.4">
      <c r="A135" s="503"/>
      <c r="B135" s="507"/>
      <c r="C135" s="492"/>
      <c r="D135" s="492"/>
      <c r="E135" s="503"/>
      <c r="F135" s="499"/>
      <c r="G135" s="495"/>
      <c r="H135" s="495"/>
    </row>
    <row r="136" spans="1:9" ht="27" customHeight="1" x14ac:dyDescent="0.4">
      <c r="A136" s="508"/>
      <c r="B136" s="508"/>
      <c r="C136" s="492"/>
      <c r="D136" s="502"/>
      <c r="E136" s="503"/>
      <c r="F136" s="500"/>
      <c r="G136" s="495"/>
      <c r="H136" s="495"/>
      <c r="I136" s="156"/>
    </row>
    <row r="137" spans="1:9" ht="19.5" customHeight="1" x14ac:dyDescent="0.3">
      <c r="A137" s="508"/>
      <c r="B137" s="508"/>
      <c r="C137" s="492"/>
      <c r="D137" s="492"/>
      <c r="E137" s="492"/>
      <c r="F137" s="502"/>
      <c r="G137" s="492"/>
      <c r="H137" s="492"/>
    </row>
    <row r="138" spans="1:9" ht="18.75" x14ac:dyDescent="0.3">
      <c r="A138" s="501"/>
      <c r="B138" s="501"/>
      <c r="C138" s="492"/>
      <c r="D138" s="492"/>
      <c r="E138" s="492"/>
      <c r="F138" s="502"/>
      <c r="G138" s="492"/>
      <c r="H138" s="492"/>
    </row>
    <row r="139" spans="1:9" ht="26.25" customHeight="1" x14ac:dyDescent="0.4">
      <c r="A139" s="509"/>
      <c r="B139" s="503"/>
      <c r="C139" s="510"/>
      <c r="D139" s="510"/>
      <c r="E139" s="492"/>
      <c r="F139" s="492"/>
      <c r="G139" s="511"/>
      <c r="H139" s="492"/>
    </row>
    <row r="140" spans="1:9" ht="19.5" customHeight="1" x14ac:dyDescent="0.3">
      <c r="A140" s="501"/>
      <c r="B140" s="501"/>
      <c r="C140" s="492"/>
      <c r="D140" s="492"/>
      <c r="E140" s="492"/>
      <c r="F140" s="492"/>
      <c r="G140" s="492"/>
      <c r="H140" s="492"/>
    </row>
    <row r="142" spans="1:9" ht="83.1" customHeight="1" x14ac:dyDescent="0.25"/>
    <row r="143" spans="1:9" ht="83.1" customHeight="1" x14ac:dyDescent="0.25"/>
    <row r="144" spans="1:9" ht="18.75" x14ac:dyDescent="0.3">
      <c r="A144" s="149"/>
      <c r="B144" s="149"/>
      <c r="C144" s="150"/>
      <c r="D144" s="150"/>
      <c r="E144" s="150"/>
      <c r="F144" s="151"/>
      <c r="G144" s="150"/>
      <c r="H144" s="150"/>
    </row>
    <row r="145" spans="1:8" ht="18.75" x14ac:dyDescent="0.3">
      <c r="A145" s="149"/>
      <c r="B145" s="149"/>
      <c r="C145" s="150"/>
      <c r="D145" s="150"/>
      <c r="E145" s="150"/>
      <c r="F145" s="151"/>
      <c r="G145" s="150"/>
      <c r="H145" s="150"/>
    </row>
    <row r="146" spans="1:8" ht="18.75" x14ac:dyDescent="0.3">
      <c r="A146" s="149"/>
      <c r="B146" s="149"/>
      <c r="C146" s="150"/>
      <c r="D146" s="150"/>
      <c r="E146" s="150"/>
      <c r="F146" s="151"/>
      <c r="G146" s="150"/>
      <c r="H146" s="150"/>
    </row>
    <row r="147" spans="1:8" ht="18.75" x14ac:dyDescent="0.3">
      <c r="A147" s="149"/>
      <c r="B147" s="149"/>
      <c r="C147" s="150"/>
      <c r="D147" s="150"/>
      <c r="E147" s="150"/>
      <c r="F147" s="151"/>
      <c r="G147" s="150"/>
      <c r="H147" s="150"/>
    </row>
    <row r="148" spans="1:8" ht="18.75" x14ac:dyDescent="0.3">
      <c r="A148" s="149"/>
      <c r="B148" s="149"/>
      <c r="C148" s="150"/>
      <c r="D148" s="150"/>
      <c r="E148" s="150"/>
      <c r="F148" s="151"/>
      <c r="G148" s="150"/>
      <c r="H148" s="150"/>
    </row>
    <row r="149" spans="1:8" ht="18.75" x14ac:dyDescent="0.3">
      <c r="A149" s="149"/>
      <c r="B149" s="149"/>
      <c r="C149" s="150"/>
      <c r="D149" s="150"/>
      <c r="E149" s="150"/>
      <c r="F149" s="151"/>
      <c r="G149" s="150"/>
      <c r="H149" s="150"/>
    </row>
    <row r="150" spans="1:8" ht="18.75" x14ac:dyDescent="0.3">
      <c r="A150" s="149"/>
      <c r="B150" s="149"/>
      <c r="C150" s="150"/>
      <c r="D150" s="150"/>
      <c r="E150" s="150"/>
      <c r="F150" s="151"/>
      <c r="G150" s="150"/>
      <c r="H150" s="150"/>
    </row>
    <row r="151" spans="1:8" ht="18.75" x14ac:dyDescent="0.3">
      <c r="A151" s="149"/>
      <c r="B151" s="149"/>
      <c r="C151" s="150"/>
      <c r="D151" s="150"/>
      <c r="E151" s="150"/>
      <c r="F151" s="151"/>
      <c r="G151" s="150"/>
      <c r="H151" s="150"/>
    </row>
    <row r="152" spans="1:8" ht="18.75" x14ac:dyDescent="0.3">
      <c r="A152" s="149"/>
      <c r="B152" s="149"/>
      <c r="C152" s="150"/>
      <c r="D152" s="150"/>
      <c r="E152" s="150"/>
      <c r="F152" s="151"/>
      <c r="G152" s="150"/>
      <c r="H152" s="150"/>
    </row>
    <row r="251" spans="1:1" x14ac:dyDescent="0.25">
      <c r="A251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A1:H7"/>
    <mergeCell ref="A8:H14"/>
    <mergeCell ref="A16:H16"/>
    <mergeCell ref="C85:H85"/>
    <mergeCell ref="C86:H86"/>
    <mergeCell ref="B80:C80"/>
    <mergeCell ref="B26:C26"/>
    <mergeCell ref="B18:C18"/>
    <mergeCell ref="F90:G90"/>
    <mergeCell ref="A100:B101"/>
    <mergeCell ref="A118:B119"/>
    <mergeCell ref="A46:B47"/>
    <mergeCell ref="C83:G83"/>
    <mergeCell ref="A70:B71"/>
    <mergeCell ref="C76:D76"/>
    <mergeCell ref="C139:D139"/>
    <mergeCell ref="B123:C123"/>
    <mergeCell ref="G123:H12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6:B137"/>
    <mergeCell ref="C121:D121"/>
  </mergeCells>
  <printOptions horizontalCentered="1" verticalCentered="1"/>
  <pageMargins left="0.7" right="0.7" top="0.75" bottom="0.75" header="0.3" footer="0.3"/>
  <pageSetup paperSize="9" scale="15" orientation="portrait" r:id="rId1"/>
  <headerFooter alignWithMargins="0"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58" zoomScale="60" zoomScaleNormal="70" workbookViewId="0">
      <selection activeCell="D113" sqref="D113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79" t="s">
        <v>45</v>
      </c>
      <c r="B1" s="479"/>
      <c r="C1" s="479"/>
      <c r="D1" s="479"/>
      <c r="E1" s="479"/>
      <c r="F1" s="479"/>
      <c r="G1" s="479"/>
    </row>
    <row r="2" spans="1:7" x14ac:dyDescent="0.2">
      <c r="A2" s="479"/>
      <c r="B2" s="479"/>
      <c r="C2" s="479"/>
      <c r="D2" s="479"/>
      <c r="E2" s="479"/>
      <c r="F2" s="479"/>
      <c r="G2" s="479"/>
    </row>
    <row r="3" spans="1:7" x14ac:dyDescent="0.2">
      <c r="A3" s="479"/>
      <c r="B3" s="479"/>
      <c r="C3" s="479"/>
      <c r="D3" s="479"/>
      <c r="E3" s="479"/>
      <c r="F3" s="479"/>
      <c r="G3" s="479"/>
    </row>
    <row r="4" spans="1:7" x14ac:dyDescent="0.2">
      <c r="A4" s="479"/>
      <c r="B4" s="479"/>
      <c r="C4" s="479"/>
      <c r="D4" s="479"/>
      <c r="E4" s="479"/>
      <c r="F4" s="479"/>
      <c r="G4" s="479"/>
    </row>
    <row r="5" spans="1:7" x14ac:dyDescent="0.2">
      <c r="A5" s="479"/>
      <c r="B5" s="479"/>
      <c r="C5" s="479"/>
      <c r="D5" s="479"/>
      <c r="E5" s="479"/>
      <c r="F5" s="479"/>
      <c r="G5" s="479"/>
    </row>
    <row r="6" spans="1:7" x14ac:dyDescent="0.2">
      <c r="A6" s="479"/>
      <c r="B6" s="479"/>
      <c r="C6" s="479"/>
      <c r="D6" s="479"/>
      <c r="E6" s="479"/>
      <c r="F6" s="479"/>
      <c r="G6" s="479"/>
    </row>
    <row r="7" spans="1:7" x14ac:dyDescent="0.2">
      <c r="A7" s="479"/>
      <c r="B7" s="479"/>
      <c r="C7" s="479"/>
      <c r="D7" s="479"/>
      <c r="E7" s="479"/>
      <c r="F7" s="479"/>
      <c r="G7" s="479"/>
    </row>
    <row r="8" spans="1:7" x14ac:dyDescent="0.2">
      <c r="A8" s="480" t="s">
        <v>46</v>
      </c>
      <c r="B8" s="480"/>
      <c r="C8" s="480"/>
      <c r="D8" s="480"/>
      <c r="E8" s="480"/>
      <c r="F8" s="480"/>
      <c r="G8" s="480"/>
    </row>
    <row r="9" spans="1:7" x14ac:dyDescent="0.2">
      <c r="A9" s="480"/>
      <c r="B9" s="480"/>
      <c r="C9" s="480"/>
      <c r="D9" s="480"/>
      <c r="E9" s="480"/>
      <c r="F9" s="480"/>
      <c r="G9" s="480"/>
    </row>
    <row r="10" spans="1:7" x14ac:dyDescent="0.2">
      <c r="A10" s="480"/>
      <c r="B10" s="480"/>
      <c r="C10" s="480"/>
      <c r="D10" s="480"/>
      <c r="E10" s="480"/>
      <c r="F10" s="480"/>
      <c r="G10" s="480"/>
    </row>
    <row r="11" spans="1:7" x14ac:dyDescent="0.2">
      <c r="A11" s="480"/>
      <c r="B11" s="480"/>
      <c r="C11" s="480"/>
      <c r="D11" s="480"/>
      <c r="E11" s="480"/>
      <c r="F11" s="480"/>
      <c r="G11" s="480"/>
    </row>
    <row r="12" spans="1:7" x14ac:dyDescent="0.2">
      <c r="A12" s="480"/>
      <c r="B12" s="480"/>
      <c r="C12" s="480"/>
      <c r="D12" s="480"/>
      <c r="E12" s="480"/>
      <c r="F12" s="480"/>
      <c r="G12" s="480"/>
    </row>
    <row r="13" spans="1:7" x14ac:dyDescent="0.2">
      <c r="A13" s="480"/>
      <c r="B13" s="480"/>
      <c r="C13" s="480"/>
      <c r="D13" s="480"/>
      <c r="E13" s="480"/>
      <c r="F13" s="480"/>
      <c r="G13" s="480"/>
    </row>
    <row r="14" spans="1:7" x14ac:dyDescent="0.2">
      <c r="A14" s="480"/>
      <c r="B14" s="480"/>
      <c r="C14" s="480"/>
      <c r="D14" s="480"/>
      <c r="E14" s="480"/>
      <c r="F14" s="480"/>
      <c r="G14" s="480"/>
    </row>
    <row r="15" spans="1:7" ht="19.5" customHeight="1" x14ac:dyDescent="0.3">
      <c r="A15" s="257"/>
      <c r="B15" s="257"/>
      <c r="C15" s="257"/>
      <c r="D15" s="257"/>
      <c r="E15" s="257"/>
      <c r="F15" s="257"/>
      <c r="G15" s="257"/>
    </row>
    <row r="16" spans="1:7" ht="19.5" customHeight="1" x14ac:dyDescent="0.3">
      <c r="A16" s="489" t="s">
        <v>31</v>
      </c>
      <c r="B16" s="490"/>
      <c r="C16" s="490"/>
      <c r="D16" s="490"/>
      <c r="E16" s="490"/>
      <c r="F16" s="490"/>
      <c r="G16" s="490"/>
    </row>
    <row r="17" spans="1:7" ht="18.75" customHeight="1" x14ac:dyDescent="0.3">
      <c r="A17" s="258" t="s">
        <v>47</v>
      </c>
      <c r="B17" s="258"/>
      <c r="C17" s="257"/>
      <c r="D17" s="257"/>
      <c r="E17" s="257"/>
      <c r="F17" s="257"/>
      <c r="G17" s="257"/>
    </row>
    <row r="18" spans="1:7" ht="26.25" customHeight="1" x14ac:dyDescent="0.4">
      <c r="A18" s="259" t="s">
        <v>33</v>
      </c>
      <c r="B18" s="484"/>
      <c r="C18" s="484"/>
      <c r="D18" s="260"/>
      <c r="E18" s="260"/>
      <c r="F18" s="257"/>
      <c r="G18" s="257"/>
    </row>
    <row r="19" spans="1:7" ht="26.25" customHeight="1" x14ac:dyDescent="0.4">
      <c r="A19" s="259" t="s">
        <v>34</v>
      </c>
      <c r="B19" s="437"/>
      <c r="C19" s="257">
        <v>12</v>
      </c>
      <c r="E19" s="257"/>
      <c r="F19" s="257"/>
      <c r="G19" s="257"/>
    </row>
    <row r="20" spans="1:7" ht="26.25" customHeight="1" x14ac:dyDescent="0.4">
      <c r="A20" s="259" t="s">
        <v>35</v>
      </c>
      <c r="B20" s="488"/>
      <c r="C20" s="488"/>
      <c r="D20" s="257"/>
      <c r="E20" s="257"/>
      <c r="F20" s="257"/>
      <c r="G20" s="257"/>
    </row>
    <row r="21" spans="1:7" ht="26.25" customHeight="1" x14ac:dyDescent="0.4">
      <c r="A21" s="259" t="s">
        <v>36</v>
      </c>
      <c r="B21" s="261"/>
      <c r="C21" s="261"/>
      <c r="D21" s="262"/>
      <c r="E21" s="262"/>
      <c r="F21" s="262"/>
      <c r="G21" s="262"/>
    </row>
    <row r="22" spans="1:7" ht="26.25" customHeight="1" x14ac:dyDescent="0.4">
      <c r="A22" s="259" t="s">
        <v>37</v>
      </c>
      <c r="B22" s="263"/>
      <c r="C22" s="264"/>
      <c r="D22" s="257"/>
      <c r="E22" s="257"/>
      <c r="F22" s="257"/>
      <c r="G22" s="257"/>
    </row>
    <row r="23" spans="1:7" ht="26.25" customHeight="1" x14ac:dyDescent="0.4">
      <c r="A23" s="259" t="s">
        <v>38</v>
      </c>
      <c r="B23" s="263"/>
      <c r="C23" s="264"/>
      <c r="D23" s="257"/>
      <c r="E23" s="257"/>
      <c r="F23" s="257"/>
      <c r="G23" s="257"/>
    </row>
    <row r="24" spans="1:7" ht="18.75" customHeight="1" x14ac:dyDescent="0.3">
      <c r="A24" s="259"/>
      <c r="B24" s="265"/>
      <c r="C24" s="257"/>
      <c r="D24" s="257"/>
      <c r="E24" s="257"/>
      <c r="F24" s="257"/>
      <c r="G24" s="257"/>
    </row>
    <row r="25" spans="1:7" ht="18.75" customHeight="1" x14ac:dyDescent="0.3">
      <c r="A25" s="266" t="s">
        <v>1</v>
      </c>
      <c r="B25" s="265"/>
      <c r="C25" s="257"/>
      <c r="D25" s="257"/>
      <c r="E25" s="257"/>
      <c r="F25" s="257"/>
      <c r="G25" s="257"/>
    </row>
    <row r="26" spans="1:7" ht="26.25" customHeight="1" x14ac:dyDescent="0.4">
      <c r="A26" s="267" t="s">
        <v>4</v>
      </c>
      <c r="B26" s="484"/>
      <c r="C26" s="484"/>
      <c r="D26" s="257"/>
      <c r="E26" s="257"/>
      <c r="F26" s="257"/>
      <c r="G26" s="257"/>
    </row>
    <row r="27" spans="1:7" ht="26.25" customHeight="1" x14ac:dyDescent="0.4">
      <c r="A27" s="268" t="s">
        <v>49</v>
      </c>
      <c r="B27" s="488"/>
      <c r="C27" s="488"/>
      <c r="D27" s="257"/>
      <c r="E27" s="257"/>
      <c r="F27" s="257"/>
      <c r="G27" s="257"/>
    </row>
    <row r="28" spans="1:7" ht="27" customHeight="1" x14ac:dyDescent="0.4">
      <c r="A28" s="268" t="s">
        <v>6</v>
      </c>
      <c r="B28" s="269">
        <v>1</v>
      </c>
      <c r="C28" s="257"/>
      <c r="D28" s="257"/>
      <c r="E28" s="257"/>
      <c r="F28" s="257"/>
      <c r="G28" s="257"/>
    </row>
    <row r="29" spans="1:7" ht="27" customHeight="1" x14ac:dyDescent="0.4">
      <c r="A29" s="268" t="s">
        <v>51</v>
      </c>
      <c r="B29" s="270">
        <v>0</v>
      </c>
      <c r="C29" s="458" t="s">
        <v>119</v>
      </c>
      <c r="D29" s="459"/>
      <c r="E29" s="459"/>
      <c r="F29" s="459"/>
      <c r="G29" s="460"/>
    </row>
    <row r="30" spans="1:7" ht="19.5" customHeight="1" x14ac:dyDescent="0.3">
      <c r="A30" s="268" t="s">
        <v>53</v>
      </c>
      <c r="B30" s="272">
        <f>B28-B29</f>
        <v>1</v>
      </c>
      <c r="C30" s="273"/>
      <c r="D30" s="273"/>
      <c r="E30" s="273"/>
      <c r="F30" s="273"/>
      <c r="G30" s="273"/>
    </row>
    <row r="31" spans="1:7" ht="27" customHeight="1" x14ac:dyDescent="0.4">
      <c r="A31" s="268" t="s">
        <v>54</v>
      </c>
      <c r="B31" s="274">
        <v>1</v>
      </c>
      <c r="C31" s="458" t="s">
        <v>55</v>
      </c>
      <c r="D31" s="459"/>
      <c r="E31" s="459"/>
      <c r="F31" s="459"/>
      <c r="G31" s="460"/>
    </row>
    <row r="32" spans="1:7" ht="27" customHeight="1" x14ac:dyDescent="0.4">
      <c r="A32" s="268" t="s">
        <v>56</v>
      </c>
      <c r="B32" s="274">
        <v>1</v>
      </c>
      <c r="C32" s="458" t="s">
        <v>57</v>
      </c>
      <c r="D32" s="459"/>
      <c r="E32" s="459"/>
      <c r="F32" s="459"/>
      <c r="G32" s="460"/>
    </row>
    <row r="33" spans="1:7" ht="18.75" customHeight="1" x14ac:dyDescent="0.3">
      <c r="A33" s="268"/>
      <c r="B33" s="275"/>
      <c r="C33" s="276"/>
      <c r="D33" s="276"/>
      <c r="E33" s="276"/>
      <c r="F33" s="276"/>
      <c r="G33" s="276"/>
    </row>
    <row r="34" spans="1:7" ht="18.75" customHeight="1" x14ac:dyDescent="0.3">
      <c r="A34" s="268" t="s">
        <v>58</v>
      </c>
      <c r="B34" s="277">
        <f>B31/B32</f>
        <v>1</v>
      </c>
      <c r="C34" s="257" t="s">
        <v>59</v>
      </c>
      <c r="D34" s="257"/>
      <c r="E34" s="257"/>
      <c r="F34" s="257"/>
      <c r="G34" s="257"/>
    </row>
    <row r="35" spans="1:7" ht="19.5" customHeight="1" x14ac:dyDescent="0.3">
      <c r="A35" s="268"/>
      <c r="B35" s="272"/>
      <c r="C35" s="271"/>
      <c r="D35" s="271"/>
      <c r="E35" s="271"/>
      <c r="F35" s="271"/>
      <c r="G35" s="257"/>
    </row>
    <row r="36" spans="1:7" ht="27" customHeight="1" x14ac:dyDescent="0.4">
      <c r="A36" s="278" t="s">
        <v>120</v>
      </c>
      <c r="B36" s="279">
        <v>100</v>
      </c>
      <c r="C36" s="257"/>
      <c r="D36" s="456" t="s">
        <v>61</v>
      </c>
      <c r="E36" s="468"/>
      <c r="F36" s="456" t="s">
        <v>62</v>
      </c>
      <c r="G36" s="457"/>
    </row>
    <row r="37" spans="1:7" ht="26.25" customHeight="1" x14ac:dyDescent="0.4">
      <c r="A37" s="280" t="s">
        <v>63</v>
      </c>
      <c r="B37" s="281">
        <v>1</v>
      </c>
      <c r="C37" s="282" t="s">
        <v>92</v>
      </c>
      <c r="D37" s="283" t="s">
        <v>65</v>
      </c>
      <c r="E37" s="284" t="s">
        <v>66</v>
      </c>
      <c r="F37" s="283" t="s">
        <v>65</v>
      </c>
      <c r="G37" s="285" t="s">
        <v>66</v>
      </c>
    </row>
    <row r="38" spans="1:7" ht="26.25" customHeight="1" x14ac:dyDescent="0.4">
      <c r="A38" s="280" t="s">
        <v>67</v>
      </c>
      <c r="B38" s="281">
        <v>1</v>
      </c>
      <c r="C38" s="286">
        <v>1</v>
      </c>
      <c r="D38" s="287"/>
      <c r="E38" s="288" t="str">
        <f>IF(ISBLANK(D38),"-",$D$48/$D$45*D38)</f>
        <v>-</v>
      </c>
      <c r="F38" s="287"/>
      <c r="G38" s="289" t="str">
        <f>IF(ISBLANK(F38),"-",$D$48/$F$45*F38)</f>
        <v>-</v>
      </c>
    </row>
    <row r="39" spans="1:7" ht="26.25" customHeight="1" x14ac:dyDescent="0.4">
      <c r="A39" s="280" t="s">
        <v>68</v>
      </c>
      <c r="B39" s="281">
        <v>1</v>
      </c>
      <c r="C39" s="290">
        <v>2</v>
      </c>
      <c r="D39" s="291"/>
      <c r="E39" s="292" t="str">
        <f>IF(ISBLANK(D39),"-",$D$48/$D$45*D39)</f>
        <v>-</v>
      </c>
      <c r="F39" s="291"/>
      <c r="G39" s="293" t="str">
        <f>IF(ISBLANK(F39),"-",$D$48/$F$45*F39)</f>
        <v>-</v>
      </c>
    </row>
    <row r="40" spans="1:7" ht="26.25" customHeight="1" x14ac:dyDescent="0.4">
      <c r="A40" s="280" t="s">
        <v>69</v>
      </c>
      <c r="B40" s="281">
        <v>1</v>
      </c>
      <c r="C40" s="290">
        <v>3</v>
      </c>
      <c r="D40" s="291"/>
      <c r="E40" s="292" t="str">
        <f>IF(ISBLANK(D40),"-",$D$48/$D$45*D40)</f>
        <v>-</v>
      </c>
      <c r="F40" s="291"/>
      <c r="G40" s="293" t="str">
        <f>IF(ISBLANK(F40),"-",$D$48/$F$45*F40)</f>
        <v>-</v>
      </c>
    </row>
    <row r="41" spans="1:7" ht="26.25" customHeight="1" x14ac:dyDescent="0.4">
      <c r="A41" s="280" t="s">
        <v>70</v>
      </c>
      <c r="B41" s="281">
        <v>1</v>
      </c>
      <c r="C41" s="294">
        <v>4</v>
      </c>
      <c r="D41" s="295"/>
      <c r="E41" s="296" t="str">
        <f>IF(ISBLANK(D41),"-",$D$48/$D$45*D41)</f>
        <v>-</v>
      </c>
      <c r="F41" s="295"/>
      <c r="G41" s="297" t="str">
        <f>IF(ISBLANK(F41),"-",$D$48/$F$45*F41)</f>
        <v>-</v>
      </c>
    </row>
    <row r="42" spans="1:7" ht="27" customHeight="1" x14ac:dyDescent="0.4">
      <c r="A42" s="280" t="s">
        <v>71</v>
      </c>
      <c r="B42" s="281">
        <v>1</v>
      </c>
      <c r="C42" s="298" t="s">
        <v>72</v>
      </c>
      <c r="D42" s="299" t="e">
        <f>AVERAGE(D38:D41)</f>
        <v>#DIV/0!</v>
      </c>
      <c r="E42" s="300" t="e">
        <f>AVERAGE(E38:E41)</f>
        <v>#DIV/0!</v>
      </c>
      <c r="F42" s="299" t="e">
        <f>AVERAGE(F38:F41)</f>
        <v>#DIV/0!</v>
      </c>
      <c r="G42" s="301" t="e">
        <f>AVERAGE(G38:G41)</f>
        <v>#DIV/0!</v>
      </c>
    </row>
    <row r="43" spans="1:7" ht="26.25" customHeight="1" x14ac:dyDescent="0.4">
      <c r="A43" s="280" t="s">
        <v>73</v>
      </c>
      <c r="B43" s="281">
        <v>1</v>
      </c>
      <c r="C43" s="302" t="s">
        <v>74</v>
      </c>
      <c r="D43" s="303"/>
      <c r="E43" s="304"/>
      <c r="F43" s="303"/>
      <c r="G43" s="257"/>
    </row>
    <row r="44" spans="1:7" ht="26.25" customHeight="1" x14ac:dyDescent="0.4">
      <c r="A44" s="280" t="s">
        <v>75</v>
      </c>
      <c r="B44" s="281">
        <v>1</v>
      </c>
      <c r="C44" s="305" t="s">
        <v>76</v>
      </c>
      <c r="D44" s="306">
        <f>D43*$B$34</f>
        <v>0</v>
      </c>
      <c r="E44" s="307"/>
      <c r="F44" s="306">
        <f>F43*$B$34</f>
        <v>0</v>
      </c>
      <c r="G44" s="257"/>
    </row>
    <row r="45" spans="1:7" ht="19.5" customHeight="1" x14ac:dyDescent="0.3">
      <c r="A45" s="280" t="s">
        <v>77</v>
      </c>
      <c r="B45" s="308">
        <f>(B44/B43)*(B42/B41)*(B40/B39)*(B38/B37)*B36</f>
        <v>100</v>
      </c>
      <c r="C45" s="305" t="s">
        <v>78</v>
      </c>
      <c r="D45" s="309">
        <f>D44*$B$30/100</f>
        <v>0</v>
      </c>
      <c r="E45" s="310"/>
      <c r="F45" s="309">
        <f>F44*$B$30/100</f>
        <v>0</v>
      </c>
      <c r="G45" s="257"/>
    </row>
    <row r="46" spans="1:7" ht="19.5" customHeight="1" x14ac:dyDescent="0.3">
      <c r="A46" s="469" t="s">
        <v>79</v>
      </c>
      <c r="B46" s="470"/>
      <c r="C46" s="305" t="s">
        <v>80</v>
      </c>
      <c r="D46" s="306">
        <f>D45/$B$45</f>
        <v>0</v>
      </c>
      <c r="E46" s="310"/>
      <c r="F46" s="311">
        <f>F45/$B$45</f>
        <v>0</v>
      </c>
      <c r="G46" s="257"/>
    </row>
    <row r="47" spans="1:7" ht="27" customHeight="1" x14ac:dyDescent="0.4">
      <c r="A47" s="471"/>
      <c r="B47" s="472"/>
      <c r="C47" s="312" t="s">
        <v>81</v>
      </c>
      <c r="D47" s="313"/>
      <c r="E47" s="257"/>
      <c r="F47" s="314"/>
      <c r="G47" s="257"/>
    </row>
    <row r="48" spans="1:7" ht="18.75" customHeight="1" x14ac:dyDescent="0.3">
      <c r="A48" s="257"/>
      <c r="B48" s="257"/>
      <c r="C48" s="315" t="s">
        <v>82</v>
      </c>
      <c r="D48" s="309">
        <f>D47*$B$45</f>
        <v>0</v>
      </c>
      <c r="E48" s="257"/>
      <c r="F48" s="314"/>
      <c r="G48" s="257"/>
    </row>
    <row r="49" spans="1:7" ht="19.5" customHeight="1" x14ac:dyDescent="0.3">
      <c r="A49" s="257"/>
      <c r="B49" s="257"/>
      <c r="C49" s="316" t="s">
        <v>83</v>
      </c>
      <c r="D49" s="317">
        <f>D48/B34</f>
        <v>0</v>
      </c>
      <c r="E49" s="257"/>
      <c r="F49" s="314"/>
      <c r="G49" s="257"/>
    </row>
    <row r="50" spans="1:7" ht="18.75" customHeight="1" x14ac:dyDescent="0.3">
      <c r="A50" s="257"/>
      <c r="B50" s="257"/>
      <c r="C50" s="278" t="s">
        <v>84</v>
      </c>
      <c r="D50" s="318" t="e">
        <f>AVERAGE(E38:E41,G38:G41)</f>
        <v>#DIV/0!</v>
      </c>
      <c r="E50" s="257"/>
      <c r="F50" s="319"/>
      <c r="G50" s="257"/>
    </row>
    <row r="51" spans="1:7" ht="18.75" customHeight="1" x14ac:dyDescent="0.3">
      <c r="A51" s="257"/>
      <c r="B51" s="257"/>
      <c r="C51" s="280" t="s">
        <v>85</v>
      </c>
      <c r="D51" s="320" t="e">
        <f>STDEV(E38:E41,G38:G41)/D50</f>
        <v>#DIV/0!</v>
      </c>
      <c r="E51" s="257"/>
      <c r="F51" s="319"/>
      <c r="G51" s="257"/>
    </row>
    <row r="52" spans="1:7" ht="19.5" customHeight="1" x14ac:dyDescent="0.3">
      <c r="A52" s="257"/>
      <c r="B52" s="257"/>
      <c r="C52" s="321" t="s">
        <v>20</v>
      </c>
      <c r="D52" s="322">
        <f>COUNT(E38:E41,G38:G41)</f>
        <v>0</v>
      </c>
      <c r="E52" s="257"/>
      <c r="F52" s="319"/>
      <c r="G52" s="257"/>
    </row>
    <row r="53" spans="1:7" ht="18.75" customHeight="1" x14ac:dyDescent="0.3">
      <c r="A53" s="257"/>
      <c r="B53" s="257"/>
      <c r="C53" s="257"/>
      <c r="D53" s="257"/>
      <c r="E53" s="257"/>
      <c r="F53" s="257"/>
      <c r="G53" s="257"/>
    </row>
    <row r="54" spans="1:7" ht="18.75" customHeight="1" x14ac:dyDescent="0.3">
      <c r="A54" s="258" t="s">
        <v>1</v>
      </c>
      <c r="B54" s="323" t="s">
        <v>86</v>
      </c>
      <c r="C54" s="257"/>
      <c r="D54" s="257"/>
      <c r="E54" s="257"/>
      <c r="F54" s="257"/>
      <c r="G54" s="257"/>
    </row>
    <row r="55" spans="1:7" ht="18.75" customHeight="1" x14ac:dyDescent="0.3">
      <c r="A55" s="257" t="s">
        <v>87</v>
      </c>
      <c r="B55" s="324">
        <f>B21</f>
        <v>0</v>
      </c>
      <c r="C55" s="257"/>
      <c r="D55" s="257"/>
      <c r="E55" s="257"/>
      <c r="F55" s="257"/>
      <c r="G55" s="257"/>
    </row>
    <row r="56" spans="1:7" ht="26.25" customHeight="1" x14ac:dyDescent="0.4">
      <c r="A56" s="325" t="s">
        <v>88</v>
      </c>
      <c r="B56" s="326">
        <v>10</v>
      </c>
      <c r="C56" s="257">
        <f>B20</f>
        <v>0</v>
      </c>
      <c r="D56" s="257"/>
      <c r="E56" s="257"/>
      <c r="F56" s="257"/>
      <c r="G56" s="257"/>
    </row>
    <row r="57" spans="1:7" ht="17.25" customHeight="1" x14ac:dyDescent="0.3">
      <c r="A57" s="327" t="s">
        <v>89</v>
      </c>
      <c r="B57" s="327">
        <f>Uniformity!C46</f>
        <v>483.38350000000008</v>
      </c>
      <c r="C57" s="327"/>
      <c r="D57" s="328"/>
      <c r="E57" s="328"/>
      <c r="F57" s="328"/>
      <c r="G57" s="328"/>
    </row>
    <row r="58" spans="1:7" ht="57.75" customHeight="1" x14ac:dyDescent="0.4">
      <c r="A58" s="278" t="s">
        <v>121</v>
      </c>
      <c r="B58" s="279">
        <v>1</v>
      </c>
      <c r="C58" s="329" t="s">
        <v>122</v>
      </c>
      <c r="D58" s="330" t="s">
        <v>123</v>
      </c>
      <c r="E58" s="331" t="s">
        <v>124</v>
      </c>
      <c r="F58" s="332" t="s">
        <v>125</v>
      </c>
      <c r="G58" s="333" t="s">
        <v>126</v>
      </c>
    </row>
    <row r="59" spans="1:7" ht="26.25" customHeight="1" x14ac:dyDescent="0.4">
      <c r="A59" s="280" t="s">
        <v>63</v>
      </c>
      <c r="B59" s="281">
        <v>1</v>
      </c>
      <c r="C59" s="334">
        <v>1</v>
      </c>
      <c r="D59" s="335"/>
      <c r="E59" s="336" t="str">
        <f t="shared" ref="E59:E68" si="0">IF(ISBLANK(D59),"-",D59/$D$50*$D$47*$B$67)</f>
        <v>-</v>
      </c>
      <c r="F59" s="337" t="str">
        <f t="shared" ref="F59:F68" si="1">IF(ISBLANK(D59),"-",E59/$E$70*100)</f>
        <v>-</v>
      </c>
      <c r="G59" s="338" t="str">
        <f t="shared" ref="G59:G68" si="2">IF(ISBLANK(D59),"-",E59/$B$56*100)</f>
        <v>-</v>
      </c>
    </row>
    <row r="60" spans="1:7" ht="26.25" customHeight="1" x14ac:dyDescent="0.4">
      <c r="A60" s="280" t="s">
        <v>67</v>
      </c>
      <c r="B60" s="281">
        <v>1</v>
      </c>
      <c r="C60" s="339">
        <v>2</v>
      </c>
      <c r="D60" s="340"/>
      <c r="E60" s="341" t="str">
        <f t="shared" si="0"/>
        <v>-</v>
      </c>
      <c r="F60" s="342" t="str">
        <f t="shared" si="1"/>
        <v>-</v>
      </c>
      <c r="G60" s="343" t="str">
        <f t="shared" si="2"/>
        <v>-</v>
      </c>
    </row>
    <row r="61" spans="1:7" ht="26.25" customHeight="1" x14ac:dyDescent="0.4">
      <c r="A61" s="280" t="s">
        <v>68</v>
      </c>
      <c r="B61" s="281">
        <v>1</v>
      </c>
      <c r="C61" s="339">
        <v>3</v>
      </c>
      <c r="D61" s="340"/>
      <c r="E61" s="341" t="str">
        <f t="shared" si="0"/>
        <v>-</v>
      </c>
      <c r="F61" s="342" t="str">
        <f t="shared" si="1"/>
        <v>-</v>
      </c>
      <c r="G61" s="343" t="str">
        <f t="shared" si="2"/>
        <v>-</v>
      </c>
    </row>
    <row r="62" spans="1:7" ht="26.25" customHeight="1" x14ac:dyDescent="0.4">
      <c r="A62" s="280" t="s">
        <v>69</v>
      </c>
      <c r="B62" s="281">
        <v>1</v>
      </c>
      <c r="C62" s="339">
        <v>4</v>
      </c>
      <c r="D62" s="340"/>
      <c r="E62" s="341" t="str">
        <f t="shared" si="0"/>
        <v>-</v>
      </c>
      <c r="F62" s="342" t="str">
        <f t="shared" si="1"/>
        <v>-</v>
      </c>
      <c r="G62" s="343" t="str">
        <f t="shared" si="2"/>
        <v>-</v>
      </c>
    </row>
    <row r="63" spans="1:7" ht="26.25" customHeight="1" x14ac:dyDescent="0.4">
      <c r="A63" s="280" t="s">
        <v>70</v>
      </c>
      <c r="B63" s="281">
        <v>1</v>
      </c>
      <c r="C63" s="339">
        <v>5</v>
      </c>
      <c r="D63" s="340"/>
      <c r="E63" s="341" t="str">
        <f t="shared" si="0"/>
        <v>-</v>
      </c>
      <c r="F63" s="342" t="str">
        <f t="shared" si="1"/>
        <v>-</v>
      </c>
      <c r="G63" s="343" t="str">
        <f t="shared" si="2"/>
        <v>-</v>
      </c>
    </row>
    <row r="64" spans="1:7" ht="26.25" customHeight="1" x14ac:dyDescent="0.4">
      <c r="A64" s="280" t="s">
        <v>71</v>
      </c>
      <c r="B64" s="281">
        <v>1</v>
      </c>
      <c r="C64" s="339">
        <v>6</v>
      </c>
      <c r="D64" s="340"/>
      <c r="E64" s="341" t="str">
        <f t="shared" si="0"/>
        <v>-</v>
      </c>
      <c r="F64" s="342" t="str">
        <f t="shared" si="1"/>
        <v>-</v>
      </c>
      <c r="G64" s="343" t="str">
        <f t="shared" si="2"/>
        <v>-</v>
      </c>
    </row>
    <row r="65" spans="1:7" ht="26.25" customHeight="1" x14ac:dyDescent="0.4">
      <c r="A65" s="280" t="s">
        <v>73</v>
      </c>
      <c r="B65" s="281">
        <v>1</v>
      </c>
      <c r="C65" s="339">
        <v>7</v>
      </c>
      <c r="D65" s="340"/>
      <c r="E65" s="341" t="str">
        <f t="shared" si="0"/>
        <v>-</v>
      </c>
      <c r="F65" s="342" t="str">
        <f t="shared" si="1"/>
        <v>-</v>
      </c>
      <c r="G65" s="343" t="str">
        <f t="shared" si="2"/>
        <v>-</v>
      </c>
    </row>
    <row r="66" spans="1:7" ht="26.25" customHeight="1" x14ac:dyDescent="0.4">
      <c r="A66" s="280" t="s">
        <v>75</v>
      </c>
      <c r="B66" s="281">
        <v>1</v>
      </c>
      <c r="C66" s="339">
        <v>8</v>
      </c>
      <c r="D66" s="340"/>
      <c r="E66" s="341" t="str">
        <f t="shared" si="0"/>
        <v>-</v>
      </c>
      <c r="F66" s="342" t="str">
        <f t="shared" si="1"/>
        <v>-</v>
      </c>
      <c r="G66" s="343" t="str">
        <f t="shared" si="2"/>
        <v>-</v>
      </c>
    </row>
    <row r="67" spans="1:7" ht="27" customHeight="1" x14ac:dyDescent="0.4">
      <c r="A67" s="280" t="s">
        <v>77</v>
      </c>
      <c r="B67" s="308">
        <f>(B66/B65)*(B64/B63)*(B62/B61)*(B60/B59)*B58</f>
        <v>1</v>
      </c>
      <c r="C67" s="339">
        <v>9</v>
      </c>
      <c r="D67" s="340"/>
      <c r="E67" s="341" t="str">
        <f t="shared" si="0"/>
        <v>-</v>
      </c>
      <c r="F67" s="342" t="str">
        <f t="shared" si="1"/>
        <v>-</v>
      </c>
      <c r="G67" s="343" t="str">
        <f t="shared" si="2"/>
        <v>-</v>
      </c>
    </row>
    <row r="68" spans="1:7" ht="27" customHeight="1" x14ac:dyDescent="0.4">
      <c r="A68" s="469" t="s">
        <v>79</v>
      </c>
      <c r="B68" s="473"/>
      <c r="C68" s="344">
        <v>10</v>
      </c>
      <c r="D68" s="345"/>
      <c r="E68" s="346" t="str">
        <f t="shared" si="0"/>
        <v>-</v>
      </c>
      <c r="F68" s="347" t="str">
        <f t="shared" si="1"/>
        <v>-</v>
      </c>
      <c r="G68" s="348" t="str">
        <f t="shared" si="2"/>
        <v>-</v>
      </c>
    </row>
    <row r="69" spans="1:7" ht="19.5" customHeight="1" x14ac:dyDescent="0.3">
      <c r="A69" s="471"/>
      <c r="B69" s="474"/>
      <c r="C69" s="339"/>
      <c r="D69" s="310"/>
      <c r="E69" s="349"/>
      <c r="F69" s="328"/>
      <c r="G69" s="350"/>
    </row>
    <row r="70" spans="1:7" ht="26.25" customHeight="1" x14ac:dyDescent="0.4">
      <c r="A70" s="328"/>
      <c r="B70" s="328"/>
      <c r="C70" s="351" t="s">
        <v>127</v>
      </c>
      <c r="D70" s="352"/>
      <c r="E70" s="353" t="e">
        <f>AVERAGE(E59:E68)</f>
        <v>#DIV/0!</v>
      </c>
      <c r="F70" s="353" t="e">
        <f>AVERAGE(F59:F68)</f>
        <v>#DIV/0!</v>
      </c>
      <c r="G70" s="354" t="e">
        <f>AVERAGE(G59:G68)</f>
        <v>#DIV/0!</v>
      </c>
    </row>
    <row r="71" spans="1:7" ht="26.25" customHeight="1" x14ac:dyDescent="0.4">
      <c r="A71" s="328"/>
      <c r="B71" s="328"/>
      <c r="C71" s="351"/>
      <c r="D71" s="352"/>
      <c r="E71" s="355" t="e">
        <f>STDEV(E59:E68)/E70</f>
        <v>#DIV/0!</v>
      </c>
      <c r="F71" s="355" t="e">
        <f>STDEV(F59:F68)/F70</f>
        <v>#DIV/0!</v>
      </c>
      <c r="G71" s="356" t="e">
        <f>STDEV(G59:G68)/G70</f>
        <v>#DIV/0!</v>
      </c>
    </row>
    <row r="72" spans="1:7" ht="27" customHeight="1" x14ac:dyDescent="0.4">
      <c r="A72" s="328"/>
      <c r="B72" s="328"/>
      <c r="C72" s="357"/>
      <c r="D72" s="358"/>
      <c r="E72" s="359">
        <f>COUNT(E59:E68)</f>
        <v>0</v>
      </c>
      <c r="F72" s="359">
        <f>COUNT(F59:F68)</f>
        <v>0</v>
      </c>
      <c r="G72" s="360">
        <f>COUNT(G59:G68)</f>
        <v>0</v>
      </c>
    </row>
    <row r="73" spans="1:7" ht="18.75" customHeight="1" x14ac:dyDescent="0.3">
      <c r="A73" s="328"/>
      <c r="B73" s="361"/>
      <c r="C73" s="361"/>
      <c r="D73" s="307"/>
      <c r="E73" s="352"/>
      <c r="F73" s="304"/>
      <c r="G73" s="362"/>
    </row>
    <row r="74" spans="1:7" ht="18.75" customHeight="1" x14ac:dyDescent="0.3">
      <c r="A74" s="267" t="s">
        <v>108</v>
      </c>
      <c r="B74" s="363" t="s">
        <v>128</v>
      </c>
      <c r="C74" s="451">
        <f>B20</f>
        <v>0</v>
      </c>
      <c r="D74" s="451"/>
      <c r="E74" s="364" t="s">
        <v>110</v>
      </c>
      <c r="F74" s="364"/>
      <c r="G74" s="365" t="e">
        <f>G70</f>
        <v>#DIV/0!</v>
      </c>
    </row>
    <row r="75" spans="1:7" ht="18.75" customHeight="1" x14ac:dyDescent="0.3">
      <c r="A75" s="267"/>
      <c r="B75" s="363"/>
      <c r="C75" s="366"/>
      <c r="D75" s="366"/>
      <c r="E75" s="364"/>
      <c r="F75" s="364"/>
      <c r="G75" s="367"/>
    </row>
    <row r="76" spans="1:7" ht="18.75" customHeight="1" x14ac:dyDescent="0.3">
      <c r="A76" s="258" t="s">
        <v>1</v>
      </c>
      <c r="B76" s="368" t="s">
        <v>129</v>
      </c>
      <c r="C76" s="257"/>
      <c r="D76" s="257"/>
      <c r="E76" s="257"/>
      <c r="F76" s="257"/>
      <c r="G76" s="328"/>
    </row>
    <row r="77" spans="1:7" ht="18.75" customHeight="1" x14ac:dyDescent="0.3">
      <c r="A77" s="258"/>
      <c r="B77" s="323"/>
      <c r="C77" s="257"/>
      <c r="D77" s="257"/>
      <c r="E77" s="257"/>
      <c r="F77" s="257"/>
      <c r="G77" s="328"/>
    </row>
    <row r="78" spans="1:7" ht="18.75" customHeight="1" x14ac:dyDescent="0.3">
      <c r="A78" s="328"/>
      <c r="B78" s="486" t="s">
        <v>130</v>
      </c>
      <c r="C78" s="487"/>
      <c r="D78" s="257"/>
      <c r="E78" s="328"/>
      <c r="F78" s="328"/>
      <c r="G78" s="328"/>
    </row>
    <row r="79" spans="1:7" ht="18.75" customHeight="1" x14ac:dyDescent="0.3">
      <c r="A79" s="328"/>
      <c r="B79" s="369" t="s">
        <v>43</v>
      </c>
      <c r="C79" s="370" t="e">
        <f>G70</f>
        <v>#DIV/0!</v>
      </c>
      <c r="D79" s="257"/>
      <c r="E79" s="328"/>
      <c r="F79" s="328"/>
      <c r="G79" s="328"/>
    </row>
    <row r="80" spans="1:7" ht="26.25" customHeight="1" x14ac:dyDescent="0.4">
      <c r="A80" s="328"/>
      <c r="B80" s="369" t="s">
        <v>131</v>
      </c>
      <c r="C80" s="371">
        <v>2.4</v>
      </c>
      <c r="D80" s="257"/>
      <c r="E80" s="328"/>
      <c r="F80" s="328"/>
      <c r="G80" s="328"/>
    </row>
    <row r="81" spans="1:7" ht="18.75" customHeight="1" x14ac:dyDescent="0.3">
      <c r="A81" s="328"/>
      <c r="B81" s="369" t="s">
        <v>132</v>
      </c>
      <c r="C81" s="370" t="e">
        <f>STDEV(G59:G68)</f>
        <v>#DIV/0!</v>
      </c>
      <c r="D81" s="257"/>
      <c r="E81" s="328"/>
      <c r="F81" s="328"/>
      <c r="G81" s="328"/>
    </row>
    <row r="82" spans="1:7" ht="18.75" customHeight="1" x14ac:dyDescent="0.3">
      <c r="A82" s="328"/>
      <c r="B82" s="369" t="s">
        <v>133</v>
      </c>
      <c r="C82" s="370" t="e">
        <f>IF(OR(G70&lt;98.5,G70&gt;101.5),(IF(98.5&gt;G70,98.5,101.5)),C79)</f>
        <v>#DIV/0!</v>
      </c>
      <c r="D82" s="257"/>
      <c r="E82" s="328"/>
      <c r="F82" s="328"/>
      <c r="G82" s="328"/>
    </row>
    <row r="83" spans="1:7" ht="18.75" customHeight="1" x14ac:dyDescent="0.3">
      <c r="A83" s="328"/>
      <c r="B83" s="369" t="s">
        <v>134</v>
      </c>
      <c r="C83" s="372" t="e">
        <f>ABS(C82-C79)+(C80*C81)</f>
        <v>#DIV/0!</v>
      </c>
      <c r="D83" s="257"/>
      <c r="E83" s="328"/>
      <c r="F83" s="328"/>
      <c r="G83" s="328"/>
    </row>
    <row r="84" spans="1:7" ht="18.75" customHeight="1" x14ac:dyDescent="0.3">
      <c r="A84" s="325"/>
      <c r="B84" s="373"/>
      <c r="C84" s="257"/>
      <c r="D84" s="257"/>
      <c r="E84" s="257"/>
      <c r="F84" s="257"/>
      <c r="G84" s="257"/>
    </row>
    <row r="85" spans="1:7" ht="18.75" customHeight="1" x14ac:dyDescent="0.3">
      <c r="A85" s="266" t="s">
        <v>135</v>
      </c>
      <c r="B85" s="266" t="s">
        <v>136</v>
      </c>
      <c r="C85" s="257"/>
      <c r="D85" s="257"/>
      <c r="E85" s="257"/>
      <c r="F85" s="257"/>
      <c r="G85" s="257"/>
    </row>
    <row r="86" spans="1:7" ht="18.75" customHeight="1" x14ac:dyDescent="0.3">
      <c r="A86" s="266"/>
      <c r="B86" s="266"/>
      <c r="C86" s="257"/>
      <c r="D86" s="257"/>
      <c r="E86" s="257"/>
      <c r="F86" s="257"/>
      <c r="G86" s="257"/>
    </row>
    <row r="87" spans="1:7" ht="26.25" customHeight="1" x14ac:dyDescent="0.4">
      <c r="A87" s="267" t="s">
        <v>4</v>
      </c>
      <c r="B87" s="484"/>
      <c r="C87" s="484"/>
      <c r="D87" s="257"/>
      <c r="E87" s="257"/>
      <c r="F87" s="257"/>
      <c r="G87" s="257"/>
    </row>
    <row r="88" spans="1:7" ht="26.25" customHeight="1" x14ac:dyDescent="0.4">
      <c r="A88" s="268" t="s">
        <v>49</v>
      </c>
      <c r="B88" s="488"/>
      <c r="C88" s="488"/>
      <c r="D88" s="257"/>
      <c r="E88" s="257"/>
      <c r="F88" s="257"/>
      <c r="G88" s="257"/>
    </row>
    <row r="89" spans="1:7" ht="27" customHeight="1" x14ac:dyDescent="0.4">
      <c r="A89" s="268" t="s">
        <v>6</v>
      </c>
      <c r="B89" s="269">
        <f>B32</f>
        <v>1</v>
      </c>
      <c r="C89" s="257"/>
      <c r="D89" s="257"/>
      <c r="E89" s="257"/>
      <c r="F89" s="257"/>
      <c r="G89" s="257"/>
    </row>
    <row r="90" spans="1:7" ht="27" customHeight="1" x14ac:dyDescent="0.4">
      <c r="A90" s="268" t="s">
        <v>51</v>
      </c>
      <c r="B90" s="269">
        <f>B33</f>
        <v>0</v>
      </c>
      <c r="C90" s="453" t="s">
        <v>52</v>
      </c>
      <c r="D90" s="454"/>
      <c r="E90" s="454"/>
      <c r="F90" s="454"/>
      <c r="G90" s="455"/>
    </row>
    <row r="91" spans="1:7" ht="18.75" customHeight="1" x14ac:dyDescent="0.3">
      <c r="A91" s="268" t="s">
        <v>53</v>
      </c>
      <c r="B91" s="272">
        <f>B89-B90</f>
        <v>1</v>
      </c>
      <c r="C91" s="374"/>
      <c r="D91" s="374"/>
      <c r="E91" s="374"/>
      <c r="F91" s="374"/>
      <c r="G91" s="375"/>
    </row>
    <row r="92" spans="1:7" ht="19.5" customHeight="1" x14ac:dyDescent="0.3">
      <c r="A92" s="268"/>
      <c r="B92" s="272"/>
      <c r="C92" s="374"/>
      <c r="D92" s="374"/>
      <c r="E92" s="374"/>
      <c r="F92" s="374"/>
      <c r="G92" s="375"/>
    </row>
    <row r="93" spans="1:7" ht="27" customHeight="1" x14ac:dyDescent="0.4">
      <c r="A93" s="268" t="s">
        <v>54</v>
      </c>
      <c r="B93" s="274">
        <v>1</v>
      </c>
      <c r="C93" s="458" t="s">
        <v>137</v>
      </c>
      <c r="D93" s="459"/>
      <c r="E93" s="459"/>
      <c r="F93" s="459"/>
      <c r="G93" s="459"/>
    </row>
    <row r="94" spans="1:7" ht="27" customHeight="1" x14ac:dyDescent="0.4">
      <c r="A94" s="268" t="s">
        <v>56</v>
      </c>
      <c r="B94" s="274">
        <v>1</v>
      </c>
      <c r="C94" s="458" t="s">
        <v>138</v>
      </c>
      <c r="D94" s="459"/>
      <c r="E94" s="459"/>
      <c r="F94" s="459"/>
      <c r="G94" s="459"/>
    </row>
    <row r="95" spans="1:7" ht="18.75" customHeight="1" x14ac:dyDescent="0.3">
      <c r="A95" s="268"/>
      <c r="B95" s="275"/>
      <c r="C95" s="276"/>
      <c r="D95" s="276"/>
      <c r="E95" s="276"/>
      <c r="F95" s="276"/>
      <c r="G95" s="276"/>
    </row>
    <row r="96" spans="1:7" ht="18.75" customHeight="1" x14ac:dyDescent="0.3">
      <c r="A96" s="268" t="s">
        <v>58</v>
      </c>
      <c r="B96" s="277">
        <f>B93/B94</f>
        <v>1</v>
      </c>
      <c r="C96" s="257" t="s">
        <v>59</v>
      </c>
      <c r="D96" s="257"/>
      <c r="E96" s="257"/>
      <c r="F96" s="257"/>
      <c r="G96" s="257"/>
    </row>
    <row r="97" spans="1:7" ht="19.5" customHeight="1" x14ac:dyDescent="0.3">
      <c r="A97" s="266"/>
      <c r="B97" s="266"/>
      <c r="C97" s="257"/>
      <c r="D97" s="257"/>
      <c r="E97" s="257"/>
      <c r="F97" s="257"/>
      <c r="G97" s="257"/>
    </row>
    <row r="98" spans="1:7" ht="27" customHeight="1" x14ac:dyDescent="0.4">
      <c r="A98" s="278" t="s">
        <v>120</v>
      </c>
      <c r="B98" s="376">
        <v>1</v>
      </c>
      <c r="C98" s="257"/>
      <c r="D98" s="377" t="s">
        <v>61</v>
      </c>
      <c r="E98" s="378"/>
      <c r="F98" s="456" t="s">
        <v>62</v>
      </c>
      <c r="G98" s="457"/>
    </row>
    <row r="99" spans="1:7" ht="26.25" customHeight="1" x14ac:dyDescent="0.4">
      <c r="A99" s="280" t="s">
        <v>63</v>
      </c>
      <c r="B99" s="379">
        <v>1</v>
      </c>
      <c r="C99" s="282" t="s">
        <v>92</v>
      </c>
      <c r="D99" s="283" t="s">
        <v>65</v>
      </c>
      <c r="E99" s="284" t="s">
        <v>66</v>
      </c>
      <c r="F99" s="283" t="s">
        <v>65</v>
      </c>
      <c r="G99" s="285" t="s">
        <v>66</v>
      </c>
    </row>
    <row r="100" spans="1:7" ht="26.25" customHeight="1" x14ac:dyDescent="0.4">
      <c r="A100" s="280" t="s">
        <v>67</v>
      </c>
      <c r="B100" s="379">
        <v>1</v>
      </c>
      <c r="C100" s="286">
        <v>1</v>
      </c>
      <c r="D100" s="287"/>
      <c r="E100" s="380" t="str">
        <f>IF(ISBLANK(D100),"-",$D$110/$D$107*D100)</f>
        <v>-</v>
      </c>
      <c r="F100" s="381"/>
      <c r="G100" s="289" t="str">
        <f>IF(ISBLANK(F100),"-",$D$110/$F$107*F100)</f>
        <v>-</v>
      </c>
    </row>
    <row r="101" spans="1:7" ht="26.25" customHeight="1" x14ac:dyDescent="0.4">
      <c r="A101" s="280" t="s">
        <v>68</v>
      </c>
      <c r="B101" s="379">
        <v>1</v>
      </c>
      <c r="C101" s="290">
        <v>2</v>
      </c>
      <c r="D101" s="291"/>
      <c r="E101" s="382" t="str">
        <f>IF(ISBLANK(D101),"-",$D$110/$D$107*D101)</f>
        <v>-</v>
      </c>
      <c r="F101" s="269"/>
      <c r="G101" s="293" t="str">
        <f>IF(ISBLANK(F101),"-",$D$110/$F$107*F101)</f>
        <v>-</v>
      </c>
    </row>
    <row r="102" spans="1:7" ht="26.25" customHeight="1" x14ac:dyDescent="0.4">
      <c r="A102" s="280" t="s">
        <v>69</v>
      </c>
      <c r="B102" s="379">
        <v>1</v>
      </c>
      <c r="C102" s="290">
        <v>3</v>
      </c>
      <c r="D102" s="291"/>
      <c r="E102" s="382" t="str">
        <f>IF(ISBLANK(D102),"-",$D$110/$D$107*D102)</f>
        <v>-</v>
      </c>
      <c r="F102" s="383"/>
      <c r="G102" s="293" t="str">
        <f>IF(ISBLANK(F102),"-",$D$110/$F$107*F102)</f>
        <v>-</v>
      </c>
    </row>
    <row r="103" spans="1:7" ht="26.25" customHeight="1" x14ac:dyDescent="0.4">
      <c r="A103" s="280" t="s">
        <v>70</v>
      </c>
      <c r="B103" s="379">
        <v>1</v>
      </c>
      <c r="C103" s="294">
        <v>4</v>
      </c>
      <c r="D103" s="295"/>
      <c r="E103" s="384" t="str">
        <f>IF(ISBLANK(D103),"-",$D$110/$D$107*D103)</f>
        <v>-</v>
      </c>
      <c r="F103" s="385"/>
      <c r="G103" s="297" t="str">
        <f>IF(ISBLANK(F103),"-",$D$110/$F$107*F103)</f>
        <v>-</v>
      </c>
    </row>
    <row r="104" spans="1:7" ht="27" customHeight="1" x14ac:dyDescent="0.4">
      <c r="A104" s="280" t="s">
        <v>71</v>
      </c>
      <c r="B104" s="379">
        <v>1</v>
      </c>
      <c r="C104" s="298" t="s">
        <v>72</v>
      </c>
      <c r="D104" s="386" t="e">
        <f>AVERAGE(D100:D103)</f>
        <v>#DIV/0!</v>
      </c>
      <c r="E104" s="300" t="e">
        <f>AVERAGE(E100:E103)</f>
        <v>#DIV/0!</v>
      </c>
      <c r="F104" s="386" t="e">
        <f>AVERAGE(F100:F103)</f>
        <v>#DIV/0!</v>
      </c>
      <c r="G104" s="387" t="e">
        <f>AVERAGE(G100:G103)</f>
        <v>#DIV/0!</v>
      </c>
    </row>
    <row r="105" spans="1:7" ht="26.25" customHeight="1" x14ac:dyDescent="0.4">
      <c r="A105" s="280" t="s">
        <v>73</v>
      </c>
      <c r="B105" s="379">
        <v>1</v>
      </c>
      <c r="C105" s="302" t="s">
        <v>74</v>
      </c>
      <c r="D105" s="388"/>
      <c r="E105" s="304"/>
      <c r="F105" s="303"/>
      <c r="G105" s="257"/>
    </row>
    <row r="106" spans="1:7" ht="26.25" customHeight="1" x14ac:dyDescent="0.4">
      <c r="A106" s="280" t="s">
        <v>75</v>
      </c>
      <c r="B106" s="379">
        <v>1</v>
      </c>
      <c r="C106" s="305" t="s">
        <v>76</v>
      </c>
      <c r="D106" s="389">
        <f>D105*$B$96</f>
        <v>0</v>
      </c>
      <c r="E106" s="307"/>
      <c r="F106" s="306">
        <f>F105*$B$96</f>
        <v>0</v>
      </c>
      <c r="G106" s="257"/>
    </row>
    <row r="107" spans="1:7" ht="19.5" customHeight="1" x14ac:dyDescent="0.3">
      <c r="A107" s="280" t="s">
        <v>77</v>
      </c>
      <c r="B107" s="421">
        <f>(B106/B105)*(B104/B103)*(B102/B101)*(B100/B99)*B98</f>
        <v>1</v>
      </c>
      <c r="C107" s="305" t="s">
        <v>78</v>
      </c>
      <c r="D107" s="390">
        <f>D106*$B$91/100</f>
        <v>0</v>
      </c>
      <c r="E107" s="310"/>
      <c r="F107" s="309">
        <f>F106*$B$91/100</f>
        <v>0</v>
      </c>
      <c r="G107" s="257"/>
    </row>
    <row r="108" spans="1:7" ht="19.5" customHeight="1" x14ac:dyDescent="0.3">
      <c r="A108" s="469" t="s">
        <v>79</v>
      </c>
      <c r="B108" s="470"/>
      <c r="C108" s="305" t="s">
        <v>80</v>
      </c>
      <c r="D108" s="389">
        <f>D107/$B$107</f>
        <v>0</v>
      </c>
      <c r="E108" s="310"/>
      <c r="F108" s="311">
        <f>F107/$B$107</f>
        <v>0</v>
      </c>
      <c r="G108" s="391"/>
    </row>
    <row r="109" spans="1:7" ht="19.5" customHeight="1" x14ac:dyDescent="0.3">
      <c r="A109" s="471"/>
      <c r="B109" s="472"/>
      <c r="C109" s="440" t="s">
        <v>81</v>
      </c>
      <c r="D109" s="393">
        <f>$B$56/$B$125</f>
        <v>10</v>
      </c>
      <c r="E109" s="257"/>
      <c r="F109" s="314"/>
      <c r="G109" s="394"/>
    </row>
    <row r="110" spans="1:7" ht="18.75" customHeight="1" x14ac:dyDescent="0.3">
      <c r="A110" s="257"/>
      <c r="B110" s="257"/>
      <c r="C110" s="392" t="s">
        <v>82</v>
      </c>
      <c r="D110" s="389">
        <f>D109*$B$107</f>
        <v>10</v>
      </c>
      <c r="E110" s="257"/>
      <c r="F110" s="314"/>
      <c r="G110" s="391"/>
    </row>
    <row r="111" spans="1:7" ht="19.5" customHeight="1" x14ac:dyDescent="0.3">
      <c r="A111" s="257"/>
      <c r="B111" s="257"/>
      <c r="C111" s="395" t="s">
        <v>83</v>
      </c>
      <c r="D111" s="396">
        <f>D110/B96</f>
        <v>10</v>
      </c>
      <c r="E111" s="257"/>
      <c r="F111" s="319"/>
      <c r="G111" s="391"/>
    </row>
    <row r="112" spans="1:7" ht="18.75" customHeight="1" x14ac:dyDescent="0.3">
      <c r="A112" s="257"/>
      <c r="B112" s="257"/>
      <c r="C112" s="397" t="s">
        <v>84</v>
      </c>
      <c r="D112" s="398" t="e">
        <f>AVERAGE(E100:E103,G100:G103)</f>
        <v>#DIV/0!</v>
      </c>
      <c r="E112" s="257"/>
      <c r="F112" s="319"/>
      <c r="G112" s="399"/>
    </row>
    <row r="113" spans="1:7" ht="18.75" customHeight="1" x14ac:dyDescent="0.3">
      <c r="A113" s="257"/>
      <c r="B113" s="257"/>
      <c r="C113" s="400" t="s">
        <v>85</v>
      </c>
      <c r="D113" s="401" t="e">
        <f>STDEV(E100:E103,G100:G103)/D112</f>
        <v>#DIV/0!</v>
      </c>
      <c r="E113" s="257"/>
      <c r="F113" s="319"/>
      <c r="G113" s="391"/>
    </row>
    <row r="114" spans="1:7" ht="19.5" customHeight="1" x14ac:dyDescent="0.3">
      <c r="A114" s="257"/>
      <c r="B114" s="257"/>
      <c r="C114" s="402" t="s">
        <v>20</v>
      </c>
      <c r="D114" s="403">
        <f>COUNT(E100:E103,G100:G103)</f>
        <v>0</v>
      </c>
      <c r="E114" s="257"/>
      <c r="F114" s="319"/>
      <c r="G114" s="391"/>
    </row>
    <row r="115" spans="1:7" ht="19.5" customHeight="1" x14ac:dyDescent="0.3">
      <c r="A115" s="258"/>
      <c r="B115" s="258"/>
      <c r="C115" s="258"/>
      <c r="D115" s="258"/>
      <c r="E115" s="258"/>
      <c r="F115" s="257"/>
      <c r="G115" s="257"/>
    </row>
    <row r="116" spans="1:7" ht="26.25" customHeight="1" x14ac:dyDescent="0.4">
      <c r="A116" s="278" t="s">
        <v>114</v>
      </c>
      <c r="B116" s="376">
        <v>1</v>
      </c>
      <c r="C116" s="404" t="s">
        <v>115</v>
      </c>
      <c r="D116" s="405" t="s">
        <v>65</v>
      </c>
      <c r="E116" s="406" t="s">
        <v>116</v>
      </c>
      <c r="F116" s="407" t="s">
        <v>117</v>
      </c>
      <c r="G116" s="257"/>
    </row>
    <row r="117" spans="1:7" ht="26.25" customHeight="1" x14ac:dyDescent="0.4">
      <c r="A117" s="280" t="s">
        <v>95</v>
      </c>
      <c r="B117" s="379">
        <v>1</v>
      </c>
      <c r="C117" s="339">
        <v>1</v>
      </c>
      <c r="D117" s="408"/>
      <c r="E117" s="409" t="str">
        <f t="shared" ref="E117:E122" si="3">IF(ISBLANK(D117),"-",D117/$D$112*$D$109*$B$125)</f>
        <v>-</v>
      </c>
      <c r="F117" s="410" t="str">
        <f t="shared" ref="F117:F122" si="4">IF(ISBLANK(D117), "-", E117/$B$56)</f>
        <v>-</v>
      </c>
      <c r="G117" s="257"/>
    </row>
    <row r="118" spans="1:7" ht="26.25" customHeight="1" x14ac:dyDescent="0.4">
      <c r="A118" s="280" t="s">
        <v>97</v>
      </c>
      <c r="B118" s="379">
        <v>1</v>
      </c>
      <c r="C118" s="339">
        <v>2</v>
      </c>
      <c r="D118" s="408"/>
      <c r="E118" s="411" t="str">
        <f t="shared" si="3"/>
        <v>-</v>
      </c>
      <c r="F118" s="412" t="str">
        <f t="shared" si="4"/>
        <v>-</v>
      </c>
      <c r="G118" s="257"/>
    </row>
    <row r="119" spans="1:7" ht="26.25" customHeight="1" x14ac:dyDescent="0.4">
      <c r="A119" s="280" t="s">
        <v>98</v>
      </c>
      <c r="B119" s="379">
        <v>1</v>
      </c>
      <c r="C119" s="339">
        <v>3</v>
      </c>
      <c r="D119" s="408"/>
      <c r="E119" s="411" t="str">
        <f t="shared" si="3"/>
        <v>-</v>
      </c>
      <c r="F119" s="412" t="str">
        <f t="shared" si="4"/>
        <v>-</v>
      </c>
      <c r="G119" s="257"/>
    </row>
    <row r="120" spans="1:7" ht="26.25" customHeight="1" x14ac:dyDescent="0.4">
      <c r="A120" s="280" t="s">
        <v>99</v>
      </c>
      <c r="B120" s="379">
        <v>1</v>
      </c>
      <c r="C120" s="339">
        <v>4</v>
      </c>
      <c r="D120" s="408"/>
      <c r="E120" s="411" t="str">
        <f t="shared" si="3"/>
        <v>-</v>
      </c>
      <c r="F120" s="412" t="str">
        <f t="shared" si="4"/>
        <v>-</v>
      </c>
      <c r="G120" s="257"/>
    </row>
    <row r="121" spans="1:7" ht="26.25" customHeight="1" x14ac:dyDescent="0.4">
      <c r="A121" s="280" t="s">
        <v>100</v>
      </c>
      <c r="B121" s="379">
        <v>1</v>
      </c>
      <c r="C121" s="339">
        <v>5</v>
      </c>
      <c r="D121" s="408"/>
      <c r="E121" s="411" t="str">
        <f t="shared" si="3"/>
        <v>-</v>
      </c>
      <c r="F121" s="412" t="str">
        <f t="shared" si="4"/>
        <v>-</v>
      </c>
      <c r="G121" s="257"/>
    </row>
    <row r="122" spans="1:7" ht="26.25" customHeight="1" x14ac:dyDescent="0.4">
      <c r="A122" s="280" t="s">
        <v>102</v>
      </c>
      <c r="B122" s="379">
        <v>1</v>
      </c>
      <c r="C122" s="413">
        <v>6</v>
      </c>
      <c r="D122" s="414"/>
      <c r="E122" s="415" t="str">
        <f t="shared" si="3"/>
        <v>-</v>
      </c>
      <c r="F122" s="416" t="str">
        <f t="shared" si="4"/>
        <v>-</v>
      </c>
      <c r="G122" s="257"/>
    </row>
    <row r="123" spans="1:7" ht="26.25" customHeight="1" x14ac:dyDescent="0.4">
      <c r="A123" s="280" t="s">
        <v>103</v>
      </c>
      <c r="B123" s="379">
        <v>1</v>
      </c>
      <c r="C123" s="339"/>
      <c r="D123" s="417"/>
      <c r="E123" s="361"/>
      <c r="F123" s="343"/>
      <c r="G123" s="257"/>
    </row>
    <row r="124" spans="1:7" ht="26.25" customHeight="1" x14ac:dyDescent="0.4">
      <c r="A124" s="280" t="s">
        <v>104</v>
      </c>
      <c r="B124" s="379">
        <v>1</v>
      </c>
      <c r="C124" s="339"/>
      <c r="D124" s="418"/>
      <c r="E124" s="419" t="s">
        <v>72</v>
      </c>
      <c r="F124" s="420" t="e">
        <f>AVERAGE(F117:F122)</f>
        <v>#DIV/0!</v>
      </c>
      <c r="G124" s="257"/>
    </row>
    <row r="125" spans="1:7" ht="27" customHeight="1" x14ac:dyDescent="0.4">
      <c r="A125" s="280" t="s">
        <v>105</v>
      </c>
      <c r="B125" s="421">
        <f>(B124/B123)*(B122/B121)*(B120/B119)*(B118/B117)*B116</f>
        <v>1</v>
      </c>
      <c r="C125" s="422"/>
      <c r="D125" s="423"/>
      <c r="E125" s="316" t="s">
        <v>85</v>
      </c>
      <c r="F125" s="356" t="e">
        <f>STDEV(F117:F122)/F124</f>
        <v>#DIV/0!</v>
      </c>
      <c r="G125" s="257"/>
    </row>
    <row r="126" spans="1:7" ht="27" customHeight="1" x14ac:dyDescent="0.4">
      <c r="A126" s="469" t="s">
        <v>79</v>
      </c>
      <c r="B126" s="470"/>
      <c r="C126" s="424"/>
      <c r="D126" s="425"/>
      <c r="E126" s="426" t="s">
        <v>20</v>
      </c>
      <c r="F126" s="427">
        <f>COUNT(F117:F122)</f>
        <v>0</v>
      </c>
      <c r="G126" s="257"/>
    </row>
    <row r="127" spans="1:7" ht="19.5" customHeight="1" x14ac:dyDescent="0.3">
      <c r="A127" s="471"/>
      <c r="B127" s="472"/>
      <c r="C127" s="361"/>
      <c r="D127" s="361"/>
      <c r="E127" s="361"/>
      <c r="F127" s="417"/>
      <c r="G127" s="361"/>
    </row>
    <row r="128" spans="1:7" ht="18.75" customHeight="1" x14ac:dyDescent="0.3">
      <c r="A128" s="276"/>
      <c r="B128" s="276"/>
      <c r="C128" s="361"/>
      <c r="D128" s="361"/>
      <c r="E128" s="361"/>
      <c r="F128" s="417"/>
      <c r="G128" s="361"/>
    </row>
    <row r="129" spans="1:7" ht="18.75" customHeight="1" x14ac:dyDescent="0.3">
      <c r="A129" s="267" t="s">
        <v>108</v>
      </c>
      <c r="B129" s="363" t="s">
        <v>109</v>
      </c>
      <c r="C129" s="451">
        <f>B20</f>
        <v>0</v>
      </c>
      <c r="D129" s="451"/>
      <c r="E129" s="364" t="s">
        <v>118</v>
      </c>
      <c r="F129" s="364"/>
      <c r="G129" s="367" t="e">
        <f>F124</f>
        <v>#DIV/0!</v>
      </c>
    </row>
    <row r="130" spans="1:7" ht="19.5" customHeight="1" x14ac:dyDescent="0.3">
      <c r="A130" s="428"/>
      <c r="B130" s="428"/>
      <c r="C130" s="429"/>
      <c r="D130" s="429"/>
      <c r="E130" s="429"/>
      <c r="F130" s="429"/>
      <c r="G130" s="429"/>
    </row>
    <row r="131" spans="1:7" ht="18.75" customHeight="1" x14ac:dyDescent="0.3">
      <c r="A131" s="257"/>
      <c r="B131" s="452" t="s">
        <v>26</v>
      </c>
      <c r="C131" s="452"/>
      <c r="D131" s="257"/>
      <c r="E131" s="430" t="s">
        <v>27</v>
      </c>
      <c r="F131" s="431"/>
      <c r="G131" s="438" t="s">
        <v>28</v>
      </c>
    </row>
    <row r="132" spans="1:7" ht="60" customHeight="1" x14ac:dyDescent="0.3">
      <c r="A132" s="432" t="s">
        <v>29</v>
      </c>
      <c r="B132" s="433"/>
      <c r="C132" s="433"/>
      <c r="D132" s="257"/>
      <c r="E132" s="433"/>
      <c r="F132" s="361"/>
      <c r="G132" s="434"/>
    </row>
    <row r="133" spans="1:7" ht="60" customHeight="1" x14ac:dyDescent="0.3">
      <c r="A133" s="432" t="s">
        <v>30</v>
      </c>
      <c r="B133" s="435"/>
      <c r="C133" s="435"/>
      <c r="D133" s="257"/>
      <c r="E133" s="435"/>
      <c r="F133" s="361"/>
      <c r="G133" s="436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AZITHROMYCIN</vt:lpstr>
      <vt:lpstr>AZITHROMYCIN 1</vt:lpstr>
      <vt:lpstr>AZITHROMYCIN!Print_Area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HPLC-M</cp:lastModifiedBy>
  <cp:lastPrinted>2015-09-03T08:21:19Z</cp:lastPrinted>
  <dcterms:created xsi:type="dcterms:W3CDTF">2005-07-05T10:19:27Z</dcterms:created>
  <dcterms:modified xsi:type="dcterms:W3CDTF">2015-09-03T08:32:25Z</dcterms:modified>
</cp:coreProperties>
</file>