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1"/>
  </bookViews>
  <sheets>
    <sheet name="SST" sheetId="1" r:id="rId1"/>
    <sheet name="Levofloxacin Hemihydrate" sheetId="2" r:id="rId2"/>
    <sheet name="Benzalkonium Chloride" sheetId="3" r:id="rId3"/>
  </sheets>
  <definedNames>
    <definedName name="_xlnm.Print_Area" localSheetId="2">'Benzalkonium Chloride'!$A$1:$H$81</definedName>
    <definedName name="_xlnm.Print_Area" localSheetId="1">'Levofloxacin Hemihydrate'!$A$1:$H$82</definedName>
    <definedName name="_xlnm.Print_Area" localSheetId="0">SST!$A$1:$G$70</definedName>
  </definedNames>
  <calcPr calcId="145621"/>
</workbook>
</file>

<file path=xl/calcChain.xml><?xml version="1.0" encoding="utf-8"?>
<calcChain xmlns="http://schemas.openxmlformats.org/spreadsheetml/2006/main">
  <c r="H71" i="3" l="1"/>
  <c r="G59" i="3"/>
  <c r="D50" i="3"/>
  <c r="F69" i="3"/>
  <c r="F65" i="3"/>
  <c r="F68" i="3"/>
  <c r="F64" i="3"/>
  <c r="F67" i="3"/>
  <c r="F63" i="3"/>
  <c r="B68" i="3"/>
  <c r="F61" i="3"/>
  <c r="F60" i="3"/>
  <c r="F59" i="3"/>
  <c r="G42" i="3"/>
  <c r="D40" i="3"/>
  <c r="D39" i="3"/>
  <c r="F38" i="3"/>
  <c r="D38" i="3"/>
  <c r="B45" i="3"/>
  <c r="H72" i="2"/>
  <c r="H73" i="2"/>
  <c r="H71" i="2"/>
  <c r="H69" i="2"/>
  <c r="H68" i="2"/>
  <c r="H67" i="2"/>
  <c r="H65" i="2"/>
  <c r="H64" i="2"/>
  <c r="H63" i="2"/>
  <c r="H61" i="2"/>
  <c r="H60" i="2"/>
  <c r="H59" i="2"/>
  <c r="G59" i="2"/>
  <c r="B68" i="2"/>
  <c r="D52" i="2"/>
  <c r="D51" i="2"/>
  <c r="D50" i="2"/>
  <c r="D49" i="2"/>
  <c r="D46" i="2"/>
  <c r="F45" i="2"/>
  <c r="D45" i="2"/>
  <c r="F44" i="2"/>
  <c r="D44" i="2"/>
  <c r="F42" i="2"/>
  <c r="D42" i="2"/>
  <c r="B34" i="2"/>
  <c r="B51" i="1"/>
  <c r="B29" i="1"/>
  <c r="B8" i="1"/>
  <c r="B62" i="1" l="1"/>
  <c r="E60" i="1"/>
  <c r="D60" i="1"/>
  <c r="C60" i="1"/>
  <c r="B60" i="1"/>
  <c r="B61" i="1" s="1"/>
  <c r="F40" i="3"/>
  <c r="F39" i="3"/>
  <c r="C75" i="3" l="1"/>
  <c r="H70" i="3"/>
  <c r="G70" i="3"/>
  <c r="B67" i="3"/>
  <c r="H66" i="3"/>
  <c r="G66" i="3"/>
  <c r="H62" i="3"/>
  <c r="G62" i="3"/>
  <c r="E56" i="3"/>
  <c r="B55" i="3"/>
  <c r="D48" i="3"/>
  <c r="D49" i="3" s="1"/>
  <c r="D44" i="3"/>
  <c r="F42" i="3"/>
  <c r="D42" i="3"/>
  <c r="G41" i="3"/>
  <c r="E41" i="3"/>
  <c r="B34" i="3"/>
  <c r="F44" i="3" s="1"/>
  <c r="B30" i="3"/>
  <c r="C75" i="2"/>
  <c r="H70" i="2"/>
  <c r="G70" i="2"/>
  <c r="B67" i="2"/>
  <c r="H66" i="2"/>
  <c r="G66" i="2"/>
  <c r="H62" i="2"/>
  <c r="G62" i="2"/>
  <c r="E56" i="2"/>
  <c r="B55" i="2"/>
  <c r="B45" i="2"/>
  <c r="D48" i="2" s="1"/>
  <c r="G41" i="2"/>
  <c r="E41" i="2"/>
  <c r="B30" i="2"/>
  <c r="B40" i="1"/>
  <c r="E38" i="1"/>
  <c r="D38" i="1"/>
  <c r="C38" i="1"/>
  <c r="B38" i="1"/>
  <c r="B39" i="1" s="1"/>
  <c r="B19" i="1"/>
  <c r="E17" i="1"/>
  <c r="D17" i="1"/>
  <c r="C17" i="1"/>
  <c r="B17" i="1"/>
  <c r="B18" i="1" s="1"/>
  <c r="G39" i="3" l="1"/>
  <c r="E38" i="3"/>
  <c r="E40" i="3"/>
  <c r="G38" i="3"/>
  <c r="G40" i="3"/>
  <c r="E39" i="3"/>
  <c r="F45" i="3"/>
  <c r="F46" i="3" s="1"/>
  <c r="D45" i="3"/>
  <c r="D46" i="3" s="1"/>
  <c r="E39" i="2" l="1"/>
  <c r="E38" i="2"/>
  <c r="E40" i="2"/>
  <c r="F46" i="2"/>
  <c r="G39" i="2"/>
  <c r="G38" i="2"/>
  <c r="G40" i="2"/>
  <c r="E42" i="3"/>
  <c r="D52" i="3"/>
  <c r="G42" i="2" l="1"/>
  <c r="E42" i="2"/>
  <c r="D51" i="3"/>
  <c r="G68" i="3"/>
  <c r="H68" i="3" s="1"/>
  <c r="H59" i="3"/>
  <c r="G67" i="3"/>
  <c r="H67" i="3" s="1"/>
  <c r="G65" i="3"/>
  <c r="H65" i="3" s="1"/>
  <c r="G63" i="3"/>
  <c r="H63" i="3" s="1"/>
  <c r="G64" i="3"/>
  <c r="H64" i="3" s="1"/>
  <c r="G61" i="3"/>
  <c r="H61" i="3" s="1"/>
  <c r="G69" i="3"/>
  <c r="H69" i="3" s="1"/>
  <c r="G60" i="3"/>
  <c r="H60" i="3" s="1"/>
  <c r="G61" i="2" l="1"/>
  <c r="G64" i="2"/>
  <c r="G69" i="2"/>
  <c r="G63" i="2"/>
  <c r="G68" i="2"/>
  <c r="G67" i="2"/>
  <c r="G60" i="2"/>
  <c r="G65" i="2"/>
  <c r="H73" i="3"/>
  <c r="H72" i="3" l="1"/>
  <c r="G75" i="3"/>
  <c r="G75" i="2" l="1"/>
</calcChain>
</file>

<file path=xl/sharedStrings.xml><?xml version="1.0" encoding="utf-8"?>
<sst xmlns="http://schemas.openxmlformats.org/spreadsheetml/2006/main" count="258" uniqueCount="117">
  <si>
    <t>HPLC System Suitability Report</t>
  </si>
  <si>
    <t>Analysis Data</t>
  </si>
  <si>
    <t>Assay</t>
  </si>
  <si>
    <t>Sample(s)</t>
  </si>
  <si>
    <t>Reference Substance:</t>
  </si>
  <si>
    <t>Levotop 0.5%</t>
  </si>
  <si>
    <t>% age Purity:</t>
  </si>
  <si>
    <t>NDQD201508080</t>
  </si>
  <si>
    <t>Weight (mg):</t>
  </si>
  <si>
    <t>Levofloxacin</t>
  </si>
  <si>
    <t>Standard Conc (mg/mL):</t>
  </si>
  <si>
    <t>Each ml contains Levofloxacin Hemihydrate equivalent to Levofloxacin Base 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</si>
  <si>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</si>
  <si>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</si>
  <si>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</si>
  <si>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</si>
  <si>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</si>
  <si>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</si>
  <si>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</si>
  <si>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</si>
  <si>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</si>
  <si>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</si>
  <si>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</si>
  <si>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</si>
  <si>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</si>
  <si>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</si>
  <si>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</si>
  <si>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</si>
  <si>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</si>
  <si>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</si>
  <si>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</si>
  <si>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</si>
  <si>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</si>
  <si>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</si>
  <si>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</si>
  <si>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</si>
  <si>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</si>
  <si>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</si>
  <si>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</si>
  <si>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</si>
  <si>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</si>
  <si>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</si>
  <si>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</si>
  <si>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</si>
  <si>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</si>
  <si>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</si>
  <si>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</si>
  <si>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</si>
  <si>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</si>
  <si>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</si>
  <si>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</si>
  <si>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</si>
  <si>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</si>
  <si>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</si>
  <si>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</si>
  <si>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</si>
  <si>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</si>
  <si>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</si>
  <si>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</si>
  <si>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</si>
  <si>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</si>
  <si>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</si>
  <si>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</si>
  <si>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</si>
  <si>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</si>
  <si>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</si>
  <si>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</si>
  <si>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</si>
  <si>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</si>
  <si>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</si>
  <si>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</si>
  <si>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</si>
  <si>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</si>
  <si>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</si>
  <si>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</si>
  <si>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</si>
  <si>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</si>
  <si>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</si>
  <si>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</si>
  <si>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</si>
  <si>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</si>
  <si>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</si>
  <si>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</si>
  <si>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</si>
  <si>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</si>
  <si>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</si>
  <si>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</si>
  <si>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</si>
  <si>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</si>
  <si>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</si>
  <si>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</si>
  <si>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</si>
  <si>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</si>
  <si>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</si>
  <si>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</si>
  <si>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</si>
  <si>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</si>
  <si>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</si>
  <si>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</si>
  <si>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Levofloxacin Hemihydrate</t>
  </si>
  <si>
    <t>L9-9</t>
  </si>
  <si>
    <t>Benzalkonium Chloride</t>
  </si>
  <si>
    <t>Dr. Sarah Mwangi</t>
  </si>
  <si>
    <t>18th November 2015</t>
  </si>
  <si>
    <t>B1-2</t>
  </si>
  <si>
    <t>Benzalkonium Chloride A</t>
  </si>
  <si>
    <t xml:space="preserve">Benzalkonium Chloride </t>
  </si>
  <si>
    <t>Benzalkonium Chloride B</t>
  </si>
  <si>
    <t xml:space="preserve"> </t>
  </si>
  <si>
    <t>Levofloxacin hemihydrate</t>
  </si>
  <si>
    <t>1 mg of hemihydrate  is equivalent to</t>
  </si>
  <si>
    <t>Mwt of compound in hemihydrate form:</t>
  </si>
  <si>
    <t>Benzalkonium chloride</t>
  </si>
  <si>
    <t>Desired Concentration (mg/mL):</t>
  </si>
  <si>
    <t>Each ml contains Levofloxacin Hemihydrate equivalent to Levofloxacin Base 5 mg &amp; Benzalkonium chloride 0.01% w/v</t>
  </si>
  <si>
    <t>N. MWAURA</t>
  </si>
  <si>
    <t>NICHOLAS MWAURA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</si>
</sst>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0.0"/>
    <numFmt numFmtId="173" formatCode="0.0\ &quot;mg&quot;"/>
    <numFmt numFmtId="174" formatCode="0.0000"/>
    <numFmt numFmtId="190" formatCode="d\-mmmm\-yyyy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3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3" fontId="11" fillId="3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2" fontId="5" fillId="2" borderId="0" xfId="0" applyNumberFormat="1" applyFont="1" applyFill="1" applyAlignment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74" fontId="5" fillId="2" borderId="0" xfId="0" applyNumberFormat="1" applyFont="1" applyFill="1" applyAlignment="1">
      <alignment horizontal="center"/>
    </xf>
    <xf numFmtId="169" fontId="10" fillId="3" borderId="32" xfId="0" applyNumberFormat="1" applyFont="1" applyFill="1" applyBorder="1" applyAlignment="1" applyProtection="1">
      <alignment horizontal="center"/>
      <protection locked="0"/>
    </xf>
    <xf numFmtId="164" fontId="8" fillId="6" borderId="32" xfId="0" applyNumberFormat="1" applyFont="1" applyFill="1" applyBorder="1" applyAlignment="1">
      <alignment horizontal="center"/>
    </xf>
    <xf numFmtId="10" fontId="11" fillId="6" borderId="42" xfId="1" applyNumberFormat="1" applyFont="1" applyFill="1" applyBorder="1" applyAlignment="1">
      <alignment horizontal="center"/>
    </xf>
    <xf numFmtId="0" fontId="8" fillId="2" borderId="7" xfId="0" applyFont="1" applyFill="1" applyBorder="1" applyAlignment="1" applyProtection="1">
      <alignment horizontal="center"/>
      <protection locked="0"/>
    </xf>
    <xf numFmtId="190" fontId="8" fillId="2" borderId="1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view="pageBreakPreview" topLeftCell="A43" zoomScale="90" zoomScaleNormal="100" zoomScaleSheetLayoutView="90" workbookViewId="0">
      <selection activeCell="B17" sqref="B17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5">
      <c r="A2" s="271" t="s">
        <v>0</v>
      </c>
      <c r="B2" s="271"/>
      <c r="C2" s="271"/>
      <c r="D2" s="271"/>
      <c r="E2" s="271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9" t="s">
        <v>5</v>
      </c>
      <c r="D4" s="9"/>
      <c r="E4" s="10"/>
    </row>
    <row r="5" spans="1:6" ht="16.5" customHeight="1" x14ac:dyDescent="0.3">
      <c r="A5" s="11" t="s">
        <v>4</v>
      </c>
      <c r="B5" s="270" t="s">
        <v>109</v>
      </c>
      <c r="C5" s="10"/>
      <c r="D5" s="10"/>
      <c r="E5" s="10"/>
    </row>
    <row r="6" spans="1:6" ht="16.5" customHeight="1" x14ac:dyDescent="0.3">
      <c r="A6" s="11" t="s">
        <v>6</v>
      </c>
      <c r="B6" s="12" t="s">
        <v>7</v>
      </c>
      <c r="C6" s="10"/>
      <c r="D6" s="10"/>
      <c r="E6" s="10"/>
    </row>
    <row r="7" spans="1:6" ht="16.5" customHeight="1" x14ac:dyDescent="0.3">
      <c r="A7" s="7" t="s">
        <v>8</v>
      </c>
      <c r="B7" s="304">
        <v>21.46</v>
      </c>
      <c r="C7" s="10"/>
      <c r="D7" s="10"/>
      <c r="E7" s="10"/>
    </row>
    <row r="8" spans="1:6" ht="16.5" customHeight="1" x14ac:dyDescent="0.3">
      <c r="A8" s="7" t="s">
        <v>10</v>
      </c>
      <c r="B8" s="13">
        <f>B7/50*2/20</f>
        <v>4.292E-2</v>
      </c>
      <c r="C8" s="10"/>
      <c r="D8" s="10"/>
      <c r="E8" s="10"/>
    </row>
    <row r="9" spans="1:6" ht="15.75" customHeight="1" x14ac:dyDescent="0.3">
      <c r="A9" s="10"/>
      <c r="B9" s="10"/>
      <c r="C9" s="10"/>
      <c r="D9" s="10"/>
      <c r="E9" s="10"/>
    </row>
    <row r="10" spans="1:6" ht="16.5" customHeight="1" x14ac:dyDescent="0.3">
      <c r="A10" s="14" t="s">
        <v>12</v>
      </c>
      <c r="B10" s="15" t="s">
        <v>13</v>
      </c>
      <c r="C10" s="14" t="s">
        <v>14</v>
      </c>
      <c r="D10" s="14" t="s">
        <v>15</v>
      </c>
      <c r="E10" s="16" t="s">
        <v>16</v>
      </c>
    </row>
    <row r="11" spans="1:6" ht="16.5" customHeight="1" x14ac:dyDescent="0.3">
      <c r="A11" s="17">
        <v>1</v>
      </c>
      <c r="B11" s="18">
        <v>22994082</v>
      </c>
      <c r="C11" s="18">
        <v>7702.3</v>
      </c>
      <c r="D11" s="19">
        <v>1.3</v>
      </c>
      <c r="E11" s="20">
        <v>4.4000000000000004</v>
      </c>
    </row>
    <row r="12" spans="1:6" ht="16.5" customHeight="1" x14ac:dyDescent="0.3">
      <c r="A12" s="17">
        <v>2</v>
      </c>
      <c r="B12" s="18">
        <v>23022988</v>
      </c>
      <c r="C12" s="18">
        <v>7744.9</v>
      </c>
      <c r="D12" s="19">
        <v>1.2</v>
      </c>
      <c r="E12" s="19">
        <v>4.4000000000000004</v>
      </c>
    </row>
    <row r="13" spans="1:6" ht="16.5" customHeight="1" x14ac:dyDescent="0.3">
      <c r="A13" s="17">
        <v>3</v>
      </c>
      <c r="B13" s="18">
        <v>23031633</v>
      </c>
      <c r="C13" s="266">
        <v>7722</v>
      </c>
      <c r="D13" s="19">
        <v>1.3</v>
      </c>
      <c r="E13" s="19">
        <v>4.4000000000000004</v>
      </c>
    </row>
    <row r="14" spans="1:6" ht="16.5" customHeight="1" x14ac:dyDescent="0.3">
      <c r="A14" s="17">
        <v>4</v>
      </c>
      <c r="B14" s="18">
        <v>23044345</v>
      </c>
      <c r="C14" s="18">
        <v>7748.6</v>
      </c>
      <c r="D14" s="19">
        <v>1.2</v>
      </c>
      <c r="E14" s="19">
        <v>4.4000000000000004</v>
      </c>
    </row>
    <row r="15" spans="1:6" ht="16.5" customHeight="1" x14ac:dyDescent="0.3">
      <c r="A15" s="17">
        <v>5</v>
      </c>
      <c r="B15" s="18">
        <v>23012459</v>
      </c>
      <c r="C15" s="18">
        <v>7795.1</v>
      </c>
      <c r="D15" s="19">
        <v>1.2</v>
      </c>
      <c r="E15" s="19">
        <v>4.4000000000000004</v>
      </c>
    </row>
    <row r="16" spans="1:6" ht="16.5" customHeight="1" x14ac:dyDescent="0.3">
      <c r="A16" s="17">
        <v>6</v>
      </c>
      <c r="B16" s="21">
        <v>23016132</v>
      </c>
      <c r="C16" s="21">
        <v>7762.8</v>
      </c>
      <c r="D16" s="22">
        <v>1.2</v>
      </c>
      <c r="E16" s="22">
        <v>4.4000000000000004</v>
      </c>
    </row>
    <row r="17" spans="1:6" ht="16.5" customHeight="1" x14ac:dyDescent="0.3">
      <c r="A17" s="23" t="s">
        <v>17</v>
      </c>
      <c r="B17" s="24">
        <f>AVERAGE(B11:B16)</f>
        <v>23020273.166666668</v>
      </c>
      <c r="C17" s="25">
        <f>AVERAGE(C11:C16)</f>
        <v>7745.9500000000007</v>
      </c>
      <c r="D17" s="26">
        <f>AVERAGE(D11:D16)</f>
        <v>1.2333333333333334</v>
      </c>
      <c r="E17" s="26">
        <f>AVERAGE(E11:E16)</f>
        <v>4.3999999999999995</v>
      </c>
    </row>
    <row r="18" spans="1:6" ht="16.5" customHeight="1" x14ac:dyDescent="0.3">
      <c r="A18" s="27" t="s">
        <v>18</v>
      </c>
      <c r="B18" s="28">
        <f>(STDEV(B11:B16)/B17)</f>
        <v>7.4738390458393728E-4</v>
      </c>
      <c r="C18" s="29"/>
      <c r="D18" s="29"/>
      <c r="E18" s="30"/>
      <c r="F18" s="2"/>
    </row>
    <row r="19" spans="1:6" s="2" customFormat="1" ht="16.5" customHeight="1" x14ac:dyDescent="0.3">
      <c r="A19" s="31" t="s">
        <v>19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3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20</v>
      </c>
      <c r="B21" s="37" t="s">
        <v>21</v>
      </c>
      <c r="C21" s="38"/>
      <c r="D21" s="38"/>
      <c r="E21" s="39"/>
    </row>
    <row r="22" spans="1:6" ht="16.5" customHeight="1" x14ac:dyDescent="0.3">
      <c r="A22" s="11"/>
      <c r="B22" s="37" t="s">
        <v>22</v>
      </c>
      <c r="C22" s="38"/>
      <c r="D22" s="38"/>
      <c r="E22" s="39"/>
      <c r="F22" s="2"/>
    </row>
    <row r="23" spans="1:6" ht="16.5" customHeight="1" x14ac:dyDescent="0.3">
      <c r="A23" s="11"/>
      <c r="B23" s="40" t="s">
        <v>23</v>
      </c>
      <c r="C23" s="38"/>
      <c r="D23" s="38"/>
      <c r="E23" s="38"/>
    </row>
    <row r="24" spans="1:6" ht="15.75" customHeight="1" x14ac:dyDescent="0.3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105</v>
      </c>
    </row>
    <row r="26" spans="1:6" ht="16.5" customHeight="1" x14ac:dyDescent="0.3">
      <c r="A26" s="11" t="s">
        <v>4</v>
      </c>
      <c r="B26" s="268" t="s">
        <v>106</v>
      </c>
      <c r="C26" s="10"/>
      <c r="D26" s="10"/>
      <c r="E26" s="10"/>
    </row>
    <row r="27" spans="1:6" ht="16.5" customHeight="1" x14ac:dyDescent="0.3">
      <c r="A27" s="11" t="s">
        <v>6</v>
      </c>
      <c r="B27" s="12">
        <v>50.1</v>
      </c>
      <c r="C27" s="10"/>
      <c r="D27" s="10"/>
      <c r="E27" s="10"/>
    </row>
    <row r="28" spans="1:6" ht="16.5" customHeight="1" x14ac:dyDescent="0.3">
      <c r="A28" s="7" t="s">
        <v>8</v>
      </c>
      <c r="B28" s="12">
        <v>262.39</v>
      </c>
      <c r="C28" s="10"/>
      <c r="D28" s="10"/>
      <c r="E28" s="10"/>
    </row>
    <row r="29" spans="1:6" ht="16.5" customHeight="1" x14ac:dyDescent="0.3">
      <c r="A29" s="7" t="s">
        <v>10</v>
      </c>
      <c r="B29" s="305">
        <f>262.39/50*4/100*4/10</f>
        <v>8.3964799999999992E-2</v>
      </c>
      <c r="C29" s="10"/>
      <c r="D29" s="10"/>
      <c r="E29" s="10"/>
    </row>
    <row r="30" spans="1:6" ht="15.75" customHeight="1" x14ac:dyDescent="0.3">
      <c r="A30" s="10"/>
      <c r="B30" s="10"/>
      <c r="C30" s="10"/>
      <c r="D30" s="10"/>
      <c r="E30" s="10"/>
    </row>
    <row r="31" spans="1:6" ht="16.5" customHeight="1" x14ac:dyDescent="0.3">
      <c r="A31" s="14" t="s">
        <v>12</v>
      </c>
      <c r="B31" s="15" t="s">
        <v>13</v>
      </c>
      <c r="C31" s="14" t="s">
        <v>14</v>
      </c>
      <c r="D31" s="14" t="s">
        <v>15</v>
      </c>
      <c r="E31" s="16" t="s">
        <v>16</v>
      </c>
    </row>
    <row r="32" spans="1:6" ht="16.5" customHeight="1" x14ac:dyDescent="0.3">
      <c r="A32" s="17">
        <v>1</v>
      </c>
      <c r="B32" s="18">
        <v>10659633</v>
      </c>
      <c r="C32" s="18">
        <v>10172.200000000001</v>
      </c>
      <c r="D32" s="19">
        <v>1.1000000000000001</v>
      </c>
      <c r="E32" s="20">
        <v>4.2</v>
      </c>
    </row>
    <row r="33" spans="1:9" ht="16.5" customHeight="1" x14ac:dyDescent="0.3">
      <c r="A33" s="17">
        <v>2</v>
      </c>
      <c r="B33" s="18">
        <v>10648029</v>
      </c>
      <c r="C33" s="18">
        <v>10138.5</v>
      </c>
      <c r="D33" s="19">
        <v>1.1000000000000001</v>
      </c>
      <c r="E33" s="19">
        <v>4.2</v>
      </c>
    </row>
    <row r="34" spans="1:9" ht="16.5" customHeight="1" x14ac:dyDescent="0.3">
      <c r="A34" s="17">
        <v>3</v>
      </c>
      <c r="B34" s="18">
        <v>10629225</v>
      </c>
      <c r="C34" s="18">
        <v>10169.700000000001</v>
      </c>
      <c r="D34" s="19">
        <v>1.1000000000000001</v>
      </c>
      <c r="E34" s="19">
        <v>4.2</v>
      </c>
    </row>
    <row r="35" spans="1:9" ht="16.5" customHeight="1" x14ac:dyDescent="0.3">
      <c r="A35" s="17">
        <v>4</v>
      </c>
      <c r="B35" s="18">
        <v>10615282</v>
      </c>
      <c r="C35" s="18">
        <v>10184.6</v>
      </c>
      <c r="D35" s="19">
        <v>1.1000000000000001</v>
      </c>
      <c r="E35" s="19">
        <v>4.2</v>
      </c>
    </row>
    <row r="36" spans="1:9" ht="16.5" customHeight="1" x14ac:dyDescent="0.3">
      <c r="A36" s="17">
        <v>5</v>
      </c>
      <c r="B36" s="18">
        <v>10622254</v>
      </c>
      <c r="C36" s="18">
        <v>10171.1</v>
      </c>
      <c r="D36" s="19">
        <v>1.1000000000000001</v>
      </c>
      <c r="E36" s="19">
        <v>4.2</v>
      </c>
    </row>
    <row r="37" spans="1:9" ht="16.5" customHeight="1" x14ac:dyDescent="0.3">
      <c r="A37" s="17">
        <v>6</v>
      </c>
      <c r="B37" s="21">
        <v>10610512</v>
      </c>
      <c r="C37" s="21">
        <v>10162.700000000001</v>
      </c>
      <c r="D37" s="22">
        <v>1.1000000000000001</v>
      </c>
      <c r="E37" s="22">
        <v>4.2</v>
      </c>
    </row>
    <row r="38" spans="1:9" ht="16.5" customHeight="1" x14ac:dyDescent="0.3">
      <c r="A38" s="23" t="s">
        <v>17</v>
      </c>
      <c r="B38" s="24">
        <f>AVERAGE(B32:B37)</f>
        <v>10630822.5</v>
      </c>
      <c r="C38" s="25">
        <f>AVERAGE(C32:C37)</f>
        <v>10166.466666666667</v>
      </c>
      <c r="D38" s="26">
        <f>AVERAGE(D32:D37)</f>
        <v>1.0999999999999999</v>
      </c>
      <c r="E38" s="26">
        <f>AVERAGE(E32:E37)</f>
        <v>4.2</v>
      </c>
    </row>
    <row r="39" spans="1:9" ht="16.5" customHeight="1" x14ac:dyDescent="0.3">
      <c r="A39" s="27" t="s">
        <v>18</v>
      </c>
      <c r="B39" s="28">
        <f>(STDEV(B32:B37)/B38)</f>
        <v>1.8123797560134359E-3</v>
      </c>
      <c r="C39" s="29"/>
      <c r="D39" s="29"/>
      <c r="E39" s="30"/>
      <c r="F39" s="2"/>
    </row>
    <row r="40" spans="1:9" s="2" customFormat="1" ht="16.5" customHeight="1" x14ac:dyDescent="0.3">
      <c r="A40" s="31" t="s">
        <v>19</v>
      </c>
      <c r="B40" s="32">
        <f>COUNT(B32:B37)</f>
        <v>6</v>
      </c>
      <c r="C40" s="33"/>
      <c r="D40" s="34"/>
      <c r="E40" s="35"/>
    </row>
    <row r="41" spans="1:9" s="2" customFormat="1" ht="15.75" customHeight="1" x14ac:dyDescent="0.3">
      <c r="A41" s="10"/>
      <c r="B41" s="10"/>
      <c r="C41" s="10"/>
      <c r="D41" s="10"/>
      <c r="E41" s="36"/>
    </row>
    <row r="42" spans="1:9" s="2" customFormat="1" ht="16.5" customHeight="1" x14ac:dyDescent="0.3">
      <c r="A42" s="11" t="s">
        <v>20</v>
      </c>
      <c r="B42" s="37" t="s">
        <v>21</v>
      </c>
      <c r="C42" s="38"/>
      <c r="D42" s="38"/>
      <c r="E42" s="39"/>
    </row>
    <row r="43" spans="1:9" ht="16.5" customHeight="1" x14ac:dyDescent="0.3">
      <c r="A43" s="11"/>
      <c r="B43" s="37" t="s">
        <v>22</v>
      </c>
      <c r="C43" s="38"/>
      <c r="D43" s="38"/>
      <c r="E43" s="39"/>
      <c r="F43" s="2"/>
    </row>
    <row r="44" spans="1:9" ht="16.5" customHeight="1" x14ac:dyDescent="0.3">
      <c r="A44" s="11"/>
      <c r="B44" s="40" t="s">
        <v>23</v>
      </c>
      <c r="C44" s="38"/>
      <c r="D44" s="39"/>
      <c r="E44" s="38"/>
    </row>
    <row r="45" spans="1:9" s="44" customFormat="1" ht="16.5" customHeight="1" x14ac:dyDescent="0.3">
      <c r="A45" s="11"/>
      <c r="B45" s="40"/>
      <c r="C45" s="39"/>
      <c r="D45" s="39"/>
      <c r="E45" s="39"/>
      <c r="F45" s="4"/>
      <c r="G45" s="4"/>
      <c r="H45" s="4"/>
      <c r="I45" s="4"/>
    </row>
    <row r="46" spans="1:9" s="44" customFormat="1" ht="16.5" customHeight="1" x14ac:dyDescent="0.3">
      <c r="A46" s="11"/>
      <c r="B46" s="40"/>
      <c r="C46" s="39"/>
      <c r="D46" s="39"/>
      <c r="E46" s="39"/>
      <c r="F46" s="4"/>
      <c r="G46" s="4"/>
      <c r="H46" s="4"/>
      <c r="I46" s="4"/>
    </row>
    <row r="47" spans="1:9" s="44" customFormat="1" ht="16.5" customHeight="1" x14ac:dyDescent="0.3">
      <c r="A47" s="5" t="s">
        <v>1</v>
      </c>
      <c r="B47" s="269" t="s">
        <v>107</v>
      </c>
      <c r="C47" s="4"/>
      <c r="D47" s="4"/>
      <c r="E47" s="4"/>
      <c r="F47" s="4"/>
      <c r="G47" s="4"/>
      <c r="H47" s="4"/>
      <c r="I47" s="4"/>
    </row>
    <row r="48" spans="1:9" s="44" customFormat="1" ht="16.5" customHeight="1" x14ac:dyDescent="0.3">
      <c r="A48" s="11" t="s">
        <v>4</v>
      </c>
      <c r="B48" s="268" t="s">
        <v>106</v>
      </c>
      <c r="C48" s="36"/>
      <c r="D48" s="36"/>
      <c r="E48" s="36"/>
      <c r="F48" s="4"/>
      <c r="G48" s="4"/>
      <c r="H48" s="4"/>
      <c r="I48" s="4"/>
    </row>
    <row r="49" spans="1:9" s="44" customFormat="1" ht="16.5" customHeight="1" x14ac:dyDescent="0.3">
      <c r="A49" s="11" t="s">
        <v>6</v>
      </c>
      <c r="B49" s="12">
        <v>50.1</v>
      </c>
      <c r="C49" s="36"/>
      <c r="D49" s="36"/>
      <c r="E49" s="36"/>
      <c r="F49" s="4"/>
      <c r="G49" s="4"/>
      <c r="H49" s="4"/>
      <c r="I49" s="4"/>
    </row>
    <row r="50" spans="1:9" s="44" customFormat="1" ht="16.5" customHeight="1" x14ac:dyDescent="0.3">
      <c r="A50" s="8" t="s">
        <v>8</v>
      </c>
      <c r="B50" s="12">
        <v>262.39</v>
      </c>
      <c r="C50" s="36"/>
      <c r="D50" s="36"/>
      <c r="E50" s="36"/>
      <c r="F50" s="4"/>
      <c r="G50" s="4"/>
      <c r="H50" s="4"/>
      <c r="I50" s="4"/>
    </row>
    <row r="51" spans="1:9" s="44" customFormat="1" ht="16.5" customHeight="1" x14ac:dyDescent="0.3">
      <c r="A51" s="8" t="s">
        <v>10</v>
      </c>
      <c r="B51" s="306">
        <f>B29</f>
        <v>8.3964799999999992E-2</v>
      </c>
      <c r="C51" s="36"/>
      <c r="D51" s="36"/>
      <c r="E51" s="36"/>
      <c r="F51" s="4"/>
      <c r="G51" s="4"/>
      <c r="H51" s="4"/>
      <c r="I51" s="4"/>
    </row>
    <row r="52" spans="1:9" s="44" customFormat="1" ht="15.75" customHeight="1" x14ac:dyDescent="0.3">
      <c r="A52" s="36"/>
      <c r="B52" s="36"/>
      <c r="C52" s="36"/>
      <c r="D52" s="36"/>
      <c r="E52" s="36"/>
      <c r="F52" s="4"/>
      <c r="G52" s="4"/>
      <c r="H52" s="4"/>
      <c r="I52" s="4"/>
    </row>
    <row r="53" spans="1:9" s="44" customFormat="1" ht="16.5" customHeight="1" x14ac:dyDescent="0.3">
      <c r="A53" s="16" t="s">
        <v>12</v>
      </c>
      <c r="B53" s="15" t="s">
        <v>13</v>
      </c>
      <c r="C53" s="16" t="s">
        <v>14</v>
      </c>
      <c r="D53" s="16" t="s">
        <v>15</v>
      </c>
      <c r="E53" s="16" t="s">
        <v>16</v>
      </c>
      <c r="F53" s="4"/>
      <c r="G53" s="4"/>
      <c r="H53" s="4"/>
      <c r="I53" s="4"/>
    </row>
    <row r="54" spans="1:9" s="44" customFormat="1" ht="16.5" customHeight="1" x14ac:dyDescent="0.3">
      <c r="A54" s="17">
        <v>1</v>
      </c>
      <c r="B54" s="18">
        <v>4598085</v>
      </c>
      <c r="C54" s="18">
        <v>10819.3</v>
      </c>
      <c r="D54" s="19">
        <v>1.1000000000000001</v>
      </c>
      <c r="E54" s="20">
        <v>6.3</v>
      </c>
      <c r="F54" s="4"/>
      <c r="G54" s="4"/>
      <c r="H54" s="4"/>
      <c r="I54" s="4"/>
    </row>
    <row r="55" spans="1:9" s="44" customFormat="1" ht="16.5" customHeight="1" x14ac:dyDescent="0.3">
      <c r="A55" s="17">
        <v>2</v>
      </c>
      <c r="B55" s="18">
        <v>4591820</v>
      </c>
      <c r="C55" s="18">
        <v>10778.9</v>
      </c>
      <c r="D55" s="19">
        <v>1.1000000000000001</v>
      </c>
      <c r="E55" s="19">
        <v>6.3</v>
      </c>
      <c r="F55" s="4"/>
      <c r="G55" s="4"/>
      <c r="H55" s="4"/>
      <c r="I55" s="4"/>
    </row>
    <row r="56" spans="1:9" s="44" customFormat="1" ht="16.5" customHeight="1" x14ac:dyDescent="0.3">
      <c r="A56" s="17">
        <v>3</v>
      </c>
      <c r="B56" s="18">
        <v>4578549</v>
      </c>
      <c r="C56" s="18">
        <v>10836.8</v>
      </c>
      <c r="D56" s="19">
        <v>1.1000000000000001</v>
      </c>
      <c r="E56" s="19">
        <v>6.3</v>
      </c>
      <c r="F56" s="4"/>
      <c r="G56" s="4"/>
      <c r="H56" s="4"/>
      <c r="I56" s="4"/>
    </row>
    <row r="57" spans="1:9" s="44" customFormat="1" ht="16.5" customHeight="1" x14ac:dyDescent="0.3">
      <c r="A57" s="17">
        <v>4</v>
      </c>
      <c r="B57" s="18">
        <v>4574242</v>
      </c>
      <c r="C57" s="18">
        <v>10808.1</v>
      </c>
      <c r="D57" s="19">
        <v>1.1000000000000001</v>
      </c>
      <c r="E57" s="19">
        <v>6.3</v>
      </c>
      <c r="F57" s="4"/>
      <c r="G57" s="4"/>
      <c r="H57" s="4"/>
      <c r="I57" s="4"/>
    </row>
    <row r="58" spans="1:9" s="44" customFormat="1" ht="16.5" customHeight="1" x14ac:dyDescent="0.3">
      <c r="A58" s="17">
        <v>5</v>
      </c>
      <c r="B58" s="18">
        <v>4574866</v>
      </c>
      <c r="C58" s="18">
        <v>10803.7</v>
      </c>
      <c r="D58" s="19">
        <v>1.1000000000000001</v>
      </c>
      <c r="E58" s="19">
        <v>6.3</v>
      </c>
      <c r="F58" s="4"/>
      <c r="G58" s="4"/>
      <c r="H58" s="4"/>
      <c r="I58" s="4"/>
    </row>
    <row r="59" spans="1:9" s="44" customFormat="1" ht="16.5" customHeight="1" x14ac:dyDescent="0.3">
      <c r="A59" s="17">
        <v>6</v>
      </c>
      <c r="B59" s="21">
        <v>4571294</v>
      </c>
      <c r="C59" s="21">
        <v>10765.9</v>
      </c>
      <c r="D59" s="22">
        <v>1.1000000000000001</v>
      </c>
      <c r="E59" s="22">
        <v>6.3</v>
      </c>
      <c r="F59" s="4"/>
      <c r="G59" s="4"/>
      <c r="H59" s="4"/>
      <c r="I59" s="4"/>
    </row>
    <row r="60" spans="1:9" s="44" customFormat="1" ht="16.5" customHeight="1" x14ac:dyDescent="0.3">
      <c r="A60" s="23" t="s">
        <v>17</v>
      </c>
      <c r="B60" s="24">
        <f>AVERAGE(B54:B59)</f>
        <v>4581476</v>
      </c>
      <c r="C60" s="25">
        <f>AVERAGE(C54:C59)</f>
        <v>10802.116666666667</v>
      </c>
      <c r="D60" s="26">
        <f>AVERAGE(D54:D59)</f>
        <v>1.0999999999999999</v>
      </c>
      <c r="E60" s="26">
        <f>AVERAGE(E54:E59)</f>
        <v>6.3</v>
      </c>
      <c r="F60" s="4"/>
      <c r="G60" s="4"/>
      <c r="H60" s="4"/>
      <c r="I60" s="4"/>
    </row>
    <row r="61" spans="1:9" s="44" customFormat="1" ht="16.5" customHeight="1" x14ac:dyDescent="0.3">
      <c r="A61" s="27" t="s">
        <v>18</v>
      </c>
      <c r="B61" s="28">
        <f>(STDEV(B54:B59)/B60)</f>
        <v>2.373272472911189E-3</v>
      </c>
      <c r="C61" s="29"/>
      <c r="D61" s="29"/>
      <c r="E61" s="30"/>
      <c r="F61" s="4"/>
      <c r="G61" s="4"/>
      <c r="H61" s="4"/>
      <c r="I61" s="4"/>
    </row>
    <row r="62" spans="1:9" s="4" customFormat="1" ht="16.5" customHeight="1" x14ac:dyDescent="0.3">
      <c r="A62" s="31" t="s">
        <v>19</v>
      </c>
      <c r="B62" s="32">
        <f>COUNT(B54:B59)</f>
        <v>6</v>
      </c>
      <c r="C62" s="33"/>
      <c r="D62" s="34"/>
      <c r="E62" s="35"/>
    </row>
    <row r="63" spans="1:9" s="4" customFormat="1" ht="15.75" customHeight="1" x14ac:dyDescent="0.3">
      <c r="A63" s="36"/>
      <c r="B63" s="36"/>
      <c r="C63" s="36"/>
      <c r="D63" s="36"/>
      <c r="E63" s="36"/>
    </row>
    <row r="64" spans="1:9" s="4" customFormat="1" ht="16.5" customHeight="1" x14ac:dyDescent="0.3">
      <c r="A64" s="11" t="s">
        <v>20</v>
      </c>
      <c r="B64" s="40" t="s">
        <v>21</v>
      </c>
      <c r="C64" s="39"/>
      <c r="D64" s="39"/>
      <c r="E64" s="39"/>
    </row>
    <row r="65" spans="1:9" s="44" customFormat="1" ht="16.5" customHeight="1" x14ac:dyDescent="0.3">
      <c r="A65" s="11"/>
      <c r="B65" s="40" t="s">
        <v>22</v>
      </c>
      <c r="C65" s="39"/>
      <c r="D65" s="39"/>
      <c r="E65" s="39"/>
      <c r="F65" s="4"/>
      <c r="G65" s="4"/>
      <c r="H65" s="4"/>
      <c r="I65" s="4"/>
    </row>
    <row r="66" spans="1:9" s="44" customFormat="1" ht="16.5" customHeight="1" x14ac:dyDescent="0.3">
      <c r="A66" s="11"/>
      <c r="B66" s="40" t="s">
        <v>23</v>
      </c>
      <c r="C66" s="39"/>
      <c r="D66" s="39"/>
      <c r="E66" s="39"/>
      <c r="F66" s="4"/>
      <c r="G66" s="4"/>
      <c r="H66" s="4"/>
      <c r="I66" s="4"/>
    </row>
    <row r="67" spans="1:9" ht="14.25" customHeight="1" thickBot="1" x14ac:dyDescent="0.35">
      <c r="A67" s="41"/>
      <c r="B67" s="42"/>
      <c r="D67" s="43"/>
      <c r="F67" s="44"/>
      <c r="G67" s="44"/>
    </row>
    <row r="68" spans="1:9" s="44" customFormat="1" ht="15" customHeight="1" x14ac:dyDescent="0.3">
      <c r="A68" s="4"/>
      <c r="B68" s="272" t="s">
        <v>24</v>
      </c>
      <c r="C68" s="272"/>
      <c r="D68" s="4"/>
      <c r="E68" s="45" t="s">
        <v>25</v>
      </c>
      <c r="F68" s="46"/>
      <c r="G68" s="45" t="s">
        <v>26</v>
      </c>
      <c r="H68" s="4"/>
      <c r="I68" s="4"/>
    </row>
    <row r="69" spans="1:9" s="44" customFormat="1" ht="15" customHeight="1" x14ac:dyDescent="0.3">
      <c r="A69" s="47" t="s">
        <v>27</v>
      </c>
      <c r="B69" s="48"/>
      <c r="C69" s="48"/>
      <c r="D69" s="4"/>
      <c r="E69" s="48"/>
      <c r="F69" s="4"/>
      <c r="G69" s="48"/>
      <c r="H69" s="4"/>
      <c r="I69" s="4"/>
    </row>
    <row r="70" spans="1:9" s="44" customFormat="1" ht="15" customHeight="1" x14ac:dyDescent="0.3">
      <c r="A70" s="47" t="s">
        <v>28</v>
      </c>
      <c r="B70" s="49"/>
      <c r="C70" s="49"/>
      <c r="D70" s="4"/>
      <c r="E70" s="49"/>
      <c r="F70" s="4"/>
      <c r="G70" s="50"/>
      <c r="H70" s="4"/>
      <c r="I70" s="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68:C68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58" zoomScale="55" zoomScaleNormal="55" workbookViewId="0">
      <selection activeCell="K83" sqref="K83"/>
    </sheetView>
  </sheetViews>
  <sheetFormatPr defaultRowHeight="13.2" x14ac:dyDescent="0.25"/>
  <cols>
    <col min="1" max="1" width="58.5546875" customWidth="1"/>
    <col min="2" max="2" width="34.33203125" customWidth="1"/>
    <col min="3" max="3" width="43.109375" customWidth="1"/>
    <col min="4" max="4" width="23.109375" customWidth="1"/>
    <col min="5" max="5" width="34.88671875" customWidth="1"/>
    <col min="6" max="6" width="21.5546875" customWidth="1"/>
    <col min="7" max="7" width="36.88671875" customWidth="1"/>
    <col min="8" max="8" width="23.88671875" customWidth="1"/>
  </cols>
  <sheetData>
    <row r="1" spans="1:8" x14ac:dyDescent="0.25">
      <c r="A1" s="273" t="s">
        <v>29</v>
      </c>
      <c r="B1" s="273"/>
      <c r="C1" s="273"/>
      <c r="D1" s="273"/>
      <c r="E1" s="273"/>
      <c r="F1" s="273"/>
      <c r="G1" s="273"/>
      <c r="H1" s="273"/>
    </row>
    <row r="2" spans="1:8" x14ac:dyDescent="0.25">
      <c r="A2" s="273"/>
      <c r="B2" s="273"/>
      <c r="C2" s="273"/>
      <c r="D2" s="273"/>
      <c r="E2" s="273"/>
      <c r="F2" s="273"/>
      <c r="G2" s="273"/>
      <c r="H2" s="273"/>
    </row>
    <row r="3" spans="1:8" x14ac:dyDescent="0.25">
      <c r="A3" s="273"/>
      <c r="B3" s="273"/>
      <c r="C3" s="273"/>
      <c r="D3" s="273"/>
      <c r="E3" s="273"/>
      <c r="F3" s="273"/>
      <c r="G3" s="273"/>
      <c r="H3" s="273"/>
    </row>
    <row r="4" spans="1:8" x14ac:dyDescent="0.25">
      <c r="A4" s="273"/>
      <c r="B4" s="273"/>
      <c r="C4" s="273"/>
      <c r="D4" s="273"/>
      <c r="E4" s="273"/>
      <c r="F4" s="273"/>
      <c r="G4" s="273"/>
      <c r="H4" s="273"/>
    </row>
    <row r="5" spans="1:8" x14ac:dyDescent="0.25">
      <c r="A5" s="273"/>
      <c r="B5" s="273"/>
      <c r="C5" s="273"/>
      <c r="D5" s="273"/>
      <c r="E5" s="273"/>
      <c r="F5" s="273"/>
      <c r="G5" s="273"/>
      <c r="H5" s="273"/>
    </row>
    <row r="6" spans="1:8" x14ac:dyDescent="0.25">
      <c r="A6" s="273"/>
      <c r="B6" s="273"/>
      <c r="C6" s="273"/>
      <c r="D6" s="273"/>
      <c r="E6" s="273"/>
      <c r="F6" s="273"/>
      <c r="G6" s="273"/>
      <c r="H6" s="273"/>
    </row>
    <row r="7" spans="1:8" x14ac:dyDescent="0.25">
      <c r="A7" s="273"/>
      <c r="B7" s="273"/>
      <c r="C7" s="273"/>
      <c r="D7" s="273"/>
      <c r="E7" s="273"/>
      <c r="F7" s="273"/>
      <c r="G7" s="273"/>
      <c r="H7" s="273"/>
    </row>
    <row r="8" spans="1:8" x14ac:dyDescent="0.25">
      <c r="A8" s="274" t="s">
        <v>30</v>
      </c>
      <c r="B8" s="274"/>
      <c r="C8" s="274"/>
      <c r="D8" s="274"/>
      <c r="E8" s="274"/>
      <c r="F8" s="274"/>
      <c r="G8" s="274"/>
      <c r="H8" s="274"/>
    </row>
    <row r="9" spans="1:8" x14ac:dyDescent="0.25">
      <c r="A9" s="274"/>
      <c r="B9" s="274"/>
      <c r="C9" s="274"/>
      <c r="D9" s="274"/>
      <c r="E9" s="274"/>
      <c r="F9" s="274"/>
      <c r="G9" s="274"/>
      <c r="H9" s="274"/>
    </row>
    <row r="10" spans="1:8" x14ac:dyDescent="0.25">
      <c r="A10" s="274"/>
      <c r="B10" s="274"/>
      <c r="C10" s="274"/>
      <c r="D10" s="274"/>
      <c r="E10" s="274"/>
      <c r="F10" s="274"/>
      <c r="G10" s="274"/>
      <c r="H10" s="274"/>
    </row>
    <row r="11" spans="1:8" x14ac:dyDescent="0.25">
      <c r="A11" s="274"/>
      <c r="B11" s="274"/>
      <c r="C11" s="274"/>
      <c r="D11" s="274"/>
      <c r="E11" s="274"/>
      <c r="F11" s="274"/>
      <c r="G11" s="274"/>
      <c r="H11" s="274"/>
    </row>
    <row r="12" spans="1:8" x14ac:dyDescent="0.25">
      <c r="A12" s="274"/>
      <c r="B12" s="274"/>
      <c r="C12" s="274"/>
      <c r="D12" s="274"/>
      <c r="E12" s="274"/>
      <c r="F12" s="274"/>
      <c r="G12" s="274"/>
      <c r="H12" s="274"/>
    </row>
    <row r="13" spans="1:8" x14ac:dyDescent="0.25">
      <c r="A13" s="274"/>
      <c r="B13" s="274"/>
      <c r="C13" s="274"/>
      <c r="D13" s="274"/>
      <c r="E13" s="274"/>
      <c r="F13" s="274"/>
      <c r="G13" s="274"/>
      <c r="H13" s="274"/>
    </row>
    <row r="14" spans="1:8" x14ac:dyDescent="0.25">
      <c r="A14" s="274"/>
      <c r="B14" s="274"/>
      <c r="C14" s="274"/>
      <c r="D14" s="274"/>
      <c r="E14" s="274"/>
      <c r="F14" s="274"/>
      <c r="G14" s="274"/>
      <c r="H14" s="274"/>
    </row>
    <row r="15" spans="1:8" ht="19.5" customHeight="1" x14ac:dyDescent="0.35">
      <c r="A15" s="51"/>
      <c r="B15" s="51"/>
      <c r="C15" s="51"/>
      <c r="D15" s="51"/>
      <c r="E15" s="51"/>
      <c r="F15" s="51"/>
      <c r="G15" s="51"/>
      <c r="H15" s="51"/>
    </row>
    <row r="16" spans="1:8" ht="19.5" customHeight="1" x14ac:dyDescent="0.35">
      <c r="A16" s="279" t="s">
        <v>31</v>
      </c>
      <c r="B16" s="280"/>
      <c r="C16" s="280"/>
      <c r="D16" s="280"/>
      <c r="E16" s="280"/>
      <c r="F16" s="280"/>
      <c r="G16" s="280"/>
      <c r="H16" s="281"/>
    </row>
    <row r="17" spans="1:8" ht="18.75" customHeight="1" x14ac:dyDescent="0.35">
      <c r="A17" s="52" t="s">
        <v>32</v>
      </c>
      <c r="B17" s="52"/>
      <c r="C17" s="51"/>
      <c r="D17" s="51"/>
      <c r="E17" s="51"/>
      <c r="F17" s="51"/>
      <c r="G17" s="51"/>
      <c r="H17" s="51"/>
    </row>
    <row r="18" spans="1:8" ht="26.25" customHeight="1" x14ac:dyDescent="0.45">
      <c r="A18" s="53" t="s">
        <v>33</v>
      </c>
      <c r="B18" s="282" t="s">
        <v>5</v>
      </c>
      <c r="C18" s="282"/>
      <c r="D18" s="282"/>
      <c r="E18" s="282"/>
      <c r="F18" s="51"/>
      <c r="G18" s="51"/>
      <c r="H18" s="51"/>
    </row>
    <row r="19" spans="1:8" ht="26.25" customHeight="1" x14ac:dyDescent="0.5">
      <c r="A19" s="53" t="s">
        <v>34</v>
      </c>
      <c r="B19" s="55" t="s">
        <v>7</v>
      </c>
      <c r="C19" s="155">
        <v>6</v>
      </c>
      <c r="D19" s="54"/>
      <c r="E19" s="54"/>
      <c r="F19" s="51"/>
      <c r="G19" s="51"/>
      <c r="H19" s="51"/>
    </row>
    <row r="20" spans="1:8" ht="26.25" customHeight="1" x14ac:dyDescent="0.5">
      <c r="A20" s="53" t="s">
        <v>35</v>
      </c>
      <c r="B20" s="55" t="s">
        <v>9</v>
      </c>
      <c r="C20" s="54"/>
      <c r="D20" s="54"/>
      <c r="E20" s="54"/>
      <c r="F20" s="51"/>
      <c r="G20" s="51"/>
      <c r="H20" s="51"/>
    </row>
    <row r="21" spans="1:8" ht="26.25" customHeight="1" x14ac:dyDescent="0.5">
      <c r="A21" s="53" t="s">
        <v>36</v>
      </c>
      <c r="B21" s="283" t="s">
        <v>11</v>
      </c>
      <c r="C21" s="283"/>
      <c r="D21" s="283"/>
      <c r="E21" s="283"/>
      <c r="F21" s="283"/>
      <c r="G21" s="283"/>
      <c r="H21" s="283"/>
    </row>
    <row r="22" spans="1:8" ht="26.25" customHeight="1" x14ac:dyDescent="0.5">
      <c r="A22" s="53" t="s">
        <v>37</v>
      </c>
      <c r="B22" s="161">
        <v>42325</v>
      </c>
      <c r="C22" s="54"/>
      <c r="D22" s="54"/>
      <c r="E22" s="54"/>
      <c r="F22" s="51"/>
      <c r="G22" s="51"/>
      <c r="H22" s="51"/>
    </row>
    <row r="23" spans="1:8" ht="26.25" customHeight="1" x14ac:dyDescent="0.5">
      <c r="A23" s="53" t="s">
        <v>38</v>
      </c>
      <c r="B23" s="56">
        <v>42326</v>
      </c>
      <c r="C23" s="54"/>
      <c r="D23" s="54"/>
      <c r="E23" s="54"/>
      <c r="F23" s="51"/>
      <c r="G23" s="51"/>
      <c r="H23" s="51"/>
    </row>
    <row r="24" spans="1:8" ht="18.75" customHeight="1" x14ac:dyDescent="0.35">
      <c r="A24" s="53"/>
      <c r="B24" s="57"/>
      <c r="C24" s="51"/>
      <c r="D24" s="51"/>
      <c r="E24" s="51"/>
      <c r="F24" s="51"/>
      <c r="G24" s="51"/>
      <c r="H24" s="51"/>
    </row>
    <row r="25" spans="1:8" ht="18.75" customHeight="1" x14ac:dyDescent="0.35">
      <c r="A25" s="58" t="s">
        <v>1</v>
      </c>
      <c r="B25" s="57"/>
      <c r="C25" s="51"/>
      <c r="D25" s="51"/>
      <c r="E25" s="51"/>
      <c r="F25" s="51"/>
      <c r="G25" s="51"/>
      <c r="H25" s="51"/>
    </row>
    <row r="26" spans="1:8" ht="26.25" customHeight="1" x14ac:dyDescent="0.45">
      <c r="A26" s="59" t="s">
        <v>4</v>
      </c>
      <c r="B26" s="282" t="s">
        <v>99</v>
      </c>
      <c r="C26" s="282"/>
      <c r="D26" s="51"/>
      <c r="E26" s="51"/>
      <c r="F26" s="51"/>
      <c r="G26" s="51"/>
      <c r="H26" s="51"/>
    </row>
    <row r="27" spans="1:8" ht="26.25" customHeight="1" x14ac:dyDescent="0.5">
      <c r="A27" s="60" t="s">
        <v>39</v>
      </c>
      <c r="B27" s="283" t="s">
        <v>100</v>
      </c>
      <c r="C27" s="283"/>
      <c r="D27" s="51"/>
      <c r="E27" s="51"/>
      <c r="F27" s="51"/>
      <c r="G27" s="51"/>
      <c r="H27" s="51"/>
    </row>
    <row r="28" spans="1:8" ht="27" customHeight="1" x14ac:dyDescent="0.45">
      <c r="A28" s="60" t="s">
        <v>6</v>
      </c>
      <c r="B28" s="61">
        <v>99.7</v>
      </c>
      <c r="C28" s="51"/>
      <c r="D28" s="51"/>
      <c r="E28" s="51"/>
      <c r="F28" s="51"/>
      <c r="G28" s="51"/>
      <c r="H28" s="51"/>
    </row>
    <row r="29" spans="1:8" ht="27" customHeight="1" x14ac:dyDescent="0.5">
      <c r="A29" s="60" t="s">
        <v>40</v>
      </c>
      <c r="B29" s="62">
        <v>0</v>
      </c>
      <c r="C29" s="284" t="s">
        <v>41</v>
      </c>
      <c r="D29" s="285"/>
      <c r="E29" s="285"/>
      <c r="F29" s="285"/>
      <c r="G29" s="286"/>
      <c r="H29" s="63"/>
    </row>
    <row r="30" spans="1:8" ht="19.5" customHeight="1" thickBot="1" x14ac:dyDescent="0.4">
      <c r="A30" s="60" t="s">
        <v>42</v>
      </c>
      <c r="B30" s="64">
        <f>B28-B29</f>
        <v>99.7</v>
      </c>
      <c r="C30" s="65"/>
      <c r="D30" s="65"/>
      <c r="E30" s="65"/>
      <c r="F30" s="65"/>
      <c r="G30" s="65"/>
      <c r="H30" s="63"/>
    </row>
    <row r="31" spans="1:8" ht="27" customHeight="1" thickBot="1" x14ac:dyDescent="0.5">
      <c r="A31" s="60" t="s">
        <v>43</v>
      </c>
      <c r="B31" s="171">
        <v>361.36799999999999</v>
      </c>
      <c r="C31" s="284" t="s">
        <v>44</v>
      </c>
      <c r="D31" s="285"/>
      <c r="E31" s="285"/>
      <c r="F31" s="285"/>
      <c r="G31" s="286"/>
      <c r="H31" s="66"/>
    </row>
    <row r="32" spans="1:8" ht="27" customHeight="1" thickBot="1" x14ac:dyDescent="0.5">
      <c r="A32" s="60" t="s">
        <v>111</v>
      </c>
      <c r="B32" s="171">
        <v>370.38</v>
      </c>
      <c r="C32" s="284" t="s">
        <v>46</v>
      </c>
      <c r="D32" s="285"/>
      <c r="E32" s="285"/>
      <c r="F32" s="285"/>
      <c r="G32" s="286"/>
      <c r="H32" s="66"/>
    </row>
    <row r="33" spans="1:8" ht="18.75" customHeight="1" x14ac:dyDescent="0.35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5">
      <c r="A34" s="60" t="s">
        <v>110</v>
      </c>
      <c r="B34" s="69">
        <f>B31/B32</f>
        <v>0.9756682326259517</v>
      </c>
      <c r="C34" s="51" t="s">
        <v>48</v>
      </c>
      <c r="D34" s="51"/>
      <c r="E34" s="51"/>
      <c r="F34" s="51"/>
      <c r="G34" s="51"/>
      <c r="H34" s="63"/>
    </row>
    <row r="35" spans="1:8" ht="19.5" customHeight="1" x14ac:dyDescent="0.35">
      <c r="A35" s="60"/>
      <c r="B35" s="70"/>
      <c r="C35" s="63"/>
      <c r="D35" s="63"/>
      <c r="E35" s="63"/>
      <c r="F35" s="63"/>
      <c r="G35" s="51"/>
      <c r="H35" s="63"/>
    </row>
    <row r="36" spans="1:8" ht="27" customHeight="1" x14ac:dyDescent="0.5">
      <c r="A36" s="71" t="s">
        <v>49</v>
      </c>
      <c r="B36" s="72">
        <v>50</v>
      </c>
      <c r="C36" s="51"/>
      <c r="D36" s="287" t="s">
        <v>50</v>
      </c>
      <c r="E36" s="288"/>
      <c r="F36" s="289" t="s">
        <v>51</v>
      </c>
      <c r="G36" s="288"/>
      <c r="H36" s="63"/>
    </row>
    <row r="37" spans="1:8" ht="26.25" customHeight="1" x14ac:dyDescent="0.5">
      <c r="A37" s="73" t="s">
        <v>52</v>
      </c>
      <c r="B37" s="74">
        <v>2</v>
      </c>
      <c r="C37" s="75" t="s">
        <v>53</v>
      </c>
      <c r="D37" s="76" t="s">
        <v>54</v>
      </c>
      <c r="E37" s="77" t="s">
        <v>55</v>
      </c>
      <c r="F37" s="78" t="s">
        <v>54</v>
      </c>
      <c r="G37" s="77" t="s">
        <v>55</v>
      </c>
      <c r="H37" s="63"/>
    </row>
    <row r="38" spans="1:8" ht="26.25" customHeight="1" x14ac:dyDescent="0.5">
      <c r="A38" s="73" t="s">
        <v>56</v>
      </c>
      <c r="B38" s="74">
        <v>20</v>
      </c>
      <c r="C38" s="79">
        <v>1</v>
      </c>
      <c r="D38" s="80">
        <v>22994890</v>
      </c>
      <c r="E38" s="81">
        <f>IF(ISBLANK(D38),"-",$D$48/$D$45*D38)</f>
        <v>22031004.102572288</v>
      </c>
      <c r="F38" s="82">
        <v>19279088</v>
      </c>
      <c r="G38" s="81">
        <f>IF(ISBLANK(F38),"-",$D$48/$F$45*F38)</f>
        <v>21472739.805045929</v>
      </c>
      <c r="H38" s="63"/>
    </row>
    <row r="39" spans="1:8" ht="26.25" customHeight="1" x14ac:dyDescent="0.5">
      <c r="A39" s="73" t="s">
        <v>57</v>
      </c>
      <c r="B39" s="74">
        <v>1</v>
      </c>
      <c r="C39" s="83">
        <v>2</v>
      </c>
      <c r="D39" s="84">
        <v>22948220</v>
      </c>
      <c r="E39" s="85">
        <f>IF(ISBLANK(D39),"-",$D$48/$D$45*D39)</f>
        <v>21986290.387417879</v>
      </c>
      <c r="F39" s="86">
        <v>19243416</v>
      </c>
      <c r="G39" s="85">
        <f>IF(ISBLANK(F39),"-",$D$48/$F$45*F39)</f>
        <v>21433008.902094211</v>
      </c>
      <c r="H39" s="63"/>
    </row>
    <row r="40" spans="1:8" ht="26.25" customHeight="1" x14ac:dyDescent="0.5">
      <c r="A40" s="73" t="s">
        <v>58</v>
      </c>
      <c r="B40" s="74">
        <v>1</v>
      </c>
      <c r="C40" s="83">
        <v>3</v>
      </c>
      <c r="D40" s="84">
        <v>22891391</v>
      </c>
      <c r="E40" s="85">
        <f>IF(ISBLANK(D40),"-",$D$48/$D$45*D40)</f>
        <v>21931843.511083826</v>
      </c>
      <c r="F40" s="86">
        <v>19214768</v>
      </c>
      <c r="G40" s="85">
        <f>IF(ISBLANK(F40),"-",$D$48/$F$45*F40)</f>
        <v>21401101.217978921</v>
      </c>
      <c r="H40" s="51"/>
    </row>
    <row r="41" spans="1:8" ht="26.25" customHeight="1" x14ac:dyDescent="0.5">
      <c r="A41" s="73" t="s">
        <v>59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90"/>
      <c r="G41" s="89" t="str">
        <f>IF(ISBLANK(F41),"-",$D$48/$F$45*F41)</f>
        <v>-</v>
      </c>
      <c r="H41" s="51"/>
    </row>
    <row r="42" spans="1:8" ht="27" customHeight="1" x14ac:dyDescent="0.5">
      <c r="A42" s="73" t="s">
        <v>60</v>
      </c>
      <c r="B42" s="74">
        <v>1</v>
      </c>
      <c r="C42" s="91" t="s">
        <v>61</v>
      </c>
      <c r="D42" s="92">
        <f>AVERAGE(D38:D41)</f>
        <v>22944833.666666668</v>
      </c>
      <c r="E42" s="93">
        <f>AVERAGE(E38:E41)</f>
        <v>21983046.000357997</v>
      </c>
      <c r="F42" s="94">
        <f>AVERAGE(F38:F41)</f>
        <v>19245757.333333332</v>
      </c>
      <c r="G42" s="93">
        <f>AVERAGE(G38:G41)</f>
        <v>21435616.641706351</v>
      </c>
      <c r="H42" s="51"/>
    </row>
    <row r="43" spans="1:8" ht="26.25" customHeight="1" x14ac:dyDescent="0.5">
      <c r="A43" s="73" t="s">
        <v>62</v>
      </c>
      <c r="B43" s="86">
        <v>1</v>
      </c>
      <c r="C43" s="95" t="s">
        <v>63</v>
      </c>
      <c r="D43" s="96">
        <v>21.46</v>
      </c>
      <c r="E43" s="97"/>
      <c r="F43" s="96">
        <v>18.46</v>
      </c>
      <c r="G43" s="51"/>
      <c r="H43" s="51"/>
    </row>
    <row r="44" spans="1:8" ht="26.25" customHeight="1" x14ac:dyDescent="0.5">
      <c r="A44" s="73" t="s">
        <v>64</v>
      </c>
      <c r="B44" s="86">
        <v>1</v>
      </c>
      <c r="C44" s="98" t="s">
        <v>65</v>
      </c>
      <c r="D44" s="99">
        <f>D43*$B$34</f>
        <v>20.937840272152926</v>
      </c>
      <c r="E44" s="100"/>
      <c r="F44" s="99">
        <f>F43*$B$34</f>
        <v>18.01083557427507</v>
      </c>
      <c r="G44" s="51"/>
      <c r="H44" s="51"/>
    </row>
    <row r="45" spans="1:8" ht="19.5" customHeight="1" x14ac:dyDescent="0.35">
      <c r="A45" s="73" t="s">
        <v>66</v>
      </c>
      <c r="B45" s="100">
        <f>(B44/B43)*(B42/B41)*(B40/B39)*(B38/B37)*B36</f>
        <v>500</v>
      </c>
      <c r="C45" s="98" t="s">
        <v>67</v>
      </c>
      <c r="D45" s="101">
        <f>D44*$B$30/100</f>
        <v>20.875026751336467</v>
      </c>
      <c r="E45" s="102"/>
      <c r="F45" s="101">
        <f>F44*$B$30/100</f>
        <v>17.956803067552247</v>
      </c>
      <c r="G45" s="51"/>
      <c r="H45" s="51"/>
    </row>
    <row r="46" spans="1:8" ht="19.5" customHeight="1" x14ac:dyDescent="0.35">
      <c r="A46" s="275" t="s">
        <v>68</v>
      </c>
      <c r="B46" s="276"/>
      <c r="C46" s="98" t="s">
        <v>69</v>
      </c>
      <c r="D46" s="308">
        <f>D45/$B$45</f>
        <v>4.1750053502672933E-2</v>
      </c>
      <c r="E46" s="102"/>
      <c r="F46" s="103">
        <f>F45/$B$45</f>
        <v>3.5913606135104498E-2</v>
      </c>
      <c r="G46" s="51"/>
      <c r="H46" s="51"/>
    </row>
    <row r="47" spans="1:8" ht="27" customHeight="1" x14ac:dyDescent="0.5">
      <c r="A47" s="277"/>
      <c r="B47" s="278"/>
      <c r="C47" s="98" t="s">
        <v>70</v>
      </c>
      <c r="D47" s="307">
        <v>0.04</v>
      </c>
      <c r="E47" s="51"/>
      <c r="F47" s="104"/>
      <c r="G47" s="51"/>
      <c r="H47" s="51"/>
    </row>
    <row r="48" spans="1:8" ht="18.75" customHeight="1" x14ac:dyDescent="0.35">
      <c r="A48" s="51"/>
      <c r="B48" s="51"/>
      <c r="C48" s="98" t="s">
        <v>71</v>
      </c>
      <c r="D48" s="101">
        <f>D47*$B$45</f>
        <v>20</v>
      </c>
      <c r="E48" s="51"/>
      <c r="F48" s="104"/>
      <c r="G48" s="51"/>
      <c r="H48" s="51"/>
    </row>
    <row r="49" spans="1:8" ht="19.5" customHeight="1" x14ac:dyDescent="0.35">
      <c r="A49" s="51"/>
      <c r="B49" s="51"/>
      <c r="C49" s="105" t="s">
        <v>72</v>
      </c>
      <c r="D49" s="106">
        <f>D48/B34</f>
        <v>20.498771335591421</v>
      </c>
      <c r="E49" s="51"/>
      <c r="F49" s="107"/>
      <c r="G49" s="51"/>
      <c r="H49" s="51"/>
    </row>
    <row r="50" spans="1:8" ht="18.75" customHeight="1" x14ac:dyDescent="0.35">
      <c r="A50" s="51"/>
      <c r="B50" s="51"/>
      <c r="C50" s="108" t="s">
        <v>73</v>
      </c>
      <c r="D50" s="109">
        <f>AVERAGE(E38:E41,G38:G41)</f>
        <v>21709331.321032178</v>
      </c>
      <c r="E50" s="51"/>
      <c r="F50" s="107"/>
      <c r="G50" s="51"/>
      <c r="H50" s="51"/>
    </row>
    <row r="51" spans="1:8" ht="18.75" customHeight="1" x14ac:dyDescent="0.35">
      <c r="A51" s="51"/>
      <c r="B51" s="51"/>
      <c r="C51" s="98" t="s">
        <v>74</v>
      </c>
      <c r="D51" s="110">
        <f>STDEV(E38:E41,G38:G41)/D50</f>
        <v>1.3926416652599145E-2</v>
      </c>
      <c r="E51" s="51"/>
      <c r="F51" s="107"/>
      <c r="G51" s="51"/>
      <c r="H51" s="51"/>
    </row>
    <row r="52" spans="1:8" ht="19.5" customHeight="1" x14ac:dyDescent="0.35">
      <c r="A52" s="51"/>
      <c r="B52" s="51"/>
      <c r="C52" s="105" t="s">
        <v>19</v>
      </c>
      <c r="D52" s="111">
        <f>COUNT(E38:E41,G38:G41)</f>
        <v>6</v>
      </c>
      <c r="E52" s="51"/>
      <c r="F52" s="51"/>
      <c r="G52" s="51"/>
      <c r="H52" s="51"/>
    </row>
    <row r="53" spans="1:8" ht="18.75" customHeight="1" x14ac:dyDescent="0.35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5">
      <c r="A54" s="52" t="s">
        <v>1</v>
      </c>
      <c r="B54" s="112"/>
      <c r="C54" s="51"/>
      <c r="D54" s="51"/>
      <c r="E54" s="51"/>
      <c r="F54" s="51"/>
      <c r="G54" s="51"/>
      <c r="H54" s="51"/>
    </row>
    <row r="55" spans="1:8" ht="18.75" customHeight="1" x14ac:dyDescent="0.35">
      <c r="A55" s="51" t="s">
        <v>76</v>
      </c>
      <c r="B55" s="113" t="str">
        <f>B21</f>
        <v>Each ml contains Levofloxacin Hemihydrate equivalent to Levofloxacin Base 5 mg</v>
      </c>
      <c r="C55" s="51"/>
      <c r="D55" s="51"/>
      <c r="E55" s="51"/>
      <c r="F55" s="51"/>
      <c r="G55" s="51"/>
      <c r="H55" s="51"/>
    </row>
    <row r="56" spans="1:8" ht="26.25" customHeight="1" x14ac:dyDescent="0.45">
      <c r="A56" s="60" t="s">
        <v>77</v>
      </c>
      <c r="B56" s="114">
        <v>1</v>
      </c>
      <c r="C56" s="115" t="s">
        <v>78</v>
      </c>
      <c r="D56" s="116">
        <v>5</v>
      </c>
      <c r="E56" s="51" t="str">
        <f>B20</f>
        <v>Levofloxacin</v>
      </c>
      <c r="F56" s="51"/>
      <c r="G56" s="51"/>
      <c r="H56" s="115"/>
    </row>
    <row r="57" spans="1:8" ht="19.5" customHeight="1" x14ac:dyDescent="0.35">
      <c r="A57" s="51"/>
      <c r="B57" s="51"/>
      <c r="C57" s="51"/>
      <c r="D57" s="51"/>
      <c r="E57" s="51"/>
      <c r="F57" s="51"/>
      <c r="G57" s="51"/>
      <c r="H57" s="115"/>
    </row>
    <row r="58" spans="1:8" ht="27" customHeight="1" x14ac:dyDescent="0.5">
      <c r="A58" s="71" t="s">
        <v>79</v>
      </c>
      <c r="B58" s="72">
        <v>50</v>
      </c>
      <c r="C58" s="51"/>
      <c r="D58" s="117" t="s">
        <v>80</v>
      </c>
      <c r="E58" s="118" t="s">
        <v>53</v>
      </c>
      <c r="F58" s="118" t="s">
        <v>54</v>
      </c>
      <c r="G58" s="118" t="s">
        <v>81</v>
      </c>
      <c r="H58" s="75" t="s">
        <v>82</v>
      </c>
    </row>
    <row r="59" spans="1:8" ht="26.25" customHeight="1" x14ac:dyDescent="0.5">
      <c r="A59" s="73" t="s">
        <v>83</v>
      </c>
      <c r="B59" s="74">
        <v>2</v>
      </c>
      <c r="C59" s="294" t="s">
        <v>84</v>
      </c>
      <c r="D59" s="297">
        <v>4</v>
      </c>
      <c r="E59" s="119">
        <v>1</v>
      </c>
      <c r="F59" s="120">
        <v>21324591</v>
      </c>
      <c r="G59" s="121">
        <f>IF(ISBLANK(F59),"-",(F59/$D$50*$D$47*$B$67)*($B$56/$D$59))</f>
        <v>4.9113882608029851</v>
      </c>
      <c r="H59" s="122">
        <f>IF(ISBLANK(F59),"-",G59/$D$56)</f>
        <v>0.98227765216059704</v>
      </c>
    </row>
    <row r="60" spans="1:8" ht="26.25" customHeight="1" x14ac:dyDescent="0.5">
      <c r="A60" s="73" t="s">
        <v>85</v>
      </c>
      <c r="B60" s="74">
        <v>20</v>
      </c>
      <c r="C60" s="295"/>
      <c r="D60" s="298"/>
      <c r="E60" s="123">
        <v>2</v>
      </c>
      <c r="F60" s="84">
        <v>21204294</v>
      </c>
      <c r="G60" s="124">
        <f t="shared" ref="G59:G70" si="0">IF(ISBLANK(F60),"-",(F60/$D$50*$D$47*$B$67)*($B$56/$D$59))</f>
        <v>4.8836819721520186</v>
      </c>
      <c r="H60" s="125">
        <f>IF(ISBLANK(F60),"-",G60/$D$56)</f>
        <v>0.97673639443040372</v>
      </c>
    </row>
    <row r="61" spans="1:8" ht="26.25" customHeight="1" x14ac:dyDescent="0.5">
      <c r="A61" s="73" t="s">
        <v>86</v>
      </c>
      <c r="B61" s="74">
        <v>1</v>
      </c>
      <c r="C61" s="295"/>
      <c r="D61" s="298"/>
      <c r="E61" s="123">
        <v>3</v>
      </c>
      <c r="F61" s="84">
        <v>21367866</v>
      </c>
      <c r="G61" s="124">
        <f t="shared" si="0"/>
        <v>4.9213551730399532</v>
      </c>
      <c r="H61" s="125">
        <f>IF(ISBLANK(F61),"-",G61/$D$56)</f>
        <v>0.98427103460799059</v>
      </c>
    </row>
    <row r="62" spans="1:8" ht="27" customHeight="1" x14ac:dyDescent="0.5">
      <c r="A62" s="73" t="s">
        <v>87</v>
      </c>
      <c r="B62" s="74">
        <v>1</v>
      </c>
      <c r="C62" s="296"/>
      <c r="D62" s="299"/>
      <c r="E62" s="126">
        <v>4</v>
      </c>
      <c r="F62" s="127"/>
      <c r="G62" s="124" t="str">
        <f t="shared" si="0"/>
        <v>-</v>
      </c>
      <c r="H62" s="125" t="str">
        <f t="shared" ref="H59:H70" si="1">IF(ISBLANK(F62),"-",G62/$D$56)</f>
        <v>-</v>
      </c>
    </row>
    <row r="63" spans="1:8" ht="26.25" customHeight="1" x14ac:dyDescent="0.5">
      <c r="A63" s="73" t="s">
        <v>88</v>
      </c>
      <c r="B63" s="74">
        <v>1</v>
      </c>
      <c r="C63" s="294" t="s">
        <v>89</v>
      </c>
      <c r="D63" s="300">
        <v>4</v>
      </c>
      <c r="E63" s="119">
        <v>1</v>
      </c>
      <c r="F63" s="120">
        <v>21456734</v>
      </c>
      <c r="G63" s="121">
        <f t="shared" si="0"/>
        <v>4.9418228693236026</v>
      </c>
      <c r="H63" s="122">
        <f>IF(ISBLANK(F63),"-",G63/$D$56)</f>
        <v>0.98836457386472054</v>
      </c>
    </row>
    <row r="64" spans="1:8" ht="26.25" customHeight="1" x14ac:dyDescent="0.5">
      <c r="A64" s="73" t="s">
        <v>90</v>
      </c>
      <c r="B64" s="74">
        <v>1</v>
      </c>
      <c r="C64" s="295"/>
      <c r="D64" s="301"/>
      <c r="E64" s="123">
        <v>2</v>
      </c>
      <c r="F64" s="84">
        <v>21510420</v>
      </c>
      <c r="G64" s="124">
        <f t="shared" si="0"/>
        <v>4.9541875983901287</v>
      </c>
      <c r="H64" s="125">
        <f>IF(ISBLANK(F64),"-",G64/$D$56)</f>
        <v>0.99083751967802569</v>
      </c>
    </row>
    <row r="65" spans="1:8" ht="26.25" customHeight="1" x14ac:dyDescent="0.5">
      <c r="A65" s="73" t="s">
        <v>91</v>
      </c>
      <c r="B65" s="74">
        <v>1</v>
      </c>
      <c r="C65" s="295"/>
      <c r="D65" s="301"/>
      <c r="E65" s="123">
        <v>3</v>
      </c>
      <c r="F65" s="84">
        <v>21383024</v>
      </c>
      <c r="G65" s="124">
        <f t="shared" si="0"/>
        <v>4.9248462985324544</v>
      </c>
      <c r="H65" s="125">
        <f>IF(ISBLANK(F65),"-",G65/$D$56)</f>
        <v>0.98496925970649085</v>
      </c>
    </row>
    <row r="66" spans="1:8" ht="27" customHeight="1" x14ac:dyDescent="0.5">
      <c r="A66" s="73" t="s">
        <v>92</v>
      </c>
      <c r="B66" s="74">
        <v>1</v>
      </c>
      <c r="C66" s="296"/>
      <c r="D66" s="302"/>
      <c r="E66" s="126">
        <v>4</v>
      </c>
      <c r="F66" s="127"/>
      <c r="G66" s="128" t="str">
        <f t="shared" si="0"/>
        <v>-</v>
      </c>
      <c r="H66" s="129" t="str">
        <f t="shared" si="1"/>
        <v>-</v>
      </c>
    </row>
    <row r="67" spans="1:8" ht="26.25" customHeight="1" x14ac:dyDescent="0.5">
      <c r="A67" s="73" t="s">
        <v>93</v>
      </c>
      <c r="B67" s="83">
        <f>(B66/B65)*(B64/B63)*(B62/B61)*(B60/B59)*B58</f>
        <v>500</v>
      </c>
      <c r="C67" s="294" t="s">
        <v>94</v>
      </c>
      <c r="D67" s="297">
        <v>4</v>
      </c>
      <c r="E67" s="119">
        <v>1</v>
      </c>
      <c r="F67" s="120">
        <v>21496805</v>
      </c>
      <c r="G67" s="124">
        <f t="shared" si="0"/>
        <v>4.9510518500341192</v>
      </c>
      <c r="H67" s="125">
        <f>IF(ISBLANK(F67),"-",G67/$D$56)</f>
        <v>0.99021037000682388</v>
      </c>
    </row>
    <row r="68" spans="1:8" ht="27" customHeight="1" x14ac:dyDescent="0.5">
      <c r="A68" s="130" t="s">
        <v>95</v>
      </c>
      <c r="B68" s="131">
        <f>(D47*B67)/D56*B56</f>
        <v>4</v>
      </c>
      <c r="C68" s="295"/>
      <c r="D68" s="298"/>
      <c r="E68" s="123">
        <v>2</v>
      </c>
      <c r="F68" s="84">
        <v>21425992</v>
      </c>
      <c r="G68" s="124">
        <f t="shared" si="0"/>
        <v>4.9347425038472563</v>
      </c>
      <c r="H68" s="125">
        <f>IF(ISBLANK(F68),"-",G68/$D$56)</f>
        <v>0.98694850076945129</v>
      </c>
    </row>
    <row r="69" spans="1:8" ht="26.25" customHeight="1" x14ac:dyDescent="0.5">
      <c r="A69" s="275" t="s">
        <v>68</v>
      </c>
      <c r="B69" s="290"/>
      <c r="C69" s="295"/>
      <c r="D69" s="298"/>
      <c r="E69" s="123">
        <v>3</v>
      </c>
      <c r="F69" s="84">
        <v>21380666</v>
      </c>
      <c r="G69" s="124">
        <f t="shared" si="0"/>
        <v>4.9243032140944472</v>
      </c>
      <c r="H69" s="125">
        <f>IF(ISBLANK(F69),"-",G69/$D$56)</f>
        <v>0.98486064281888941</v>
      </c>
    </row>
    <row r="70" spans="1:8" ht="27" customHeight="1" x14ac:dyDescent="0.5">
      <c r="A70" s="277"/>
      <c r="B70" s="291"/>
      <c r="C70" s="303"/>
      <c r="D70" s="299"/>
      <c r="E70" s="126">
        <v>4</v>
      </c>
      <c r="F70" s="127"/>
      <c r="G70" s="128" t="str">
        <f t="shared" si="0"/>
        <v>-</v>
      </c>
      <c r="H70" s="129" t="str">
        <f t="shared" si="1"/>
        <v>-</v>
      </c>
    </row>
    <row r="71" spans="1:8" ht="26.25" customHeight="1" x14ac:dyDescent="0.45">
      <c r="A71" s="132"/>
      <c r="B71" s="132"/>
      <c r="C71" s="132"/>
      <c r="D71" s="132"/>
      <c r="E71" s="132"/>
      <c r="F71" s="133"/>
      <c r="G71" s="134" t="s">
        <v>61</v>
      </c>
      <c r="H71" s="135">
        <f>AVERAGE(H59:H70)</f>
        <v>0.985497327560377</v>
      </c>
    </row>
    <row r="72" spans="1:8" ht="26.25" customHeight="1" x14ac:dyDescent="0.45">
      <c r="A72" s="51"/>
      <c r="B72" s="51"/>
      <c r="C72" s="132"/>
      <c r="D72" s="132"/>
      <c r="E72" s="132"/>
      <c r="F72" s="133"/>
      <c r="G72" s="136" t="s">
        <v>74</v>
      </c>
      <c r="H72" s="309">
        <f>STDEV(H59:H70)/H71</f>
        <v>4.3992024590498498E-3</v>
      </c>
    </row>
    <row r="73" spans="1:8" ht="27" customHeight="1" x14ac:dyDescent="0.45">
      <c r="A73" s="132"/>
      <c r="B73" s="132"/>
      <c r="C73" s="133"/>
      <c r="D73" s="133"/>
      <c r="E73" s="137"/>
      <c r="F73" s="133"/>
      <c r="G73" s="138" t="s">
        <v>19</v>
      </c>
      <c r="H73" s="139">
        <f>COUNT(H59:H70)</f>
        <v>9</v>
      </c>
    </row>
    <row r="74" spans="1:8" ht="18.75" customHeight="1" x14ac:dyDescent="0.35">
      <c r="A74" s="132"/>
      <c r="B74" s="132"/>
      <c r="C74" s="133"/>
      <c r="D74" s="133"/>
      <c r="E74" s="133"/>
      <c r="F74" s="137"/>
      <c r="G74" s="133"/>
      <c r="H74" s="133"/>
    </row>
    <row r="75" spans="1:8" ht="26.25" customHeight="1" x14ac:dyDescent="0.45">
      <c r="A75" s="140" t="s">
        <v>96</v>
      </c>
      <c r="B75" s="141" t="s">
        <v>97</v>
      </c>
      <c r="C75" s="292" t="str">
        <f>B20</f>
        <v>Levofloxacin</v>
      </c>
      <c r="D75" s="292"/>
      <c r="E75" s="142" t="s">
        <v>98</v>
      </c>
      <c r="F75" s="142"/>
      <c r="G75" s="143">
        <f>H71</f>
        <v>0.985497327560377</v>
      </c>
      <c r="H75" s="133"/>
    </row>
    <row r="76" spans="1:8" ht="19.5" customHeight="1" x14ac:dyDescent="0.35">
      <c r="A76" s="144"/>
      <c r="B76" s="145"/>
      <c r="C76" s="145"/>
      <c r="D76" s="145"/>
      <c r="E76" s="145"/>
      <c r="F76" s="145"/>
      <c r="G76" s="145"/>
      <c r="H76" s="145"/>
    </row>
    <row r="77" spans="1:8" ht="18.75" customHeight="1" x14ac:dyDescent="0.35">
      <c r="A77" s="51"/>
      <c r="B77" s="293" t="s">
        <v>24</v>
      </c>
      <c r="C77" s="293"/>
      <c r="D77" s="115"/>
      <c r="E77" s="146" t="s">
        <v>25</v>
      </c>
      <c r="F77" s="147"/>
      <c r="G77" s="293" t="s">
        <v>26</v>
      </c>
      <c r="H77" s="293"/>
    </row>
    <row r="78" spans="1:8" ht="60" customHeight="1" x14ac:dyDescent="0.35">
      <c r="A78" s="148" t="s">
        <v>27</v>
      </c>
      <c r="B78" s="149"/>
      <c r="C78" s="149" t="s">
        <v>102</v>
      </c>
      <c r="D78" s="150"/>
      <c r="E78" s="310" t="s">
        <v>103</v>
      </c>
      <c r="F78" s="51"/>
      <c r="G78" s="151"/>
      <c r="H78" s="151"/>
    </row>
    <row r="79" spans="1:8" ht="60" customHeight="1" x14ac:dyDescent="0.35">
      <c r="A79" s="148" t="s">
        <v>28</v>
      </c>
      <c r="B79" s="152"/>
      <c r="C79" s="262" t="s">
        <v>116</v>
      </c>
      <c r="D79" s="153"/>
      <c r="E79" s="311">
        <v>42336</v>
      </c>
      <c r="F79" s="147"/>
      <c r="G79" s="154"/>
      <c r="H79" s="154"/>
    </row>
    <row r="250" spans="1:1" x14ac:dyDescent="0.25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9" zoomScale="60" zoomScaleNormal="55" workbookViewId="0">
      <selection activeCell="A93" sqref="A93"/>
    </sheetView>
  </sheetViews>
  <sheetFormatPr defaultRowHeight="13.2" x14ac:dyDescent="0.25"/>
  <cols>
    <col min="1" max="1" width="58.5546875" customWidth="1"/>
    <col min="2" max="2" width="34.33203125" customWidth="1"/>
    <col min="3" max="3" width="43.109375" customWidth="1"/>
    <col min="4" max="4" width="23.109375" customWidth="1"/>
    <col min="5" max="5" width="34.88671875" customWidth="1"/>
    <col min="6" max="6" width="21.5546875" customWidth="1"/>
    <col min="7" max="7" width="36.88671875" customWidth="1"/>
    <col min="8" max="8" width="23.88671875" customWidth="1"/>
  </cols>
  <sheetData>
    <row r="1" spans="1:8" x14ac:dyDescent="0.25">
      <c r="A1" s="273" t="s">
        <v>29</v>
      </c>
      <c r="B1" s="273"/>
      <c r="C1" s="273"/>
      <c r="D1" s="273"/>
      <c r="E1" s="273"/>
      <c r="F1" s="273"/>
      <c r="G1" s="273"/>
      <c r="H1" s="273"/>
    </row>
    <row r="2" spans="1:8" x14ac:dyDescent="0.25">
      <c r="A2" s="273"/>
      <c r="B2" s="273"/>
      <c r="C2" s="273"/>
      <c r="D2" s="273"/>
      <c r="E2" s="273"/>
      <c r="F2" s="273"/>
      <c r="G2" s="273"/>
      <c r="H2" s="273"/>
    </row>
    <row r="3" spans="1:8" x14ac:dyDescent="0.25">
      <c r="A3" s="273"/>
      <c r="B3" s="273"/>
      <c r="C3" s="273"/>
      <c r="D3" s="273"/>
      <c r="E3" s="273"/>
      <c r="F3" s="273"/>
      <c r="G3" s="273"/>
      <c r="H3" s="273"/>
    </row>
    <row r="4" spans="1:8" x14ac:dyDescent="0.25">
      <c r="A4" s="273"/>
      <c r="B4" s="273"/>
      <c r="C4" s="273"/>
      <c r="D4" s="273"/>
      <c r="E4" s="273"/>
      <c r="F4" s="273"/>
      <c r="G4" s="273"/>
      <c r="H4" s="273"/>
    </row>
    <row r="5" spans="1:8" x14ac:dyDescent="0.25">
      <c r="A5" s="273"/>
      <c r="B5" s="273"/>
      <c r="C5" s="273"/>
      <c r="D5" s="273"/>
      <c r="E5" s="273"/>
      <c r="F5" s="273"/>
      <c r="G5" s="273"/>
      <c r="H5" s="273"/>
    </row>
    <row r="6" spans="1:8" x14ac:dyDescent="0.25">
      <c r="A6" s="273"/>
      <c r="B6" s="273"/>
      <c r="C6" s="273"/>
      <c r="D6" s="273"/>
      <c r="E6" s="273"/>
      <c r="F6" s="273"/>
      <c r="G6" s="273"/>
      <c r="H6" s="273"/>
    </row>
    <row r="7" spans="1:8" x14ac:dyDescent="0.25">
      <c r="A7" s="273"/>
      <c r="B7" s="273"/>
      <c r="C7" s="273"/>
      <c r="D7" s="273"/>
      <c r="E7" s="273"/>
      <c r="F7" s="273"/>
      <c r="G7" s="273"/>
      <c r="H7" s="273"/>
    </row>
    <row r="8" spans="1:8" x14ac:dyDescent="0.25">
      <c r="A8" s="274" t="s">
        <v>30</v>
      </c>
      <c r="B8" s="274"/>
      <c r="C8" s="274"/>
      <c r="D8" s="274"/>
      <c r="E8" s="274"/>
      <c r="F8" s="274"/>
      <c r="G8" s="274"/>
      <c r="H8" s="274"/>
    </row>
    <row r="9" spans="1:8" x14ac:dyDescent="0.25">
      <c r="A9" s="274"/>
      <c r="B9" s="274"/>
      <c r="C9" s="274"/>
      <c r="D9" s="274"/>
      <c r="E9" s="274"/>
      <c r="F9" s="274"/>
      <c r="G9" s="274"/>
      <c r="H9" s="274"/>
    </row>
    <row r="10" spans="1:8" x14ac:dyDescent="0.25">
      <c r="A10" s="274"/>
      <c r="B10" s="274"/>
      <c r="C10" s="274"/>
      <c r="D10" s="274"/>
      <c r="E10" s="274"/>
      <c r="F10" s="274"/>
      <c r="G10" s="274"/>
      <c r="H10" s="274"/>
    </row>
    <row r="11" spans="1:8" x14ac:dyDescent="0.25">
      <c r="A11" s="274"/>
      <c r="B11" s="274"/>
      <c r="C11" s="274"/>
      <c r="D11" s="274"/>
      <c r="E11" s="274"/>
      <c r="F11" s="274"/>
      <c r="G11" s="274"/>
      <c r="H11" s="274"/>
    </row>
    <row r="12" spans="1:8" x14ac:dyDescent="0.25">
      <c r="A12" s="274"/>
      <c r="B12" s="274"/>
      <c r="C12" s="274"/>
      <c r="D12" s="274"/>
      <c r="E12" s="274"/>
      <c r="F12" s="274"/>
      <c r="G12" s="274"/>
      <c r="H12" s="274"/>
    </row>
    <row r="13" spans="1:8" x14ac:dyDescent="0.25">
      <c r="A13" s="274"/>
      <c r="B13" s="274"/>
      <c r="C13" s="274"/>
      <c r="D13" s="274"/>
      <c r="E13" s="274"/>
      <c r="F13" s="274"/>
      <c r="G13" s="274"/>
      <c r="H13" s="274"/>
    </row>
    <row r="14" spans="1:8" x14ac:dyDescent="0.25">
      <c r="A14" s="274"/>
      <c r="B14" s="274"/>
      <c r="C14" s="274"/>
      <c r="D14" s="274"/>
      <c r="E14" s="274"/>
      <c r="F14" s="274"/>
      <c r="G14" s="274"/>
      <c r="H14" s="274"/>
    </row>
    <row r="15" spans="1:8" ht="19.5" customHeight="1" x14ac:dyDescent="0.35">
      <c r="A15" s="156"/>
      <c r="B15" s="156"/>
      <c r="C15" s="156"/>
      <c r="D15" s="156"/>
      <c r="E15" s="156"/>
      <c r="F15" s="156"/>
      <c r="G15" s="156"/>
      <c r="H15" s="156"/>
    </row>
    <row r="16" spans="1:8" ht="19.5" customHeight="1" x14ac:dyDescent="0.35">
      <c r="A16" s="279" t="s">
        <v>31</v>
      </c>
      <c r="B16" s="280"/>
      <c r="C16" s="280"/>
      <c r="D16" s="280"/>
      <c r="E16" s="280"/>
      <c r="F16" s="280"/>
      <c r="G16" s="280"/>
      <c r="H16" s="281"/>
    </row>
    <row r="17" spans="1:8" ht="18.75" customHeight="1" x14ac:dyDescent="0.35">
      <c r="A17" s="157" t="s">
        <v>32</v>
      </c>
      <c r="B17" s="157"/>
      <c r="C17" s="156"/>
      <c r="D17" s="156"/>
      <c r="E17" s="156"/>
      <c r="F17" s="156"/>
      <c r="G17" s="156"/>
      <c r="H17" s="156"/>
    </row>
    <row r="18" spans="1:8" ht="26.25" customHeight="1" x14ac:dyDescent="0.45">
      <c r="A18" s="158" t="s">
        <v>33</v>
      </c>
      <c r="B18" s="282" t="s">
        <v>5</v>
      </c>
      <c r="C18" s="282"/>
      <c r="D18" s="282"/>
      <c r="E18" s="282"/>
      <c r="F18" s="156"/>
      <c r="G18" s="156"/>
      <c r="H18" s="156"/>
    </row>
    <row r="19" spans="1:8" ht="26.25" customHeight="1" x14ac:dyDescent="0.5">
      <c r="A19" s="158" t="s">
        <v>34</v>
      </c>
      <c r="B19" s="160" t="s">
        <v>7</v>
      </c>
      <c r="C19" s="264">
        <v>6</v>
      </c>
      <c r="D19" s="159"/>
      <c r="E19" s="159"/>
      <c r="F19" s="156"/>
      <c r="G19" s="156"/>
      <c r="H19" s="156"/>
    </row>
    <row r="20" spans="1:8" ht="26.25" customHeight="1" x14ac:dyDescent="0.5">
      <c r="A20" s="158" t="s">
        <v>35</v>
      </c>
      <c r="B20" s="160" t="s">
        <v>112</v>
      </c>
      <c r="C20" s="159"/>
      <c r="D20" s="159"/>
      <c r="E20" s="159"/>
      <c r="F20" s="156"/>
      <c r="G20" s="156"/>
      <c r="H20" s="156"/>
    </row>
    <row r="21" spans="1:8" ht="26.25" customHeight="1" x14ac:dyDescent="0.5">
      <c r="A21" s="158" t="s">
        <v>36</v>
      </c>
      <c r="B21" s="283" t="s">
        <v>114</v>
      </c>
      <c r="C21" s="283"/>
      <c r="D21" s="283"/>
      <c r="E21" s="283"/>
      <c r="F21" s="283"/>
      <c r="G21" s="283"/>
      <c r="H21" s="283"/>
    </row>
    <row r="22" spans="1:8" ht="26.25" customHeight="1" x14ac:dyDescent="0.5">
      <c r="A22" s="158" t="s">
        <v>37</v>
      </c>
      <c r="B22" s="265">
        <v>42325</v>
      </c>
      <c r="C22" s="159"/>
      <c r="D22" s="159"/>
      <c r="E22" s="159"/>
      <c r="F22" s="156"/>
      <c r="G22" s="156"/>
      <c r="H22" s="156"/>
    </row>
    <row r="23" spans="1:8" ht="26.25" customHeight="1" x14ac:dyDescent="0.5">
      <c r="A23" s="158" t="s">
        <v>38</v>
      </c>
      <c r="B23" s="161">
        <v>42328</v>
      </c>
      <c r="C23" s="159"/>
      <c r="D23" s="159"/>
      <c r="E23" s="159"/>
      <c r="F23" s="156"/>
      <c r="G23" s="156"/>
      <c r="H23" s="156"/>
    </row>
    <row r="24" spans="1:8" ht="18.75" customHeight="1" x14ac:dyDescent="0.35">
      <c r="A24" s="158"/>
      <c r="B24" s="162"/>
      <c r="C24" s="156"/>
      <c r="D24" s="156"/>
      <c r="E24" s="156"/>
      <c r="F24" s="156"/>
      <c r="G24" s="156"/>
      <c r="H24" s="156"/>
    </row>
    <row r="25" spans="1:8" ht="18.75" customHeight="1" x14ac:dyDescent="0.35">
      <c r="A25" s="163" t="s">
        <v>1</v>
      </c>
      <c r="B25" s="162"/>
      <c r="C25" s="156"/>
      <c r="D25" s="156"/>
      <c r="E25" s="156"/>
      <c r="F25" s="156"/>
      <c r="G25" s="156"/>
      <c r="H25" s="156"/>
    </row>
    <row r="26" spans="1:8" ht="26.25" customHeight="1" x14ac:dyDescent="0.45">
      <c r="A26" s="164" t="s">
        <v>4</v>
      </c>
      <c r="B26" s="282" t="s">
        <v>101</v>
      </c>
      <c r="C26" s="282"/>
      <c r="D26" s="156"/>
      <c r="E26" s="156"/>
      <c r="F26" s="156"/>
      <c r="G26" s="156"/>
      <c r="H26" s="156"/>
    </row>
    <row r="27" spans="1:8" ht="26.25" customHeight="1" x14ac:dyDescent="0.5">
      <c r="A27" s="165" t="s">
        <v>39</v>
      </c>
      <c r="B27" s="283" t="s">
        <v>104</v>
      </c>
      <c r="C27" s="283"/>
      <c r="D27" s="156"/>
      <c r="E27" s="156"/>
      <c r="F27" s="156"/>
      <c r="G27" s="156"/>
      <c r="H27" s="156"/>
    </row>
    <row r="28" spans="1:8" ht="27" customHeight="1" x14ac:dyDescent="0.45">
      <c r="A28" s="165" t="s">
        <v>6</v>
      </c>
      <c r="B28" s="166">
        <v>50.1</v>
      </c>
      <c r="C28" s="156"/>
      <c r="D28" s="156"/>
      <c r="E28" s="156"/>
      <c r="F28" s="156"/>
      <c r="G28" s="156"/>
      <c r="H28" s="156"/>
    </row>
    <row r="29" spans="1:8" ht="27" customHeight="1" x14ac:dyDescent="0.5">
      <c r="A29" s="165" t="s">
        <v>40</v>
      </c>
      <c r="B29" s="167">
        <v>0</v>
      </c>
      <c r="C29" s="284" t="s">
        <v>41</v>
      </c>
      <c r="D29" s="285"/>
      <c r="E29" s="285"/>
      <c r="F29" s="285"/>
      <c r="G29" s="286"/>
      <c r="H29" s="168"/>
    </row>
    <row r="30" spans="1:8" ht="19.5" customHeight="1" x14ac:dyDescent="0.35">
      <c r="A30" s="165" t="s">
        <v>42</v>
      </c>
      <c r="B30" s="169">
        <f>B28-B29</f>
        <v>50.1</v>
      </c>
      <c r="C30" s="170"/>
      <c r="D30" s="170"/>
      <c r="E30" s="170"/>
      <c r="F30" s="170"/>
      <c r="G30" s="170"/>
      <c r="H30" s="168"/>
    </row>
    <row r="31" spans="1:8" ht="27" customHeight="1" x14ac:dyDescent="0.45">
      <c r="A31" s="165" t="s">
        <v>43</v>
      </c>
      <c r="B31" s="171">
        <v>1</v>
      </c>
      <c r="C31" s="284" t="s">
        <v>44</v>
      </c>
      <c r="D31" s="285"/>
      <c r="E31" s="285"/>
      <c r="F31" s="285"/>
      <c r="G31" s="286"/>
      <c r="H31" s="172"/>
    </row>
    <row r="32" spans="1:8" ht="27" customHeight="1" x14ac:dyDescent="0.45">
      <c r="A32" s="165" t="s">
        <v>45</v>
      </c>
      <c r="B32" s="171">
        <v>1</v>
      </c>
      <c r="C32" s="284" t="s">
        <v>46</v>
      </c>
      <c r="D32" s="285"/>
      <c r="E32" s="285"/>
      <c r="F32" s="285"/>
      <c r="G32" s="286"/>
      <c r="H32" s="172"/>
    </row>
    <row r="33" spans="1:8" ht="18.75" customHeight="1" x14ac:dyDescent="0.35">
      <c r="A33" s="165"/>
      <c r="B33" s="173"/>
      <c r="C33" s="174"/>
      <c r="D33" s="174"/>
      <c r="E33" s="174"/>
      <c r="F33" s="174"/>
      <c r="G33" s="174"/>
      <c r="H33" s="174"/>
    </row>
    <row r="34" spans="1:8" ht="18.75" customHeight="1" x14ac:dyDescent="0.35">
      <c r="A34" s="165" t="s">
        <v>47</v>
      </c>
      <c r="B34" s="175">
        <f>B31/B32</f>
        <v>1</v>
      </c>
      <c r="C34" s="156" t="s">
        <v>48</v>
      </c>
      <c r="D34" s="156"/>
      <c r="E34" s="156"/>
      <c r="F34" s="156"/>
      <c r="G34" s="156"/>
      <c r="H34" s="168"/>
    </row>
    <row r="35" spans="1:8" ht="19.5" customHeight="1" x14ac:dyDescent="0.35">
      <c r="A35" s="165"/>
      <c r="B35" s="176"/>
      <c r="C35" s="168"/>
      <c r="D35" s="168"/>
      <c r="E35" s="168"/>
      <c r="F35" s="168"/>
      <c r="G35" s="156"/>
      <c r="H35" s="168"/>
    </row>
    <row r="36" spans="1:8" ht="27" customHeight="1" x14ac:dyDescent="0.5">
      <c r="A36" s="177" t="s">
        <v>49</v>
      </c>
      <c r="B36" s="178">
        <v>50</v>
      </c>
      <c r="C36" s="156"/>
      <c r="D36" s="287" t="s">
        <v>50</v>
      </c>
      <c r="E36" s="288"/>
      <c r="F36" s="289" t="s">
        <v>51</v>
      </c>
      <c r="G36" s="288"/>
      <c r="H36" s="168"/>
    </row>
    <row r="37" spans="1:8" ht="26.25" customHeight="1" x14ac:dyDescent="0.5">
      <c r="A37" s="179" t="s">
        <v>52</v>
      </c>
      <c r="B37" s="180">
        <v>4</v>
      </c>
      <c r="C37" s="181" t="s">
        <v>53</v>
      </c>
      <c r="D37" s="182" t="s">
        <v>54</v>
      </c>
      <c r="E37" s="183" t="s">
        <v>55</v>
      </c>
      <c r="F37" s="184" t="s">
        <v>54</v>
      </c>
      <c r="G37" s="183" t="s">
        <v>55</v>
      </c>
      <c r="H37" s="168"/>
    </row>
    <row r="38" spans="1:8" ht="26.25" customHeight="1" x14ac:dyDescent="0.5">
      <c r="A38" s="179" t="s">
        <v>56</v>
      </c>
      <c r="B38" s="180">
        <v>100</v>
      </c>
      <c r="C38" s="185">
        <v>1</v>
      </c>
      <c r="D38" s="186">
        <f>10682925+4613647</f>
        <v>15296572</v>
      </c>
      <c r="E38" s="187">
        <f>IF(ISBLANK(D38),"-",$D$48/$D$45*D38)</f>
        <v>36362951.904035218</v>
      </c>
      <c r="F38" s="188">
        <f>11058393+4813924</f>
        <v>15872317</v>
      </c>
      <c r="G38" s="187">
        <f>IF(ISBLANK(F38),"-",$D$48/$F$45*F38)</f>
        <v>36374448.270774193</v>
      </c>
      <c r="H38" s="168"/>
    </row>
    <row r="39" spans="1:8" ht="26.25" customHeight="1" x14ac:dyDescent="0.5">
      <c r="A39" s="179" t="s">
        <v>57</v>
      </c>
      <c r="B39" s="180">
        <v>4</v>
      </c>
      <c r="C39" s="189">
        <v>2</v>
      </c>
      <c r="D39" s="190">
        <f>10678995+4611602</f>
        <v>15290597</v>
      </c>
      <c r="E39" s="191">
        <f>IF(ISBLANK(D39),"-",$D$48/$D$45*D39)</f>
        <v>36348748.157102466</v>
      </c>
      <c r="F39" s="192">
        <f>11056638+4813083</f>
        <v>15869721</v>
      </c>
      <c r="G39" s="191">
        <f>IF(ISBLANK(F39),"-",$D$48/$F$45*F39)</f>
        <v>36368499.040569752</v>
      </c>
      <c r="H39" s="168"/>
    </row>
    <row r="40" spans="1:8" ht="26.25" customHeight="1" x14ac:dyDescent="0.5">
      <c r="A40" s="179" t="s">
        <v>58</v>
      </c>
      <c r="B40" s="180">
        <v>10</v>
      </c>
      <c r="C40" s="189">
        <v>3</v>
      </c>
      <c r="D40" s="190">
        <f>10674400+4606455</f>
        <v>15280855</v>
      </c>
      <c r="E40" s="191">
        <f>IF(ISBLANK(D40),"-",$D$48/$D$45*D40)</f>
        <v>36325589.512312695</v>
      </c>
      <c r="F40" s="192">
        <f>11055209+4815411</f>
        <v>15870620</v>
      </c>
      <c r="G40" s="191">
        <f>IF(ISBLANK(F40),"-",$D$48/$F$45*F40)</f>
        <v>36370559.270906344</v>
      </c>
      <c r="H40" s="156"/>
    </row>
    <row r="41" spans="1:8" ht="26.25" customHeight="1" x14ac:dyDescent="0.5">
      <c r="A41" s="179" t="s">
        <v>59</v>
      </c>
      <c r="B41" s="180">
        <v>1</v>
      </c>
      <c r="C41" s="193">
        <v>4</v>
      </c>
      <c r="D41" s="194"/>
      <c r="E41" s="195" t="str">
        <f>IF(ISBLANK(D41),"-",$D$48/$D$45*D41)</f>
        <v>-</v>
      </c>
      <c r="F41" s="196"/>
      <c r="G41" s="195" t="str">
        <f>IF(ISBLANK(F41),"-",$D$48/$F$45*F41)</f>
        <v>-</v>
      </c>
      <c r="H41" s="156"/>
    </row>
    <row r="42" spans="1:8" ht="27" customHeight="1" x14ac:dyDescent="0.5">
      <c r="A42" s="179" t="s">
        <v>60</v>
      </c>
      <c r="B42" s="180">
        <v>1</v>
      </c>
      <c r="C42" s="197" t="s">
        <v>61</v>
      </c>
      <c r="D42" s="198">
        <f>AVERAGE(D38:D41)</f>
        <v>15289341.333333334</v>
      </c>
      <c r="E42" s="199">
        <f>AVERAGE(E38:E41)</f>
        <v>36345763.191150121</v>
      </c>
      <c r="F42" s="200">
        <f>AVERAGE(F38:F41)</f>
        <v>15870886</v>
      </c>
      <c r="G42" s="199">
        <f>AVERAGE(G38:G41)</f>
        <v>36371168.860750094</v>
      </c>
      <c r="H42" s="156"/>
    </row>
    <row r="43" spans="1:8" ht="26.25" customHeight="1" x14ac:dyDescent="0.5">
      <c r="A43" s="179" t="s">
        <v>62</v>
      </c>
      <c r="B43" s="192">
        <v>1</v>
      </c>
      <c r="C43" s="201" t="s">
        <v>63</v>
      </c>
      <c r="D43" s="202">
        <v>262.39</v>
      </c>
      <c r="E43" s="203"/>
      <c r="F43" s="202">
        <v>272.18</v>
      </c>
      <c r="G43" s="156"/>
      <c r="H43" s="156"/>
    </row>
    <row r="44" spans="1:8" ht="26.25" customHeight="1" x14ac:dyDescent="0.5">
      <c r="A44" s="179" t="s">
        <v>64</v>
      </c>
      <c r="B44" s="192">
        <v>1</v>
      </c>
      <c r="C44" s="204" t="s">
        <v>65</v>
      </c>
      <c r="D44" s="205">
        <f>D43*$B$34</f>
        <v>262.39</v>
      </c>
      <c r="E44" s="206"/>
      <c r="F44" s="205">
        <f>F43*$B$34</f>
        <v>272.18</v>
      </c>
      <c r="G44" s="156"/>
      <c r="H44" s="156"/>
    </row>
    <row r="45" spans="1:8" ht="19.5" customHeight="1" x14ac:dyDescent="0.35">
      <c r="A45" s="179" t="s">
        <v>66</v>
      </c>
      <c r="B45" s="206">
        <f>(B44/B43)*(B42/B41)*(B40/B39)*(B38/B37)*B36</f>
        <v>3125</v>
      </c>
      <c r="C45" s="204" t="s">
        <v>67</v>
      </c>
      <c r="D45" s="207">
        <f>D44*$B$30/100</f>
        <v>131.45739</v>
      </c>
      <c r="E45" s="208"/>
      <c r="F45" s="207">
        <f>F44*$B$30/100</f>
        <v>136.36218</v>
      </c>
      <c r="G45" s="156"/>
      <c r="H45" s="156"/>
    </row>
    <row r="46" spans="1:8" ht="19.5" customHeight="1" x14ac:dyDescent="0.35">
      <c r="A46" s="275" t="s">
        <v>68</v>
      </c>
      <c r="B46" s="276"/>
      <c r="C46" s="204" t="s">
        <v>69</v>
      </c>
      <c r="D46" s="205">
        <f>D45/$B$45</f>
        <v>4.2066364799999999E-2</v>
      </c>
      <c r="E46" s="208"/>
      <c r="F46" s="209">
        <f>F45/$B$45</f>
        <v>4.3635897600000001E-2</v>
      </c>
      <c r="G46" s="156"/>
      <c r="H46" s="156"/>
    </row>
    <row r="47" spans="1:8" ht="27" customHeight="1" x14ac:dyDescent="0.5">
      <c r="A47" s="277"/>
      <c r="B47" s="278"/>
      <c r="C47" s="204" t="s">
        <v>113</v>
      </c>
      <c r="D47" s="210">
        <v>0.1</v>
      </c>
      <c r="E47" s="156"/>
      <c r="F47" s="211"/>
      <c r="G47" s="156"/>
      <c r="H47" s="156"/>
    </row>
    <row r="48" spans="1:8" ht="18.75" customHeight="1" x14ac:dyDescent="0.35">
      <c r="A48" s="156"/>
      <c r="B48" s="156"/>
      <c r="C48" s="204" t="s">
        <v>71</v>
      </c>
      <c r="D48" s="207">
        <f>D47*$B$45</f>
        <v>312.5</v>
      </c>
      <c r="E48" s="156"/>
      <c r="F48" s="211"/>
      <c r="G48" s="156"/>
      <c r="H48" s="156"/>
    </row>
    <row r="49" spans="1:8" ht="19.5" customHeight="1" x14ac:dyDescent="0.35">
      <c r="A49" s="156"/>
      <c r="B49" s="156"/>
      <c r="C49" s="212" t="s">
        <v>72</v>
      </c>
      <c r="D49" s="213">
        <f>D48/B34</f>
        <v>312.5</v>
      </c>
      <c r="E49" s="156"/>
      <c r="F49" s="214"/>
      <c r="G49" s="156"/>
      <c r="H49" s="156"/>
    </row>
    <row r="50" spans="1:8" ht="18.75" customHeight="1" x14ac:dyDescent="0.35">
      <c r="A50" s="156"/>
      <c r="B50" s="156"/>
      <c r="C50" s="215" t="s">
        <v>73</v>
      </c>
      <c r="D50" s="216">
        <f>AVERAGE(E38:E41,G38:G41)</f>
        <v>36358466.025950111</v>
      </c>
      <c r="E50" s="156"/>
      <c r="F50" s="214"/>
      <c r="G50" s="156"/>
      <c r="H50" s="156"/>
    </row>
    <row r="51" spans="1:8" ht="18.75" customHeight="1" x14ac:dyDescent="0.35">
      <c r="A51" s="156"/>
      <c r="B51" s="156"/>
      <c r="C51" s="204" t="s">
        <v>74</v>
      </c>
      <c r="D51" s="217">
        <f>STDEV(E38:E41,G38:G41)/D50</f>
        <v>5.068136187403626E-4</v>
      </c>
      <c r="E51" s="156"/>
      <c r="F51" s="214"/>
      <c r="G51" s="156"/>
      <c r="H51" s="156"/>
    </row>
    <row r="52" spans="1:8" ht="19.5" customHeight="1" x14ac:dyDescent="0.35">
      <c r="A52" s="156"/>
      <c r="B52" s="156"/>
      <c r="C52" s="212" t="s">
        <v>19</v>
      </c>
      <c r="D52" s="218">
        <f>COUNT(E38:E41,G38:G41)</f>
        <v>6</v>
      </c>
      <c r="E52" s="156"/>
      <c r="F52" s="156"/>
      <c r="G52" s="156"/>
      <c r="H52" s="156"/>
    </row>
    <row r="53" spans="1:8" ht="18.75" customHeight="1" x14ac:dyDescent="0.35">
      <c r="A53" s="156"/>
      <c r="B53" s="156"/>
      <c r="C53" s="156"/>
      <c r="D53" s="156"/>
      <c r="E53" s="156"/>
      <c r="F53" s="156"/>
      <c r="G53" s="156"/>
      <c r="H53" s="156"/>
    </row>
    <row r="54" spans="1:8" ht="18.75" customHeight="1" x14ac:dyDescent="0.35">
      <c r="A54" s="157" t="s">
        <v>1</v>
      </c>
      <c r="B54" s="219" t="s">
        <v>75</v>
      </c>
      <c r="C54" s="156"/>
      <c r="D54" s="156"/>
      <c r="E54" s="156"/>
      <c r="F54" s="156"/>
      <c r="G54" s="156"/>
      <c r="H54" s="156"/>
    </row>
    <row r="55" spans="1:8" ht="18.75" customHeight="1" x14ac:dyDescent="0.35">
      <c r="A55" s="156" t="s">
        <v>76</v>
      </c>
      <c r="B55" s="220" t="str">
        <f>B21</f>
        <v>Each ml contains Levofloxacin Hemihydrate equivalent to Levofloxacin Base 5 mg &amp; Benzalkonium chloride 0.01% w/v</v>
      </c>
      <c r="C55" s="156"/>
      <c r="D55" s="156"/>
      <c r="E55" s="156"/>
      <c r="F55" s="156"/>
      <c r="G55" s="156"/>
      <c r="H55" s="156"/>
    </row>
    <row r="56" spans="1:8" ht="26.25" customHeight="1" x14ac:dyDescent="0.45">
      <c r="A56" s="165" t="s">
        <v>77</v>
      </c>
      <c r="B56" s="221">
        <v>1</v>
      </c>
      <c r="C56" s="222" t="s">
        <v>78</v>
      </c>
      <c r="D56" s="267">
        <v>0.1</v>
      </c>
      <c r="E56" s="156" t="str">
        <f>B20</f>
        <v>Benzalkonium chloride</v>
      </c>
      <c r="F56" s="156"/>
      <c r="G56" s="156"/>
      <c r="H56" s="222"/>
    </row>
    <row r="57" spans="1:8" ht="19.5" customHeight="1" x14ac:dyDescent="0.35">
      <c r="A57" s="156"/>
      <c r="B57" s="156"/>
      <c r="C57" s="156"/>
      <c r="D57" s="156"/>
      <c r="E57" s="156"/>
      <c r="F57" s="156"/>
      <c r="G57" s="156"/>
      <c r="H57" s="222"/>
    </row>
    <row r="58" spans="1:8" ht="27" customHeight="1" x14ac:dyDescent="0.5">
      <c r="A58" s="177" t="s">
        <v>79</v>
      </c>
      <c r="B58" s="178">
        <v>10</v>
      </c>
      <c r="C58" s="156"/>
      <c r="D58" s="223" t="s">
        <v>80</v>
      </c>
      <c r="E58" s="224" t="s">
        <v>53</v>
      </c>
      <c r="F58" s="224" t="s">
        <v>54</v>
      </c>
      <c r="G58" s="224" t="s">
        <v>81</v>
      </c>
      <c r="H58" s="181" t="s">
        <v>82</v>
      </c>
    </row>
    <row r="59" spans="1:8" ht="26.25" customHeight="1" x14ac:dyDescent="0.5">
      <c r="A59" s="179" t="s">
        <v>83</v>
      </c>
      <c r="B59" s="180">
        <v>1</v>
      </c>
      <c r="C59" s="294" t="s">
        <v>84</v>
      </c>
      <c r="D59" s="297">
        <v>5</v>
      </c>
      <c r="E59" s="225">
        <v>1</v>
      </c>
      <c r="F59" s="226">
        <f>11231859+5187329</f>
        <v>16419188</v>
      </c>
      <c r="G59" s="227">
        <f>IF(ISBLANK(F59),"-",(F59/$D$50*$D$47*$B$67)*($B$56/$D$59))</f>
        <v>9.0318375853817065E-2</v>
      </c>
      <c r="H59" s="228">
        <f t="shared" ref="H59:H70" si="0">IF(ISBLANK(F59),"-",G59/$D$56)</f>
        <v>0.90318375853817057</v>
      </c>
    </row>
    <row r="60" spans="1:8" ht="26.25" customHeight="1" x14ac:dyDescent="0.5">
      <c r="A60" s="179" t="s">
        <v>85</v>
      </c>
      <c r="B60" s="180">
        <v>1</v>
      </c>
      <c r="C60" s="295"/>
      <c r="D60" s="298"/>
      <c r="E60" s="229">
        <v>2</v>
      </c>
      <c r="F60" s="190">
        <f>11135226+5117270</f>
        <v>16252496</v>
      </c>
      <c r="G60" s="230">
        <f t="shared" ref="G59:G70" si="1">IF(ISBLANK(F60),"-",(F60/$D$50*$D$47*$B$67)*($B$56/$D$59))</f>
        <v>8.9401439479873071E-2</v>
      </c>
      <c r="H60" s="231">
        <f t="shared" si="0"/>
        <v>0.89401439479873068</v>
      </c>
    </row>
    <row r="61" spans="1:8" ht="26.25" customHeight="1" x14ac:dyDescent="0.5">
      <c r="A61" s="179" t="s">
        <v>86</v>
      </c>
      <c r="B61" s="180">
        <v>1</v>
      </c>
      <c r="C61" s="295"/>
      <c r="D61" s="298"/>
      <c r="E61" s="229">
        <v>3</v>
      </c>
      <c r="F61" s="190">
        <f>11019655+5055080</f>
        <v>16074735</v>
      </c>
      <c r="G61" s="230">
        <f t="shared" si="1"/>
        <v>8.8423614948589913E-2</v>
      </c>
      <c r="H61" s="231">
        <f t="shared" si="0"/>
        <v>0.88423614948589913</v>
      </c>
    </row>
    <row r="62" spans="1:8" ht="27" customHeight="1" x14ac:dyDescent="0.5">
      <c r="A62" s="179" t="s">
        <v>87</v>
      </c>
      <c r="B62" s="180">
        <v>1</v>
      </c>
      <c r="C62" s="296"/>
      <c r="D62" s="299"/>
      <c r="E62" s="232">
        <v>4</v>
      </c>
      <c r="F62" s="233"/>
      <c r="G62" s="230" t="str">
        <f t="shared" si="1"/>
        <v>-</v>
      </c>
      <c r="H62" s="231" t="str">
        <f t="shared" si="0"/>
        <v>-</v>
      </c>
    </row>
    <row r="63" spans="1:8" ht="26.25" customHeight="1" x14ac:dyDescent="0.5">
      <c r="A63" s="179" t="s">
        <v>88</v>
      </c>
      <c r="B63" s="180">
        <v>1</v>
      </c>
      <c r="C63" s="294" t="s">
        <v>89</v>
      </c>
      <c r="D63" s="300">
        <v>5</v>
      </c>
      <c r="E63" s="225">
        <v>1</v>
      </c>
      <c r="F63" s="226">
        <f>11410800+5244198</f>
        <v>16654998</v>
      </c>
      <c r="G63" s="227">
        <f t="shared" si="1"/>
        <v>9.1615515286661633E-2</v>
      </c>
      <c r="H63" s="228">
        <f t="shared" si="0"/>
        <v>0.91615515286661631</v>
      </c>
    </row>
    <row r="64" spans="1:8" ht="26.25" customHeight="1" x14ac:dyDescent="0.5">
      <c r="A64" s="179" t="s">
        <v>90</v>
      </c>
      <c r="B64" s="180">
        <v>1</v>
      </c>
      <c r="C64" s="295"/>
      <c r="D64" s="301"/>
      <c r="E64" s="229">
        <v>2</v>
      </c>
      <c r="F64" s="190">
        <f>11384001+5227543</f>
        <v>16611544</v>
      </c>
      <c r="G64" s="230">
        <f t="shared" si="1"/>
        <v>9.1376484300211405E-2</v>
      </c>
      <c r="H64" s="231">
        <f t="shared" si="0"/>
        <v>0.91376484300211402</v>
      </c>
    </row>
    <row r="65" spans="1:8" ht="26.25" customHeight="1" x14ac:dyDescent="0.5">
      <c r="A65" s="179" t="s">
        <v>91</v>
      </c>
      <c r="B65" s="180">
        <v>1</v>
      </c>
      <c r="C65" s="295"/>
      <c r="D65" s="301"/>
      <c r="E65" s="229">
        <v>3</v>
      </c>
      <c r="F65" s="190">
        <f>11388114+5213734</f>
        <v>16601848</v>
      </c>
      <c r="G65" s="230">
        <f t="shared" si="1"/>
        <v>9.132314871672953E-2</v>
      </c>
      <c r="H65" s="231">
        <f t="shared" si="0"/>
        <v>0.9132314871672953</v>
      </c>
    </row>
    <row r="66" spans="1:8" ht="27" customHeight="1" x14ac:dyDescent="0.5">
      <c r="A66" s="179" t="s">
        <v>92</v>
      </c>
      <c r="B66" s="180">
        <v>1</v>
      </c>
      <c r="C66" s="296"/>
      <c r="D66" s="302"/>
      <c r="E66" s="232">
        <v>4</v>
      </c>
      <c r="F66" s="233"/>
      <c r="G66" s="234" t="str">
        <f t="shared" si="1"/>
        <v>-</v>
      </c>
      <c r="H66" s="235" t="str">
        <f t="shared" si="0"/>
        <v>-</v>
      </c>
    </row>
    <row r="67" spans="1:8" ht="26.25" customHeight="1" x14ac:dyDescent="0.5">
      <c r="A67" s="179" t="s">
        <v>93</v>
      </c>
      <c r="B67" s="189">
        <f>(B66/B65)*(B64/B63)*(B62/B61)*(B60/B59)*B58</f>
        <v>10</v>
      </c>
      <c r="C67" s="294" t="s">
        <v>94</v>
      </c>
      <c r="D67" s="297">
        <v>5</v>
      </c>
      <c r="E67" s="225">
        <v>1</v>
      </c>
      <c r="F67" s="226">
        <f>11437201+5295080</f>
        <v>16732281</v>
      </c>
      <c r="G67" s="230">
        <f t="shared" si="1"/>
        <v>9.2040632231611075E-2</v>
      </c>
      <c r="H67" s="231">
        <f t="shared" si="0"/>
        <v>0.92040632231611075</v>
      </c>
    </row>
    <row r="68" spans="1:8" ht="27" customHeight="1" x14ac:dyDescent="0.5">
      <c r="A68" s="236" t="s">
        <v>95</v>
      </c>
      <c r="B68" s="237">
        <f>(D47*B67)/D56*B56</f>
        <v>10</v>
      </c>
      <c r="C68" s="295"/>
      <c r="D68" s="298"/>
      <c r="E68" s="229">
        <v>2</v>
      </c>
      <c r="F68" s="190">
        <f>11417422+5275483</f>
        <v>16692905</v>
      </c>
      <c r="G68" s="230">
        <f t="shared" si="1"/>
        <v>9.1824033434665719E-2</v>
      </c>
      <c r="H68" s="231">
        <f t="shared" si="0"/>
        <v>0.91824033434665719</v>
      </c>
    </row>
    <row r="69" spans="1:8" ht="26.25" customHeight="1" x14ac:dyDescent="0.5">
      <c r="A69" s="275" t="s">
        <v>68</v>
      </c>
      <c r="B69" s="290"/>
      <c r="C69" s="295"/>
      <c r="D69" s="298"/>
      <c r="E69" s="229">
        <v>3</v>
      </c>
      <c r="F69" s="190">
        <f>11426655+5270242</f>
        <v>16696897</v>
      </c>
      <c r="G69" s="230">
        <f t="shared" si="1"/>
        <v>9.1845992556907841E-2</v>
      </c>
      <c r="H69" s="231">
        <f t="shared" si="0"/>
        <v>0.91845992556907841</v>
      </c>
    </row>
    <row r="70" spans="1:8" ht="27" customHeight="1" x14ac:dyDescent="0.5">
      <c r="A70" s="277"/>
      <c r="B70" s="291"/>
      <c r="C70" s="303"/>
      <c r="D70" s="299"/>
      <c r="E70" s="232">
        <v>4</v>
      </c>
      <c r="F70" s="233"/>
      <c r="G70" s="234" t="str">
        <f t="shared" si="1"/>
        <v>-</v>
      </c>
      <c r="H70" s="235" t="str">
        <f t="shared" si="0"/>
        <v>-</v>
      </c>
    </row>
    <row r="71" spans="1:8" ht="26.25" customHeight="1" x14ac:dyDescent="0.45">
      <c r="A71" s="238"/>
      <c r="B71" s="238"/>
      <c r="C71" s="238"/>
      <c r="D71" s="238"/>
      <c r="E71" s="238"/>
      <c r="F71" s="239"/>
      <c r="G71" s="240" t="s">
        <v>61</v>
      </c>
      <c r="H71" s="241">
        <f>AVERAGE(H59:H70)</f>
        <v>0.90907692978785248</v>
      </c>
    </row>
    <row r="72" spans="1:8" ht="26.25" customHeight="1" x14ac:dyDescent="0.45">
      <c r="A72" s="156"/>
      <c r="B72" s="156"/>
      <c r="C72" s="238"/>
      <c r="D72" s="238"/>
      <c r="E72" s="238"/>
      <c r="F72" s="239"/>
      <c r="G72" s="242" t="s">
        <v>74</v>
      </c>
      <c r="H72" s="243">
        <f>STDEV(H59:H70)/H71</f>
        <v>1.385091028864798E-2</v>
      </c>
    </row>
    <row r="73" spans="1:8" ht="27" customHeight="1" x14ac:dyDescent="0.45">
      <c r="A73" s="238"/>
      <c r="B73" s="238"/>
      <c r="C73" s="239"/>
      <c r="D73" s="239"/>
      <c r="E73" s="244" t="s">
        <v>108</v>
      </c>
      <c r="F73" s="239"/>
      <c r="G73" s="245" t="s">
        <v>19</v>
      </c>
      <c r="H73" s="246">
        <f>COUNT(H59:H70)</f>
        <v>9</v>
      </c>
    </row>
    <row r="74" spans="1:8" ht="18.75" customHeight="1" x14ac:dyDescent="0.35">
      <c r="A74" s="238"/>
      <c r="B74" s="238"/>
      <c r="C74" s="239"/>
      <c r="D74" s="239"/>
      <c r="E74" s="239"/>
      <c r="F74" s="244"/>
      <c r="G74" s="239"/>
      <c r="H74" s="239"/>
    </row>
    <row r="75" spans="1:8" ht="26.25" customHeight="1" x14ac:dyDescent="0.45">
      <c r="A75" s="247" t="s">
        <v>96</v>
      </c>
      <c r="B75" s="248" t="s">
        <v>97</v>
      </c>
      <c r="C75" s="292" t="str">
        <f>B20</f>
        <v>Benzalkonium chloride</v>
      </c>
      <c r="D75" s="292"/>
      <c r="E75" s="249" t="s">
        <v>98</v>
      </c>
      <c r="F75" s="249"/>
      <c r="G75" s="250">
        <f>H71</f>
        <v>0.90907692978785248</v>
      </c>
      <c r="H75" s="239"/>
    </row>
    <row r="76" spans="1:8" ht="19.5" customHeight="1" x14ac:dyDescent="0.35">
      <c r="A76" s="251"/>
      <c r="B76" s="252"/>
      <c r="C76" s="252"/>
      <c r="D76" s="252"/>
      <c r="E76" s="252"/>
      <c r="F76" s="252"/>
      <c r="G76" s="252"/>
      <c r="H76" s="252"/>
    </row>
    <row r="77" spans="1:8" ht="18.75" customHeight="1" x14ac:dyDescent="0.35">
      <c r="A77" s="156"/>
      <c r="B77" s="293" t="s">
        <v>24</v>
      </c>
      <c r="C77" s="293"/>
      <c r="D77" s="222"/>
      <c r="E77" s="253" t="s">
        <v>25</v>
      </c>
      <c r="F77" s="254"/>
      <c r="G77" s="293" t="s">
        <v>26</v>
      </c>
      <c r="H77" s="293"/>
    </row>
    <row r="78" spans="1:8" ht="60" customHeight="1" x14ac:dyDescent="0.35">
      <c r="A78" s="255" t="s">
        <v>27</v>
      </c>
      <c r="B78" s="256"/>
      <c r="C78" s="256"/>
      <c r="D78" s="257"/>
      <c r="E78" s="258"/>
      <c r="F78" s="156"/>
      <c r="G78" s="259"/>
      <c r="H78" s="259"/>
    </row>
    <row r="79" spans="1:8" ht="60" customHeight="1" x14ac:dyDescent="0.35">
      <c r="A79" s="255" t="s">
        <v>28</v>
      </c>
      <c r="B79" s="260"/>
      <c r="C79" s="260" t="s">
        <v>115</v>
      </c>
      <c r="D79" s="261"/>
      <c r="E79" s="311">
        <v>42336</v>
      </c>
      <c r="F79" s="254"/>
      <c r="G79" s="263"/>
      <c r="H79" s="263"/>
    </row>
    <row r="250" spans="1:1" x14ac:dyDescent="0.25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Levofloxacin Hemihydrate</vt:lpstr>
      <vt:lpstr>Benzalkonium Chloride</vt:lpstr>
      <vt:lpstr>'Benzalkonium Chloride'!Print_Area</vt:lpstr>
      <vt:lpstr>'Levofloxacin Hemihydrate'!Print_Area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2015-11-28T13:24:45Z</cp:lastPrinted>
  <dcterms:created xsi:type="dcterms:W3CDTF">2005-07-05T10:19:27Z</dcterms:created>
  <dcterms:modified xsi:type="dcterms:W3CDTF">2015-11-28T13:28:10Z</dcterms:modified>
</cp:coreProperties>
</file>