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1"/>
  </bookViews>
  <sheets>
    <sheet name="SST" sheetId="1" r:id="rId1"/>
    <sheet name="Levofloxacin Hemihydrate" sheetId="2" r:id="rId2"/>
    <sheet name="Benzalkonium Chloride" sheetId="3" r:id="rId3"/>
  </sheets>
  <definedNames>
    <definedName name="_xlnm.Print_Area" localSheetId="2">'Benzalkonium Chloride'!$A$1:$H$81</definedName>
    <definedName name="_xlnm.Print_Area" localSheetId="1">'Levofloxacin Hemihydrate'!$A$1:$H$82</definedName>
    <definedName name="_xlnm.Print_Area" localSheetId="0">SST!$A$1:$G$70</definedName>
  </definedNames>
  <calcPr calcId="145621"/>
</workbook>
</file>

<file path=xl/calcChain.xml><?xml version="1.0" encoding="utf-8"?>
<calcChain xmlns="http://schemas.openxmlformats.org/spreadsheetml/2006/main">
  <c r="B62" i="1" l="1"/>
  <c r="E60" i="1"/>
  <c r="D60" i="1"/>
  <c r="C60" i="1"/>
  <c r="B60" i="1"/>
  <c r="B61" i="1" s="1"/>
  <c r="F69" i="3"/>
  <c r="F68" i="3"/>
  <c r="F67" i="3"/>
  <c r="F65" i="3"/>
  <c r="F64" i="3"/>
  <c r="F63" i="3"/>
  <c r="F40" i="3"/>
  <c r="F39" i="3"/>
  <c r="F38" i="3"/>
  <c r="D40" i="3"/>
  <c r="D39" i="3"/>
  <c r="D38" i="3"/>
  <c r="C75" i="3" l="1"/>
  <c r="H70" i="3"/>
  <c r="G70" i="3"/>
  <c r="B67" i="3"/>
  <c r="B68" i="3" s="1"/>
  <c r="H66" i="3"/>
  <c r="G66" i="3"/>
  <c r="H62" i="3"/>
  <c r="G62" i="3"/>
  <c r="E56" i="3"/>
  <c r="B55" i="3"/>
  <c r="B45" i="3"/>
  <c r="D48" i="3" s="1"/>
  <c r="D49" i="3" s="1"/>
  <c r="D44" i="3"/>
  <c r="F42" i="3"/>
  <c r="D42" i="3"/>
  <c r="G41" i="3"/>
  <c r="E41" i="3"/>
  <c r="B34" i="3"/>
  <c r="F44" i="3" s="1"/>
  <c r="B30" i="3"/>
  <c r="C75" i="2"/>
  <c r="H70" i="2"/>
  <c r="G70" i="2"/>
  <c r="B67" i="2"/>
  <c r="B68" i="2" s="1"/>
  <c r="H66" i="2"/>
  <c r="G66" i="2"/>
  <c r="H62" i="2"/>
  <c r="G62" i="2"/>
  <c r="E56" i="2"/>
  <c r="B55" i="2"/>
  <c r="B45" i="2"/>
  <c r="D48" i="2" s="1"/>
  <c r="D49" i="2" s="1"/>
  <c r="F42" i="2"/>
  <c r="D42" i="2"/>
  <c r="G41" i="2"/>
  <c r="E41" i="2"/>
  <c r="B34" i="2"/>
  <c r="F44" i="2" s="1"/>
  <c r="B30" i="2"/>
  <c r="B40" i="1"/>
  <c r="E38" i="1"/>
  <c r="D38" i="1"/>
  <c r="C38" i="1"/>
  <c r="B38" i="1"/>
  <c r="B39" i="1" s="1"/>
  <c r="B19" i="1"/>
  <c r="E17" i="1"/>
  <c r="D17" i="1"/>
  <c r="C17" i="1"/>
  <c r="B17" i="1"/>
  <c r="B18" i="1" s="1"/>
  <c r="G39" i="3" l="1"/>
  <c r="E38" i="3"/>
  <c r="E40" i="3"/>
  <c r="G38" i="3"/>
  <c r="G40" i="3"/>
  <c r="E39" i="3"/>
  <c r="F45" i="3"/>
  <c r="F46" i="3" s="1"/>
  <c r="D45" i="3"/>
  <c r="D46" i="3" s="1"/>
  <c r="F45" i="2"/>
  <c r="D44" i="2"/>
  <c r="D45" i="2" s="1"/>
  <c r="F46" i="2" l="1"/>
  <c r="G40" i="2"/>
  <c r="G38" i="2"/>
  <c r="G39" i="2"/>
  <c r="D46" i="2"/>
  <c r="E39" i="2"/>
  <c r="E40" i="2"/>
  <c r="E38" i="2"/>
  <c r="E42" i="3"/>
  <c r="G42" i="3"/>
  <c r="D52" i="3"/>
  <c r="D50" i="3"/>
  <c r="D50" i="2" l="1"/>
  <c r="E42" i="2"/>
  <c r="D52" i="2"/>
  <c r="G42" i="2"/>
  <c r="D51" i="3"/>
  <c r="G68" i="3"/>
  <c r="H68" i="3" s="1"/>
  <c r="G59" i="3"/>
  <c r="H59" i="3" s="1"/>
  <c r="G67" i="3"/>
  <c r="H67" i="3" s="1"/>
  <c r="G65" i="3"/>
  <c r="H65" i="3" s="1"/>
  <c r="G63" i="3"/>
  <c r="H63" i="3" s="1"/>
  <c r="G64" i="3"/>
  <c r="H64" i="3" s="1"/>
  <c r="G61" i="3"/>
  <c r="H61" i="3" s="1"/>
  <c r="G69" i="3"/>
  <c r="H69" i="3" s="1"/>
  <c r="G60" i="3"/>
  <c r="H60" i="3" s="1"/>
  <c r="D51" i="2" l="1"/>
  <c r="G68" i="2"/>
  <c r="H68" i="2" s="1"/>
  <c r="G59" i="2"/>
  <c r="H59" i="2" s="1"/>
  <c r="G64" i="2"/>
  <c r="H64" i="2" s="1"/>
  <c r="G60" i="2"/>
  <c r="H60" i="2" s="1"/>
  <c r="G67" i="2"/>
  <c r="H67" i="2" s="1"/>
  <c r="G65" i="2"/>
  <c r="H65" i="2" s="1"/>
  <c r="G61" i="2"/>
  <c r="H61" i="2" s="1"/>
  <c r="G69" i="2"/>
  <c r="H69" i="2" s="1"/>
  <c r="G63" i="2"/>
  <c r="H63" i="2" s="1"/>
  <c r="H73" i="3"/>
  <c r="H71" i="3"/>
  <c r="H73" i="2" l="1"/>
  <c r="H71" i="2"/>
  <c r="H72" i="3"/>
  <c r="G75" i="3"/>
  <c r="H72" i="2" l="1"/>
  <c r="G75" i="2"/>
</calcChain>
</file>

<file path=xl/sharedStrings.xml><?xml version="1.0" encoding="utf-8"?>
<sst xmlns="http://schemas.openxmlformats.org/spreadsheetml/2006/main" count="259" uniqueCount="110">
  <si>
    <t>HPLC System Suitability Report</t>
  </si>
  <si>
    <t>Analysis Data</t>
  </si>
  <si>
    <t>Assay</t>
  </si>
  <si>
    <t>Sample(s)</t>
  </si>
  <si>
    <t>Reference Substance:</t>
  </si>
  <si>
    <t>Levotop 0.5%</t>
  </si>
  <si>
    <t>% age Purity:</t>
  </si>
  <si>
    <t>NDQD201508080</t>
  </si>
  <si>
    <t>Weight (mg):</t>
  </si>
  <si>
    <t>Levofloxacin</t>
  </si>
  <si>
    <t>Standard Conc (mg/mL):</t>
  </si>
  <si>
    <t>Each ml contains Levofloxacin Hemihydrate equivalent to Levofloxacin Base 5 mg</t>
  </si>
  <si>
    <t>2015-08-07 13:07:35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</si>
  <si>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</si>
  <si>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</si>
  <si>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</si>
  <si>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</si>
  <si>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</si>
  <si>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</si>
  <si>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</si>
  <si>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</si>
  <si>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</si>
  <si>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</si>
  <si>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</si>
  <si>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</si>
  <si>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</si>
  <si>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</si>
  <si>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</si>
  <si>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</si>
  <si>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</si>
  <si>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</si>
  <si>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</si>
  <si>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</si>
  <si>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</si>
  <si>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</si>
  <si>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</si>
  <si>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</si>
  <si>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</si>
  <si>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</si>
  <si>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</si>
  <si>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</si>
  <si>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</si>
  <si>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</si>
  <si>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</si>
  <si>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</si>
  <si>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</si>
  <si>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</si>
  <si>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</si>
  <si>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</si>
  <si>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</si>
  <si>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</si>
  <si>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</si>
  <si>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</si>
  <si>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</si>
  <si>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</si>
  <si>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</si>
  <si>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</si>
  <si>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</si>
  <si>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</si>
  <si>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</si>
  <si>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</si>
  <si>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</si>
  <si>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</si>
  <si>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</si>
  <si>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</si>
  <si>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</si>
  <si>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</si>
  <si>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</si>
  <si>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</si>
  <si>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</si>
  <si>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</si>
  <si>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</si>
  <si>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</si>
  <si>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</si>
  <si>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</si>
  <si>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</si>
  <si>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Amoxicillin Content in Sample</t>
  </si>
  <si>
    <t xml:space="preserve">Label Claim: </t>
  </si>
  <si>
    <t>Each</t>
  </si>
  <si>
    <t>contains</t>
  </si>
  <si>
    <t>Initial Sample dilution (mL):</t>
  </si>
  <si>
    <t>Sample Vol (mL)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</si>
  <si>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</si>
  <si>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</si>
  <si>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</si>
  <si>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</si>
  <si>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</si>
  <si>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</si>
  <si>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</si>
  <si>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</si>
  <si>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</si>
  <si>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</si>
  <si>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</si>
  <si>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</si>
  <si>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</si>
  <si>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</si>
  <si>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Volume (mL):</t>
  </si>
  <si>
    <t>Comment:</t>
  </si>
  <si>
    <t xml:space="preserve">The content of </t>
  </si>
  <si>
    <t xml:space="preserve">in the sample as a percentage of the stated  label claim is </t>
  </si>
  <si>
    <t>Levofloxacin Hemihydrate</t>
  </si>
  <si>
    <t>L9-9</t>
  </si>
  <si>
    <t>Benzalkonium Chloride</t>
  </si>
  <si>
    <t>Dr. Sarah Mwangi</t>
  </si>
  <si>
    <t>18th November 2015</t>
  </si>
  <si>
    <t>B1-2</t>
  </si>
  <si>
    <t>Benzalkonium Chloride A</t>
  </si>
  <si>
    <t xml:space="preserve">Benzalkonium Chloride </t>
  </si>
  <si>
    <t>Benzalkonium Chloride B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</si>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</sst>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\ &quot;mL&quot;"/>
    <numFmt numFmtId="171" formatCode="0\ &quot;mg&quot;"/>
    <numFmt numFmtId="172" formatCode="0.0"/>
    <numFmt numFmtId="173" formatCode="0.0\ &quot;mg&quot;"/>
  </numFmts>
  <fonts count="2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4"/>
      <color rgb="FF000000"/>
      <name val="Arial"/>
      <family val="2"/>
    </font>
    <font>
      <i/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2"/>
      <color rgb="FF000000"/>
      <name val="Book Antiqua"/>
      <family val="1"/>
    </font>
    <font>
      <b/>
      <u/>
      <sz val="12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8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171" fontId="11" fillId="3" borderId="0" xfId="0" applyNumberFormat="1" applyFont="1" applyFill="1" applyAlignment="1" applyProtection="1">
      <alignment horizontal="center"/>
      <protection locked="0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10" fillId="3" borderId="0" xfId="0" applyFont="1" applyFill="1" applyAlignment="1" applyProtection="1">
      <alignment horizontal="left"/>
      <protection locked="0"/>
    </xf>
    <xf numFmtId="166" fontId="10" fillId="3" borderId="0" xfId="0" applyNumberFormat="1" applyFont="1" applyFill="1" applyAlignment="1" applyProtection="1">
      <alignment horizontal="left"/>
      <protection locked="0"/>
    </xf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12" fillId="2" borderId="0" xfId="0" applyFont="1" applyFill="1"/>
    <xf numFmtId="0" fontId="9" fillId="2" borderId="0" xfId="0" applyFont="1" applyFill="1" applyAlignment="1" applyProtection="1">
      <alignment horizontal="center"/>
      <protection locked="0"/>
    </xf>
    <xf numFmtId="0" fontId="13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10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0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10" fillId="3" borderId="20" xfId="0" applyFont="1" applyFill="1" applyBorder="1" applyAlignment="1" applyProtection="1">
      <alignment horizontal="center"/>
      <protection locked="0"/>
    </xf>
    <xf numFmtId="169" fontId="8" fillId="2" borderId="17" xfId="0" applyNumberFormat="1" applyFont="1" applyFill="1" applyBorder="1" applyAlignment="1">
      <alignment horizontal="center"/>
    </xf>
    <xf numFmtId="0" fontId="10" fillId="3" borderId="21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center"/>
    </xf>
    <xf numFmtId="0" fontId="10" fillId="3" borderId="14" xfId="0" applyFont="1" applyFill="1" applyBorder="1" applyAlignment="1" applyProtection="1">
      <alignment horizontal="center"/>
      <protection locked="0"/>
    </xf>
    <xf numFmtId="169" fontId="8" fillId="2" borderId="22" xfId="0" applyNumberFormat="1" applyFont="1" applyFill="1" applyBorder="1" applyAlignment="1">
      <alignment horizontal="center"/>
    </xf>
    <xf numFmtId="0" fontId="10" fillId="3" borderId="0" xfId="0" applyFont="1" applyFill="1" applyAlignment="1" applyProtection="1">
      <alignment horizontal="center"/>
      <protection locked="0"/>
    </xf>
    <xf numFmtId="0" fontId="8" fillId="2" borderId="23" xfId="0" applyFont="1" applyFill="1" applyBorder="1" applyAlignment="1">
      <alignment horizontal="center"/>
    </xf>
    <xf numFmtId="0" fontId="10" fillId="3" borderId="24" xfId="0" applyFont="1" applyFill="1" applyBorder="1" applyAlignment="1" applyProtection="1">
      <alignment horizontal="center"/>
      <protection locked="0"/>
    </xf>
    <xf numFmtId="169" fontId="8" fillId="2" borderId="25" xfId="0" applyNumberFormat="1" applyFont="1" applyFill="1" applyBorder="1" applyAlignment="1">
      <alignment horizont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8" fillId="2" borderId="15" xfId="0" applyFont="1" applyFill="1" applyBorder="1" applyAlignment="1">
      <alignment horizontal="right"/>
    </xf>
    <xf numFmtId="1" fontId="9" fillId="6" borderId="26" xfId="0" applyNumberFormat="1" applyFont="1" applyFill="1" applyBorder="1" applyAlignment="1">
      <alignment horizontal="center"/>
    </xf>
    <xf numFmtId="169" fontId="9" fillId="6" borderId="27" xfId="0" applyNumberFormat="1" applyFont="1" applyFill="1" applyBorder="1" applyAlignment="1">
      <alignment horizontal="center"/>
    </xf>
    <xf numFmtId="1" fontId="9" fillId="6" borderId="28" xfId="0" applyNumberFormat="1" applyFont="1" applyFill="1" applyBorder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0" fillId="3" borderId="30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31" xfId="0" applyFont="1" applyFill="1" applyBorder="1" applyAlignment="1">
      <alignment horizontal="right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10" fillId="3" borderId="32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0" fontId="8" fillId="2" borderId="34" xfId="0" applyFont="1" applyFill="1" applyBorder="1" applyAlignment="1">
      <alignment horizontal="right"/>
    </xf>
    <xf numFmtId="2" fontId="8" fillId="6" borderId="35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0" fontId="8" fillId="2" borderId="24" xfId="0" applyFont="1" applyFill="1" applyBorder="1" applyAlignment="1">
      <alignment horizontal="right"/>
    </xf>
    <xf numFmtId="169" fontId="9" fillId="7" borderId="30" xfId="0" applyNumberFormat="1" applyFont="1" applyFill="1" applyBorder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70" fontId="11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center"/>
    </xf>
    <xf numFmtId="2" fontId="9" fillId="2" borderId="36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10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7" xfId="0" applyNumberFormat="1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/>
    </xf>
    <xf numFmtId="0" fontId="10" fillId="3" borderId="39" xfId="0" applyFont="1" applyFill="1" applyBorder="1" applyAlignment="1" applyProtection="1">
      <alignment horizontal="center"/>
      <protection locked="0"/>
    </xf>
    <xf numFmtId="2" fontId="8" fillId="2" borderId="39" xfId="0" applyNumberFormat="1" applyFont="1" applyFill="1" applyBorder="1" applyAlignment="1">
      <alignment horizontal="center"/>
    </xf>
    <xf numFmtId="10" fontId="8" fillId="2" borderId="38" xfId="0" applyNumberFormat="1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right"/>
    </xf>
    <xf numFmtId="0" fontId="11" fillId="2" borderId="40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41" xfId="0" applyFont="1" applyFill="1" applyBorder="1" applyAlignment="1">
      <alignment horizontal="right"/>
    </xf>
    <xf numFmtId="10" fontId="11" fillId="7" borderId="2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0" fontId="11" fillId="6" borderId="4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11" fillId="7" borderId="43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right" vertical="center" wrapText="1"/>
    </xf>
    <xf numFmtId="0" fontId="8" fillId="2" borderId="9" xfId="0" applyFont="1" applyFill="1" applyBorder="1"/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0" xfId="0" applyFont="1" applyFill="1" applyProtection="1">
      <protection locked="0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0" xfId="0" applyFont="1" applyFill="1" applyProtection="1">
      <protection locked="0"/>
    </xf>
    <xf numFmtId="0" fontId="8" fillId="2" borderId="11" xfId="0" applyFont="1" applyFill="1" applyBorder="1" applyProtection="1">
      <protection locked="0"/>
    </xf>
    <xf numFmtId="0" fontId="8" fillId="2" borderId="11" xfId="0" applyFont="1" applyFill="1" applyBorder="1"/>
    <xf numFmtId="0" fontId="10" fillId="2" borderId="0" xfId="0" applyFont="1" applyFill="1" applyAlignment="1" applyProtection="1">
      <alignment horizontal="right"/>
      <protection locked="0"/>
    </xf>
    <xf numFmtId="14" fontId="10" fillId="3" borderId="0" xfId="0" applyNumberFormat="1" applyFont="1" applyFill="1" applyAlignment="1" applyProtection="1">
      <alignment horizontal="left"/>
      <protection locked="0"/>
    </xf>
    <xf numFmtId="172" fontId="7" fillId="3" borderId="3" xfId="0" applyNumberFormat="1" applyFont="1" applyFill="1" applyBorder="1" applyAlignment="1" applyProtection="1">
      <alignment horizontal="center"/>
      <protection locked="0"/>
    </xf>
    <xf numFmtId="173" fontId="11" fillId="3" borderId="0" xfId="0" applyNumberFormat="1" applyFont="1" applyFill="1" applyAlignment="1" applyProtection="1">
      <alignment horizontal="center"/>
      <protection locked="0"/>
    </xf>
    <xf numFmtId="0" fontId="18" fillId="2" borderId="0" xfId="0" applyFont="1" applyFill="1" applyAlignment="1">
      <alignment horizontal="left"/>
    </xf>
    <xf numFmtId="0" fontId="19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0" fillId="3" borderId="12" xfId="0" applyNumberFormat="1" applyFont="1" applyFill="1" applyBorder="1" applyAlignment="1" applyProtection="1">
      <alignment horizontal="center" vertical="center"/>
      <protection locked="0"/>
    </xf>
    <xf numFmtId="2" fontId="10" fillId="3" borderId="14" xfId="0" applyNumberFormat="1" applyFont="1" applyFill="1" applyBorder="1" applyAlignment="1" applyProtection="1">
      <alignment horizontal="center" vertical="center"/>
      <protection locked="0"/>
    </xf>
    <xf numFmtId="2" fontId="10" fillId="3" borderId="39" xfId="0" applyNumberFormat="1" applyFont="1" applyFill="1" applyBorder="1" applyAlignment="1" applyProtection="1">
      <alignment horizontal="center" vertical="center"/>
      <protection locked="0"/>
    </xf>
    <xf numFmtId="2" fontId="10" fillId="3" borderId="36" xfId="0" applyNumberFormat="1" applyFont="1" applyFill="1" applyBorder="1" applyAlignment="1" applyProtection="1">
      <alignment horizontal="center" vertical="center"/>
      <protection locked="0"/>
    </xf>
    <xf numFmtId="2" fontId="10" fillId="3" borderId="37" xfId="0" applyNumberFormat="1" applyFont="1" applyFill="1" applyBorder="1" applyAlignment="1" applyProtection="1">
      <alignment horizontal="center" vertical="center"/>
      <protection locked="0"/>
    </xf>
    <xf numFmtId="2" fontId="10" fillId="3" borderId="38" xfId="0" applyNumberFormat="1" applyFont="1" applyFill="1" applyBorder="1" applyAlignment="1" applyProtection="1">
      <alignment horizontal="center" vertical="center"/>
      <protection locked="0"/>
    </xf>
    <xf numFmtId="0" fontId="9" fillId="2" borderId="39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4" xfId="0" applyFont="1" applyFill="1" applyBorder="1" applyAlignment="1">
      <alignment horizontal="center"/>
    </xf>
    <xf numFmtId="0" fontId="14" fillId="2" borderId="45" xfId="0" applyFont="1" applyFill="1" applyBorder="1" applyAlignment="1">
      <alignment horizontal="center"/>
    </xf>
    <xf numFmtId="0" fontId="14" fillId="2" borderId="46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4" xfId="0" applyFont="1" applyFill="1" applyBorder="1" applyAlignment="1">
      <alignment horizontal="left" vertical="center" wrapText="1"/>
    </xf>
    <xf numFmtId="0" fontId="14" fillId="2" borderId="45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  <xf numFmtId="0" fontId="9" fillId="2" borderId="29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9" fillId="2" borderId="48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view="pageBreakPreview" topLeftCell="A37" zoomScale="60" zoomScaleNormal="100" workbookViewId="0">
      <selection sqref="A1:XFD1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" spans="1:6" ht="15" customHeight="1" x14ac:dyDescent="0.3">
      <c r="A1" s="1"/>
      <c r="B1" s="2"/>
      <c r="C1" s="3"/>
      <c r="D1" s="2"/>
      <c r="F1" s="3"/>
    </row>
    <row r="2" spans="1:6" ht="18.75" customHeight="1" x14ac:dyDescent="0.3">
      <c r="A2" s="275" t="s">
        <v>0</v>
      </c>
      <c r="B2" s="275"/>
      <c r="C2" s="275"/>
      <c r="D2" s="275"/>
      <c r="E2" s="275"/>
    </row>
    <row r="3" spans="1:6" ht="16.5" customHeight="1" x14ac:dyDescent="0.3">
      <c r="A3" s="5" t="s">
        <v>1</v>
      </c>
      <c r="B3" s="6" t="s">
        <v>2</v>
      </c>
    </row>
    <row r="4" spans="1:6" ht="16.5" customHeight="1" x14ac:dyDescent="0.3">
      <c r="A4" s="7" t="s">
        <v>3</v>
      </c>
      <c r="B4" s="8"/>
      <c r="D4" s="9"/>
      <c r="E4" s="10"/>
    </row>
    <row r="5" spans="1:6" ht="16.5" customHeight="1" x14ac:dyDescent="0.3">
      <c r="A5" s="11" t="s">
        <v>4</v>
      </c>
      <c r="B5" s="8" t="s">
        <v>5</v>
      </c>
      <c r="C5" s="10"/>
      <c r="D5" s="10"/>
      <c r="E5" s="10"/>
    </row>
    <row r="6" spans="1:6" ht="16.5" customHeight="1" x14ac:dyDescent="0.3">
      <c r="A6" s="11" t="s">
        <v>6</v>
      </c>
      <c r="B6" s="12" t="s">
        <v>7</v>
      </c>
      <c r="C6" s="10"/>
      <c r="D6" s="10"/>
      <c r="E6" s="10"/>
    </row>
    <row r="7" spans="1:6" ht="16.5" customHeight="1" x14ac:dyDescent="0.3">
      <c r="A7" s="7" t="s">
        <v>8</v>
      </c>
      <c r="B7" s="12" t="s">
        <v>9</v>
      </c>
      <c r="C7" s="10"/>
      <c r="D7" s="10"/>
      <c r="E7" s="10"/>
    </row>
    <row r="8" spans="1:6" ht="16.5" customHeight="1" x14ac:dyDescent="0.3">
      <c r="A8" s="7" t="s">
        <v>10</v>
      </c>
      <c r="B8" s="13" t="s">
        <v>11</v>
      </c>
      <c r="C8" s="10"/>
      <c r="D8" s="10"/>
      <c r="E8" s="10"/>
    </row>
    <row r="9" spans="1:6" ht="15.75" customHeight="1" x14ac:dyDescent="0.25">
      <c r="A9" s="10"/>
      <c r="B9" s="10" t="s">
        <v>12</v>
      </c>
      <c r="C9" s="10"/>
      <c r="D9" s="10"/>
      <c r="E9" s="10"/>
    </row>
    <row r="10" spans="1:6" ht="16.5" customHeight="1" x14ac:dyDescent="0.3">
      <c r="A10" s="14" t="s">
        <v>13</v>
      </c>
      <c r="B10" s="15" t="s">
        <v>14</v>
      </c>
      <c r="C10" s="14" t="s">
        <v>15</v>
      </c>
      <c r="D10" s="14" t="s">
        <v>16</v>
      </c>
      <c r="E10" s="16" t="s">
        <v>17</v>
      </c>
    </row>
    <row r="11" spans="1:6" ht="16.5" customHeight="1" x14ac:dyDescent="0.3">
      <c r="A11" s="17">
        <v>1</v>
      </c>
      <c r="B11" s="18">
        <v>22994082</v>
      </c>
      <c r="C11" s="18">
        <v>7702.3</v>
      </c>
      <c r="D11" s="19">
        <v>1.3</v>
      </c>
      <c r="E11" s="20">
        <v>4.4000000000000004</v>
      </c>
    </row>
    <row r="12" spans="1:6" ht="16.5" customHeight="1" x14ac:dyDescent="0.3">
      <c r="A12" s="17">
        <v>2</v>
      </c>
      <c r="B12" s="18">
        <v>23022988</v>
      </c>
      <c r="C12" s="18">
        <v>7744.9</v>
      </c>
      <c r="D12" s="19">
        <v>1.2</v>
      </c>
      <c r="E12" s="19">
        <v>4.4000000000000004</v>
      </c>
    </row>
    <row r="13" spans="1:6" ht="16.5" customHeight="1" x14ac:dyDescent="0.3">
      <c r="A13" s="17">
        <v>3</v>
      </c>
      <c r="B13" s="18">
        <v>23031633</v>
      </c>
      <c r="C13" s="271">
        <v>7722</v>
      </c>
      <c r="D13" s="19">
        <v>1.3</v>
      </c>
      <c r="E13" s="19">
        <v>4.4000000000000004</v>
      </c>
    </row>
    <row r="14" spans="1:6" ht="16.5" customHeight="1" x14ac:dyDescent="0.3">
      <c r="A14" s="17">
        <v>4</v>
      </c>
      <c r="B14" s="18">
        <v>23044345</v>
      </c>
      <c r="C14" s="18">
        <v>7748.6</v>
      </c>
      <c r="D14" s="19">
        <v>1.2</v>
      </c>
      <c r="E14" s="19">
        <v>4.4000000000000004</v>
      </c>
    </row>
    <row r="15" spans="1:6" ht="16.5" customHeight="1" x14ac:dyDescent="0.3">
      <c r="A15" s="17">
        <v>5</v>
      </c>
      <c r="B15" s="18">
        <v>23012459</v>
      </c>
      <c r="C15" s="18">
        <v>7795.1</v>
      </c>
      <c r="D15" s="19">
        <v>1.2</v>
      </c>
      <c r="E15" s="19">
        <v>4.4000000000000004</v>
      </c>
    </row>
    <row r="16" spans="1:6" ht="16.5" customHeight="1" x14ac:dyDescent="0.3">
      <c r="A16" s="17">
        <v>6</v>
      </c>
      <c r="B16" s="21">
        <v>23016132</v>
      </c>
      <c r="C16" s="21">
        <v>7762.8</v>
      </c>
      <c r="D16" s="22">
        <v>1.2</v>
      </c>
      <c r="E16" s="22">
        <v>4.4000000000000004</v>
      </c>
    </row>
    <row r="17" spans="1:6" ht="16.5" customHeight="1" x14ac:dyDescent="0.3">
      <c r="A17" s="23" t="s">
        <v>18</v>
      </c>
      <c r="B17" s="24">
        <f>AVERAGE(B11:B16)</f>
        <v>23020273.166666668</v>
      </c>
      <c r="C17" s="25">
        <f>AVERAGE(C11:C16)</f>
        <v>7745.9500000000007</v>
      </c>
      <c r="D17" s="26">
        <f>AVERAGE(D11:D16)</f>
        <v>1.2333333333333334</v>
      </c>
      <c r="E17" s="26">
        <f>AVERAGE(E11:E16)</f>
        <v>4.3999999999999995</v>
      </c>
    </row>
    <row r="18" spans="1:6" ht="16.5" customHeight="1" x14ac:dyDescent="0.3">
      <c r="A18" s="27" t="s">
        <v>19</v>
      </c>
      <c r="B18" s="28">
        <f>(STDEV(B11:B16)/B17)</f>
        <v>7.4738390458393728E-4</v>
      </c>
      <c r="C18" s="29"/>
      <c r="D18" s="29"/>
      <c r="E18" s="30"/>
      <c r="F18" s="2"/>
    </row>
    <row r="19" spans="1:6" s="2" customFormat="1" ht="16.5" customHeight="1" x14ac:dyDescent="0.3">
      <c r="A19" s="31" t="s">
        <v>20</v>
      </c>
      <c r="B19" s="32">
        <f>COUNT(B11:B16)</f>
        <v>6</v>
      </c>
      <c r="C19" s="33"/>
      <c r="D19" s="34"/>
      <c r="E19" s="35"/>
    </row>
    <row r="20" spans="1:6" s="2" customFormat="1" ht="15.75" customHeight="1" x14ac:dyDescent="0.25">
      <c r="A20" s="10"/>
      <c r="B20" s="10"/>
      <c r="C20" s="10"/>
      <c r="D20" s="10"/>
      <c r="E20" s="36"/>
    </row>
    <row r="21" spans="1:6" s="2" customFormat="1" ht="16.5" customHeight="1" x14ac:dyDescent="0.3">
      <c r="A21" s="11" t="s">
        <v>21</v>
      </c>
      <c r="B21" s="37" t="s">
        <v>22</v>
      </c>
      <c r="C21" s="38"/>
      <c r="D21" s="38"/>
      <c r="E21" s="39"/>
    </row>
    <row r="22" spans="1:6" ht="16.5" customHeight="1" x14ac:dyDescent="0.3">
      <c r="A22" s="11"/>
      <c r="B22" s="37" t="s">
        <v>23</v>
      </c>
      <c r="C22" s="38"/>
      <c r="D22" s="38"/>
      <c r="E22" s="39"/>
      <c r="F22" s="2"/>
    </row>
    <row r="23" spans="1:6" ht="16.5" customHeight="1" x14ac:dyDescent="0.3">
      <c r="A23" s="11"/>
      <c r="B23" s="40" t="s">
        <v>24</v>
      </c>
      <c r="C23" s="38"/>
      <c r="D23" s="38"/>
      <c r="E23" s="38"/>
    </row>
    <row r="24" spans="1:6" ht="15.75" customHeight="1" x14ac:dyDescent="0.25">
      <c r="A24" s="10"/>
      <c r="B24" s="10"/>
      <c r="C24" s="10"/>
      <c r="D24" s="10"/>
      <c r="E24" s="10"/>
    </row>
    <row r="25" spans="1:6" ht="16.5" customHeight="1" x14ac:dyDescent="0.3">
      <c r="A25" s="5" t="s">
        <v>1</v>
      </c>
      <c r="B25" s="6" t="s">
        <v>106</v>
      </c>
    </row>
    <row r="26" spans="1:6" ht="16.5" customHeight="1" x14ac:dyDescent="0.3">
      <c r="A26" s="11" t="s">
        <v>4</v>
      </c>
      <c r="B26" s="273" t="s">
        <v>107</v>
      </c>
      <c r="C26" s="10"/>
      <c r="D26" s="10"/>
      <c r="E26" s="10"/>
    </row>
    <row r="27" spans="1:6" ht="16.5" customHeight="1" x14ac:dyDescent="0.3">
      <c r="A27" s="11" t="s">
        <v>6</v>
      </c>
      <c r="B27" s="12">
        <v>50.1</v>
      </c>
      <c r="C27" s="10"/>
      <c r="D27" s="10"/>
      <c r="E27" s="10"/>
    </row>
    <row r="28" spans="1:6" ht="16.5" customHeight="1" x14ac:dyDescent="0.3">
      <c r="A28" s="7" t="s">
        <v>8</v>
      </c>
      <c r="B28" s="12"/>
      <c r="C28" s="10"/>
      <c r="D28" s="10"/>
      <c r="E28" s="10"/>
    </row>
    <row r="29" spans="1:6" ht="16.5" customHeight="1" x14ac:dyDescent="0.3">
      <c r="A29" s="7" t="s">
        <v>10</v>
      </c>
      <c r="B29" s="13"/>
      <c r="C29" s="10"/>
      <c r="D29" s="10"/>
      <c r="E29" s="10"/>
    </row>
    <row r="30" spans="1:6" ht="15.75" customHeight="1" x14ac:dyDescent="0.25">
      <c r="A30" s="10"/>
      <c r="B30" s="10"/>
      <c r="C30" s="10"/>
      <c r="D30" s="10"/>
      <c r="E30" s="10"/>
    </row>
    <row r="31" spans="1:6" ht="16.5" customHeight="1" x14ac:dyDescent="0.3">
      <c r="A31" s="14" t="s">
        <v>13</v>
      </c>
      <c r="B31" s="15" t="s">
        <v>14</v>
      </c>
      <c r="C31" s="14" t="s">
        <v>15</v>
      </c>
      <c r="D31" s="14" t="s">
        <v>16</v>
      </c>
      <c r="E31" s="16" t="s">
        <v>17</v>
      </c>
    </row>
    <row r="32" spans="1:6" ht="16.5" customHeight="1" x14ac:dyDescent="0.3">
      <c r="A32" s="17">
        <v>1</v>
      </c>
      <c r="B32" s="18">
        <v>10659633</v>
      </c>
      <c r="C32" s="18">
        <v>10172.200000000001</v>
      </c>
      <c r="D32" s="19">
        <v>1.1000000000000001</v>
      </c>
      <c r="E32" s="20">
        <v>4.2</v>
      </c>
    </row>
    <row r="33" spans="1:9" ht="16.5" customHeight="1" x14ac:dyDescent="0.3">
      <c r="A33" s="17">
        <v>2</v>
      </c>
      <c r="B33" s="18">
        <v>10648029</v>
      </c>
      <c r="C33" s="18">
        <v>10138.5</v>
      </c>
      <c r="D33" s="19">
        <v>1.1000000000000001</v>
      </c>
      <c r="E33" s="19">
        <v>4.2</v>
      </c>
    </row>
    <row r="34" spans="1:9" ht="16.5" customHeight="1" x14ac:dyDescent="0.3">
      <c r="A34" s="17">
        <v>3</v>
      </c>
      <c r="B34" s="18">
        <v>10629225</v>
      </c>
      <c r="C34" s="18">
        <v>10169.700000000001</v>
      </c>
      <c r="D34" s="19">
        <v>1.1000000000000001</v>
      </c>
      <c r="E34" s="19">
        <v>4.2</v>
      </c>
    </row>
    <row r="35" spans="1:9" ht="16.5" customHeight="1" x14ac:dyDescent="0.3">
      <c r="A35" s="17">
        <v>4</v>
      </c>
      <c r="B35" s="18">
        <v>10615282</v>
      </c>
      <c r="C35" s="18">
        <v>10184.6</v>
      </c>
      <c r="D35" s="19">
        <v>1.1000000000000001</v>
      </c>
      <c r="E35" s="19">
        <v>4.2</v>
      </c>
    </row>
    <row r="36" spans="1:9" ht="16.5" customHeight="1" x14ac:dyDescent="0.3">
      <c r="A36" s="17">
        <v>5</v>
      </c>
      <c r="B36" s="18">
        <v>10622254</v>
      </c>
      <c r="C36" s="18">
        <v>10171.1</v>
      </c>
      <c r="D36" s="19">
        <v>1.1000000000000001</v>
      </c>
      <c r="E36" s="19">
        <v>4.2</v>
      </c>
    </row>
    <row r="37" spans="1:9" ht="16.5" customHeight="1" x14ac:dyDescent="0.3">
      <c r="A37" s="17">
        <v>6</v>
      </c>
      <c r="B37" s="21">
        <v>10610512</v>
      </c>
      <c r="C37" s="21">
        <v>10162.700000000001</v>
      </c>
      <c r="D37" s="22">
        <v>1.1000000000000001</v>
      </c>
      <c r="E37" s="22">
        <v>4.2</v>
      </c>
    </row>
    <row r="38" spans="1:9" ht="16.5" customHeight="1" x14ac:dyDescent="0.3">
      <c r="A38" s="23" t="s">
        <v>18</v>
      </c>
      <c r="B38" s="24">
        <f>AVERAGE(B32:B37)</f>
        <v>10630822.5</v>
      </c>
      <c r="C38" s="25">
        <f>AVERAGE(C32:C37)</f>
        <v>10166.466666666667</v>
      </c>
      <c r="D38" s="26">
        <f>AVERAGE(D32:D37)</f>
        <v>1.0999999999999999</v>
      </c>
      <c r="E38" s="26">
        <f>AVERAGE(E32:E37)</f>
        <v>4.2</v>
      </c>
    </row>
    <row r="39" spans="1:9" ht="16.5" customHeight="1" x14ac:dyDescent="0.3">
      <c r="A39" s="27" t="s">
        <v>19</v>
      </c>
      <c r="B39" s="28">
        <f>(STDEV(B32:B37)/B38)</f>
        <v>1.8123797560134359E-3</v>
      </c>
      <c r="C39" s="29"/>
      <c r="D39" s="29"/>
      <c r="E39" s="30"/>
      <c r="F39" s="2"/>
    </row>
    <row r="40" spans="1:9" s="2" customFormat="1" ht="16.5" customHeight="1" x14ac:dyDescent="0.3">
      <c r="A40" s="31" t="s">
        <v>20</v>
      </c>
      <c r="B40" s="32">
        <f>COUNT(B32:B37)</f>
        <v>6</v>
      </c>
      <c r="C40" s="33"/>
      <c r="D40" s="34"/>
      <c r="E40" s="35"/>
    </row>
    <row r="41" spans="1:9" s="2" customFormat="1" ht="15.75" customHeight="1" x14ac:dyDescent="0.25">
      <c r="A41" s="10"/>
      <c r="B41" s="10"/>
      <c r="C41" s="10"/>
      <c r="D41" s="10"/>
      <c r="E41" s="36"/>
    </row>
    <row r="42" spans="1:9" s="2" customFormat="1" ht="16.5" customHeight="1" x14ac:dyDescent="0.3">
      <c r="A42" s="11" t="s">
        <v>21</v>
      </c>
      <c r="B42" s="37" t="s">
        <v>22</v>
      </c>
      <c r="C42" s="38"/>
      <c r="D42" s="38"/>
      <c r="E42" s="39"/>
    </row>
    <row r="43" spans="1:9" ht="16.5" customHeight="1" x14ac:dyDescent="0.3">
      <c r="A43" s="11"/>
      <c r="B43" s="37" t="s">
        <v>23</v>
      </c>
      <c r="C43" s="38"/>
      <c r="D43" s="38"/>
      <c r="E43" s="39"/>
      <c r="F43" s="2"/>
    </row>
    <row r="44" spans="1:9" ht="16.5" customHeight="1" x14ac:dyDescent="0.3">
      <c r="A44" s="11"/>
      <c r="B44" s="40" t="s">
        <v>24</v>
      </c>
      <c r="C44" s="38"/>
      <c r="D44" s="39"/>
      <c r="E44" s="38"/>
    </row>
    <row r="45" spans="1:9" s="44" customFormat="1" ht="16.5" customHeight="1" x14ac:dyDescent="0.3">
      <c r="A45" s="11"/>
      <c r="B45" s="40"/>
      <c r="C45" s="39"/>
      <c r="D45" s="39"/>
      <c r="E45" s="39"/>
      <c r="F45" s="4"/>
      <c r="G45" s="4"/>
      <c r="H45" s="4"/>
      <c r="I45" s="4"/>
    </row>
    <row r="46" spans="1:9" s="44" customFormat="1" ht="16.5" customHeight="1" x14ac:dyDescent="0.3">
      <c r="A46" s="11"/>
      <c r="B46" s="40"/>
      <c r="C46" s="39"/>
      <c r="D46" s="39"/>
      <c r="E46" s="39"/>
      <c r="F46" s="4"/>
      <c r="G46" s="4"/>
      <c r="H46" s="4"/>
      <c r="I46" s="4"/>
    </row>
    <row r="47" spans="1:9" s="44" customFormat="1" ht="16.5" customHeight="1" x14ac:dyDescent="0.3">
      <c r="A47" s="5" t="s">
        <v>1</v>
      </c>
      <c r="B47" s="274" t="s">
        <v>108</v>
      </c>
      <c r="C47" s="4"/>
      <c r="D47" s="4"/>
      <c r="E47" s="4"/>
      <c r="F47" s="4"/>
      <c r="G47" s="4"/>
      <c r="H47" s="4"/>
      <c r="I47" s="4"/>
    </row>
    <row r="48" spans="1:9" s="44" customFormat="1" ht="16.5" customHeight="1" x14ac:dyDescent="0.3">
      <c r="A48" s="11" t="s">
        <v>4</v>
      </c>
      <c r="B48" s="273" t="s">
        <v>107</v>
      </c>
      <c r="C48" s="36"/>
      <c r="D48" s="36"/>
      <c r="E48" s="36"/>
      <c r="F48" s="4"/>
      <c r="G48" s="4"/>
      <c r="H48" s="4"/>
      <c r="I48" s="4"/>
    </row>
    <row r="49" spans="1:9" s="44" customFormat="1" ht="16.5" customHeight="1" x14ac:dyDescent="0.3">
      <c r="A49" s="11" t="s">
        <v>6</v>
      </c>
      <c r="B49" s="12">
        <v>50.1</v>
      </c>
      <c r="C49" s="36"/>
      <c r="D49" s="36"/>
      <c r="E49" s="36"/>
      <c r="F49" s="4"/>
      <c r="G49" s="4"/>
      <c r="H49" s="4"/>
      <c r="I49" s="4"/>
    </row>
    <row r="50" spans="1:9" s="44" customFormat="1" ht="16.5" customHeight="1" x14ac:dyDescent="0.3">
      <c r="A50" s="8" t="s">
        <v>8</v>
      </c>
      <c r="B50" s="12"/>
      <c r="C50" s="36"/>
      <c r="D50" s="36"/>
      <c r="E50" s="36"/>
      <c r="F50" s="4"/>
      <c r="G50" s="4"/>
      <c r="H50" s="4"/>
      <c r="I50" s="4"/>
    </row>
    <row r="51" spans="1:9" s="44" customFormat="1" ht="16.5" customHeight="1" x14ac:dyDescent="0.3">
      <c r="A51" s="8" t="s">
        <v>10</v>
      </c>
      <c r="B51" s="13"/>
      <c r="C51" s="36"/>
      <c r="D51" s="36"/>
      <c r="E51" s="36"/>
      <c r="F51" s="4"/>
      <c r="G51" s="4"/>
      <c r="H51" s="4"/>
      <c r="I51" s="4"/>
    </row>
    <row r="52" spans="1:9" s="44" customFormat="1" ht="15.75" customHeight="1" x14ac:dyDescent="0.25">
      <c r="A52" s="36"/>
      <c r="B52" s="36"/>
      <c r="C52" s="36"/>
      <c r="D52" s="36"/>
      <c r="E52" s="36"/>
      <c r="F52" s="4"/>
      <c r="G52" s="4"/>
      <c r="H52" s="4"/>
      <c r="I52" s="4"/>
    </row>
    <row r="53" spans="1:9" s="44" customFormat="1" ht="16.5" customHeight="1" x14ac:dyDescent="0.3">
      <c r="A53" s="16" t="s">
        <v>13</v>
      </c>
      <c r="B53" s="15" t="s">
        <v>14</v>
      </c>
      <c r="C53" s="16" t="s">
        <v>15</v>
      </c>
      <c r="D53" s="16" t="s">
        <v>16</v>
      </c>
      <c r="E53" s="16" t="s">
        <v>17</v>
      </c>
      <c r="F53" s="4"/>
      <c r="G53" s="4"/>
      <c r="H53" s="4"/>
      <c r="I53" s="4"/>
    </row>
    <row r="54" spans="1:9" s="44" customFormat="1" ht="16.5" customHeight="1" x14ac:dyDescent="0.3">
      <c r="A54" s="17">
        <v>1</v>
      </c>
      <c r="B54" s="18">
        <v>4598085</v>
      </c>
      <c r="C54" s="18">
        <v>10819.3</v>
      </c>
      <c r="D54" s="19">
        <v>1.1000000000000001</v>
      </c>
      <c r="E54" s="20">
        <v>6.3</v>
      </c>
      <c r="F54" s="4"/>
      <c r="G54" s="4"/>
      <c r="H54" s="4"/>
      <c r="I54" s="4"/>
    </row>
    <row r="55" spans="1:9" s="44" customFormat="1" ht="16.5" customHeight="1" x14ac:dyDescent="0.3">
      <c r="A55" s="17">
        <v>2</v>
      </c>
      <c r="B55" s="18">
        <v>4591820</v>
      </c>
      <c r="C55" s="18">
        <v>10778.9</v>
      </c>
      <c r="D55" s="19">
        <v>1.1000000000000001</v>
      </c>
      <c r="E55" s="19">
        <v>6.3</v>
      </c>
      <c r="F55" s="4"/>
      <c r="G55" s="4"/>
      <c r="H55" s="4"/>
      <c r="I55" s="4"/>
    </row>
    <row r="56" spans="1:9" s="44" customFormat="1" ht="16.5" customHeight="1" x14ac:dyDescent="0.3">
      <c r="A56" s="17">
        <v>3</v>
      </c>
      <c r="B56" s="18">
        <v>4578549</v>
      </c>
      <c r="C56" s="18">
        <v>10836.8</v>
      </c>
      <c r="D56" s="19">
        <v>1.1000000000000001</v>
      </c>
      <c r="E56" s="19">
        <v>6.3</v>
      </c>
      <c r="F56" s="4"/>
      <c r="G56" s="4"/>
      <c r="H56" s="4"/>
      <c r="I56" s="4"/>
    </row>
    <row r="57" spans="1:9" s="44" customFormat="1" ht="16.5" customHeight="1" x14ac:dyDescent="0.3">
      <c r="A57" s="17">
        <v>4</v>
      </c>
      <c r="B57" s="18">
        <v>4574242</v>
      </c>
      <c r="C57" s="18">
        <v>10808.1</v>
      </c>
      <c r="D57" s="19">
        <v>1.1000000000000001</v>
      </c>
      <c r="E57" s="19">
        <v>6.3</v>
      </c>
      <c r="F57" s="4"/>
      <c r="G57" s="4"/>
      <c r="H57" s="4"/>
      <c r="I57" s="4"/>
    </row>
    <row r="58" spans="1:9" s="44" customFormat="1" ht="16.5" customHeight="1" x14ac:dyDescent="0.3">
      <c r="A58" s="17">
        <v>5</v>
      </c>
      <c r="B58" s="18">
        <v>4574866</v>
      </c>
      <c r="C58" s="18">
        <v>10803.7</v>
      </c>
      <c r="D58" s="19">
        <v>1.1000000000000001</v>
      </c>
      <c r="E58" s="19">
        <v>6.3</v>
      </c>
      <c r="F58" s="4"/>
      <c r="G58" s="4"/>
      <c r="H58" s="4"/>
      <c r="I58" s="4"/>
    </row>
    <row r="59" spans="1:9" s="44" customFormat="1" ht="16.5" customHeight="1" x14ac:dyDescent="0.3">
      <c r="A59" s="17">
        <v>6</v>
      </c>
      <c r="B59" s="21">
        <v>4571394</v>
      </c>
      <c r="C59" s="21">
        <v>10765.9</v>
      </c>
      <c r="D59" s="22">
        <v>1.1000000000000001</v>
      </c>
      <c r="E59" s="22">
        <v>6.3</v>
      </c>
      <c r="F59" s="4"/>
      <c r="G59" s="4"/>
      <c r="H59" s="4"/>
      <c r="I59" s="4"/>
    </row>
    <row r="60" spans="1:9" s="44" customFormat="1" ht="16.5" customHeight="1" x14ac:dyDescent="0.3">
      <c r="A60" s="23" t="s">
        <v>18</v>
      </c>
      <c r="B60" s="24">
        <f>AVERAGE(B54:B59)</f>
        <v>4581492.666666667</v>
      </c>
      <c r="C60" s="25">
        <f>AVERAGE(C54:C59)</f>
        <v>10802.116666666667</v>
      </c>
      <c r="D60" s="26">
        <f>AVERAGE(D54:D59)</f>
        <v>1.0999999999999999</v>
      </c>
      <c r="E60" s="26">
        <f>AVERAGE(E54:E59)</f>
        <v>6.3</v>
      </c>
      <c r="F60" s="4"/>
      <c r="G60" s="4"/>
      <c r="H60" s="4"/>
      <c r="I60" s="4"/>
    </row>
    <row r="61" spans="1:9" s="44" customFormat="1" ht="16.5" customHeight="1" x14ac:dyDescent="0.3">
      <c r="A61" s="27" t="s">
        <v>19</v>
      </c>
      <c r="B61" s="28">
        <f>(STDEV(B54:B59)/B60)</f>
        <v>2.3691891435096632E-3</v>
      </c>
      <c r="C61" s="29"/>
      <c r="D61" s="29"/>
      <c r="E61" s="30"/>
      <c r="F61" s="4"/>
      <c r="G61" s="4"/>
      <c r="H61" s="4"/>
      <c r="I61" s="4"/>
    </row>
    <row r="62" spans="1:9" s="4" customFormat="1" ht="16.5" customHeight="1" x14ac:dyDescent="0.3">
      <c r="A62" s="31" t="s">
        <v>20</v>
      </c>
      <c r="B62" s="32">
        <f>COUNT(B54:B59)</f>
        <v>6</v>
      </c>
      <c r="C62" s="33"/>
      <c r="D62" s="34"/>
      <c r="E62" s="35"/>
    </row>
    <row r="63" spans="1:9" s="4" customFormat="1" ht="15.75" customHeight="1" x14ac:dyDescent="0.25">
      <c r="A63" s="36"/>
      <c r="B63" s="36"/>
      <c r="C63" s="36"/>
      <c r="D63" s="36"/>
      <c r="E63" s="36"/>
    </row>
    <row r="64" spans="1:9" s="4" customFormat="1" ht="16.5" customHeight="1" x14ac:dyDescent="0.3">
      <c r="A64" s="11" t="s">
        <v>21</v>
      </c>
      <c r="B64" s="40" t="s">
        <v>22</v>
      </c>
      <c r="C64" s="39"/>
      <c r="D64" s="39"/>
      <c r="E64" s="39"/>
    </row>
    <row r="65" spans="1:9" s="44" customFormat="1" ht="16.5" customHeight="1" x14ac:dyDescent="0.3">
      <c r="A65" s="11"/>
      <c r="B65" s="40" t="s">
        <v>23</v>
      </c>
      <c r="C65" s="39"/>
      <c r="D65" s="39"/>
      <c r="E65" s="39"/>
      <c r="F65" s="4"/>
      <c r="G65" s="4"/>
      <c r="H65" s="4"/>
      <c r="I65" s="4"/>
    </row>
    <row r="66" spans="1:9" s="44" customFormat="1" ht="16.5" customHeight="1" x14ac:dyDescent="0.3">
      <c r="A66" s="11"/>
      <c r="B66" s="40" t="s">
        <v>24</v>
      </c>
      <c r="C66" s="39"/>
      <c r="D66" s="39"/>
      <c r="E66" s="39"/>
      <c r="F66" s="4"/>
      <c r="G66" s="4"/>
      <c r="H66" s="4"/>
      <c r="I66" s="4"/>
    </row>
    <row r="67" spans="1:9" ht="14.25" customHeight="1" thickBot="1" x14ac:dyDescent="0.3">
      <c r="A67" s="41"/>
      <c r="B67" s="42"/>
      <c r="D67" s="43"/>
      <c r="F67" s="44"/>
      <c r="G67" s="44"/>
    </row>
    <row r="68" spans="1:9" s="44" customFormat="1" ht="15" customHeight="1" x14ac:dyDescent="0.3">
      <c r="A68" s="4"/>
      <c r="B68" s="276" t="s">
        <v>25</v>
      </c>
      <c r="C68" s="276"/>
      <c r="D68" s="4"/>
      <c r="E68" s="45" t="s">
        <v>26</v>
      </c>
      <c r="F68" s="46"/>
      <c r="G68" s="45" t="s">
        <v>27</v>
      </c>
      <c r="H68" s="4"/>
      <c r="I68" s="4"/>
    </row>
    <row r="69" spans="1:9" s="44" customFormat="1" ht="15" customHeight="1" x14ac:dyDescent="0.3">
      <c r="A69" s="47" t="s">
        <v>28</v>
      </c>
      <c r="B69" s="48"/>
      <c r="C69" s="48"/>
      <c r="D69" s="4"/>
      <c r="E69" s="48"/>
      <c r="F69" s="4"/>
      <c r="G69" s="48"/>
      <c r="H69" s="4"/>
      <c r="I69" s="4"/>
    </row>
    <row r="70" spans="1:9" s="44" customFormat="1" ht="15" customHeight="1" x14ac:dyDescent="0.3">
      <c r="A70" s="47" t="s">
        <v>29</v>
      </c>
      <c r="B70" s="49"/>
      <c r="C70" s="49"/>
      <c r="D70" s="4"/>
      <c r="E70" s="49"/>
      <c r="F70" s="4"/>
      <c r="G70" s="50"/>
      <c r="H70" s="4"/>
      <c r="I70" s="4"/>
    </row>
  </sheetData>
  <sheetProtection formatCells="0" formatColumns="0" formatRows="0" insertColumns="0" insertRows="0" insertHyperlinks="0" deleteColumns="0" deleteRows="0" sort="0" autoFilter="0" pivotTables="0"/>
  <mergeCells count="2">
    <mergeCell ref="A2:E2"/>
    <mergeCell ref="B68:C68"/>
  </mergeCells>
  <pageMargins left="0.7" right="0.7" top="0.75" bottom="0.75" header="0.3" footer="0.3"/>
  <pageSetup scale="50" orientation="portrait" r:id="rId1"/>
  <colBreaks count="1" manualBreakCount="1">
    <brk id="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abSelected="1" topLeftCell="A59" zoomScale="55" zoomScaleNormal="55" workbookViewId="0">
      <selection activeCell="B30" sqref="B30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93" t="s">
        <v>30</v>
      </c>
      <c r="B1" s="293"/>
      <c r="C1" s="293"/>
      <c r="D1" s="293"/>
      <c r="E1" s="293"/>
      <c r="F1" s="293"/>
      <c r="G1" s="293"/>
      <c r="H1" s="293"/>
    </row>
    <row r="2" spans="1:8" x14ac:dyDescent="0.2">
      <c r="A2" s="293"/>
      <c r="B2" s="293"/>
      <c r="C2" s="293"/>
      <c r="D2" s="293"/>
      <c r="E2" s="293"/>
      <c r="F2" s="293"/>
      <c r="G2" s="293"/>
      <c r="H2" s="293"/>
    </row>
    <row r="3" spans="1:8" x14ac:dyDescent="0.2">
      <c r="A3" s="293"/>
      <c r="B3" s="293"/>
      <c r="C3" s="293"/>
      <c r="D3" s="293"/>
      <c r="E3" s="293"/>
      <c r="F3" s="293"/>
      <c r="G3" s="293"/>
      <c r="H3" s="293"/>
    </row>
    <row r="4" spans="1:8" x14ac:dyDescent="0.2">
      <c r="A4" s="293"/>
      <c r="B4" s="293"/>
      <c r="C4" s="293"/>
      <c r="D4" s="293"/>
      <c r="E4" s="293"/>
      <c r="F4" s="293"/>
      <c r="G4" s="293"/>
      <c r="H4" s="293"/>
    </row>
    <row r="5" spans="1:8" x14ac:dyDescent="0.2">
      <c r="A5" s="293"/>
      <c r="B5" s="293"/>
      <c r="C5" s="293"/>
      <c r="D5" s="293"/>
      <c r="E5" s="293"/>
      <c r="F5" s="293"/>
      <c r="G5" s="293"/>
      <c r="H5" s="293"/>
    </row>
    <row r="6" spans="1:8" x14ac:dyDescent="0.2">
      <c r="A6" s="293"/>
      <c r="B6" s="293"/>
      <c r="C6" s="293"/>
      <c r="D6" s="293"/>
      <c r="E6" s="293"/>
      <c r="F6" s="293"/>
      <c r="G6" s="293"/>
      <c r="H6" s="293"/>
    </row>
    <row r="7" spans="1:8" x14ac:dyDescent="0.2">
      <c r="A7" s="293"/>
      <c r="B7" s="293"/>
      <c r="C7" s="293"/>
      <c r="D7" s="293"/>
      <c r="E7" s="293"/>
      <c r="F7" s="293"/>
      <c r="G7" s="293"/>
      <c r="H7" s="293"/>
    </row>
    <row r="8" spans="1:8" x14ac:dyDescent="0.2">
      <c r="A8" s="294" t="s">
        <v>31</v>
      </c>
      <c r="B8" s="294"/>
      <c r="C8" s="294"/>
      <c r="D8" s="294"/>
      <c r="E8" s="294"/>
      <c r="F8" s="294"/>
      <c r="G8" s="294"/>
      <c r="H8" s="294"/>
    </row>
    <row r="9" spans="1:8" x14ac:dyDescent="0.2">
      <c r="A9" s="294"/>
      <c r="B9" s="294"/>
      <c r="C9" s="294"/>
      <c r="D9" s="294"/>
      <c r="E9" s="294"/>
      <c r="F9" s="294"/>
      <c r="G9" s="294"/>
      <c r="H9" s="294"/>
    </row>
    <row r="10" spans="1:8" x14ac:dyDescent="0.2">
      <c r="A10" s="294"/>
      <c r="B10" s="294"/>
      <c r="C10" s="294"/>
      <c r="D10" s="294"/>
      <c r="E10" s="294"/>
      <c r="F10" s="294"/>
      <c r="G10" s="294"/>
      <c r="H10" s="294"/>
    </row>
    <row r="11" spans="1:8" x14ac:dyDescent="0.2">
      <c r="A11" s="294"/>
      <c r="B11" s="294"/>
      <c r="C11" s="294"/>
      <c r="D11" s="294"/>
      <c r="E11" s="294"/>
      <c r="F11" s="294"/>
      <c r="G11" s="294"/>
      <c r="H11" s="294"/>
    </row>
    <row r="12" spans="1:8" x14ac:dyDescent="0.2">
      <c r="A12" s="294"/>
      <c r="B12" s="294"/>
      <c r="C12" s="294"/>
      <c r="D12" s="294"/>
      <c r="E12" s="294"/>
      <c r="F12" s="294"/>
      <c r="G12" s="294"/>
      <c r="H12" s="294"/>
    </row>
    <row r="13" spans="1:8" x14ac:dyDescent="0.2">
      <c r="A13" s="294"/>
      <c r="B13" s="294"/>
      <c r="C13" s="294"/>
      <c r="D13" s="294"/>
      <c r="E13" s="294"/>
      <c r="F13" s="294"/>
      <c r="G13" s="294"/>
      <c r="H13" s="294"/>
    </row>
    <row r="14" spans="1:8" x14ac:dyDescent="0.2">
      <c r="A14" s="294"/>
      <c r="B14" s="294"/>
      <c r="C14" s="294"/>
      <c r="D14" s="294"/>
      <c r="E14" s="294"/>
      <c r="F14" s="294"/>
      <c r="G14" s="294"/>
      <c r="H14" s="294"/>
    </row>
    <row r="15" spans="1:8" ht="19.5" customHeight="1" x14ac:dyDescent="0.3">
      <c r="A15" s="51"/>
      <c r="B15" s="51"/>
      <c r="C15" s="51"/>
      <c r="D15" s="51"/>
      <c r="E15" s="51"/>
      <c r="F15" s="51"/>
      <c r="G15" s="51"/>
      <c r="H15" s="51"/>
    </row>
    <row r="16" spans="1:8" ht="19.5" customHeight="1" x14ac:dyDescent="0.3">
      <c r="A16" s="297" t="s">
        <v>32</v>
      </c>
      <c r="B16" s="298"/>
      <c r="C16" s="298"/>
      <c r="D16" s="298"/>
      <c r="E16" s="298"/>
      <c r="F16" s="298"/>
      <c r="G16" s="298"/>
      <c r="H16" s="299"/>
    </row>
    <row r="17" spans="1:8" ht="18.75" customHeight="1" x14ac:dyDescent="0.3">
      <c r="A17" s="52" t="s">
        <v>33</v>
      </c>
      <c r="B17" s="52"/>
      <c r="C17" s="51"/>
      <c r="D17" s="51"/>
      <c r="E17" s="51"/>
      <c r="F17" s="51"/>
      <c r="G17" s="51"/>
      <c r="H17" s="51"/>
    </row>
    <row r="18" spans="1:8" ht="26.25" customHeight="1" x14ac:dyDescent="0.4">
      <c r="A18" s="53" t="s">
        <v>34</v>
      </c>
      <c r="B18" s="300" t="s">
        <v>5</v>
      </c>
      <c r="C18" s="300"/>
      <c r="D18" s="300"/>
      <c r="E18" s="300"/>
      <c r="F18" s="51"/>
      <c r="G18" s="51"/>
      <c r="H18" s="51"/>
    </row>
    <row r="19" spans="1:8" ht="26.25" customHeight="1" x14ac:dyDescent="0.4">
      <c r="A19" s="53" t="s">
        <v>35</v>
      </c>
      <c r="B19" s="55" t="s">
        <v>7</v>
      </c>
      <c r="C19" s="160">
        <v>6</v>
      </c>
      <c r="D19" s="54"/>
      <c r="E19" s="54"/>
      <c r="F19" s="51"/>
      <c r="G19" s="51"/>
      <c r="H19" s="51"/>
    </row>
    <row r="20" spans="1:8" ht="26.25" customHeight="1" x14ac:dyDescent="0.4">
      <c r="A20" s="53" t="s">
        <v>36</v>
      </c>
      <c r="B20" s="55" t="s">
        <v>9</v>
      </c>
      <c r="C20" s="54"/>
      <c r="D20" s="54"/>
      <c r="E20" s="54"/>
      <c r="F20" s="51"/>
      <c r="G20" s="51"/>
      <c r="H20" s="51"/>
    </row>
    <row r="21" spans="1:8" ht="26.25" customHeight="1" x14ac:dyDescent="0.4">
      <c r="A21" s="53" t="s">
        <v>37</v>
      </c>
      <c r="B21" s="301" t="s">
        <v>11</v>
      </c>
      <c r="C21" s="301"/>
      <c r="D21" s="301"/>
      <c r="E21" s="301"/>
      <c r="F21" s="301"/>
      <c r="G21" s="301"/>
      <c r="H21" s="301"/>
    </row>
    <row r="22" spans="1:8" ht="26.25" customHeight="1" x14ac:dyDescent="0.4">
      <c r="A22" s="53" t="s">
        <v>38</v>
      </c>
      <c r="B22" s="270">
        <v>42325</v>
      </c>
      <c r="C22" s="54"/>
      <c r="D22" s="54"/>
      <c r="E22" s="54"/>
      <c r="F22" s="51"/>
      <c r="G22" s="51"/>
      <c r="H22" s="51"/>
    </row>
    <row r="23" spans="1:8" ht="26.25" customHeight="1" x14ac:dyDescent="0.4">
      <c r="A23" s="53" t="s">
        <v>39</v>
      </c>
      <c r="B23" s="56">
        <v>42326</v>
      </c>
      <c r="C23" s="54"/>
      <c r="D23" s="54"/>
      <c r="E23" s="54"/>
      <c r="F23" s="51"/>
      <c r="G23" s="51"/>
      <c r="H23" s="51"/>
    </row>
    <row r="24" spans="1:8" ht="18.75" customHeight="1" x14ac:dyDescent="0.3">
      <c r="A24" s="53"/>
      <c r="B24" s="57"/>
      <c r="C24" s="51"/>
      <c r="D24" s="51"/>
      <c r="E24" s="51"/>
      <c r="F24" s="51"/>
      <c r="G24" s="51"/>
      <c r="H24" s="51"/>
    </row>
    <row r="25" spans="1:8" ht="18.75" customHeight="1" x14ac:dyDescent="0.3">
      <c r="A25" s="58" t="s">
        <v>1</v>
      </c>
      <c r="B25" s="57"/>
      <c r="C25" s="51"/>
      <c r="D25" s="51"/>
      <c r="E25" s="51"/>
      <c r="F25" s="51"/>
      <c r="G25" s="51"/>
      <c r="H25" s="51"/>
    </row>
    <row r="26" spans="1:8" ht="26.25" customHeight="1" x14ac:dyDescent="0.4">
      <c r="A26" s="59" t="s">
        <v>4</v>
      </c>
      <c r="B26" s="300" t="s">
        <v>100</v>
      </c>
      <c r="C26" s="300"/>
      <c r="D26" s="51"/>
      <c r="E26" s="51"/>
      <c r="F26" s="51"/>
      <c r="G26" s="51"/>
      <c r="H26" s="51"/>
    </row>
    <row r="27" spans="1:8" ht="26.25" customHeight="1" x14ac:dyDescent="0.4">
      <c r="A27" s="60" t="s">
        <v>40</v>
      </c>
      <c r="B27" s="301" t="s">
        <v>101</v>
      </c>
      <c r="C27" s="301"/>
      <c r="D27" s="51"/>
      <c r="E27" s="51"/>
      <c r="F27" s="51"/>
      <c r="G27" s="51"/>
      <c r="H27" s="51"/>
    </row>
    <row r="28" spans="1:8" ht="27" customHeight="1" x14ac:dyDescent="0.4">
      <c r="A28" s="60" t="s">
        <v>6</v>
      </c>
      <c r="B28" s="61">
        <v>99.7</v>
      </c>
      <c r="C28" s="51"/>
      <c r="D28" s="51"/>
      <c r="E28" s="51"/>
      <c r="F28" s="51"/>
      <c r="G28" s="51"/>
      <c r="H28" s="51"/>
    </row>
    <row r="29" spans="1:8" ht="27" customHeight="1" x14ac:dyDescent="0.4">
      <c r="A29" s="60" t="s">
        <v>41</v>
      </c>
      <c r="B29" s="62">
        <v>2.4900000000000002</v>
      </c>
      <c r="C29" s="302" t="s">
        <v>42</v>
      </c>
      <c r="D29" s="303"/>
      <c r="E29" s="303"/>
      <c r="F29" s="303"/>
      <c r="G29" s="304"/>
      <c r="H29" s="63"/>
    </row>
    <row r="30" spans="1:8" ht="19.5" customHeight="1" x14ac:dyDescent="0.3">
      <c r="A30" s="60" t="s">
        <v>43</v>
      </c>
      <c r="B30" s="64">
        <f>B28-B29</f>
        <v>97.210000000000008</v>
      </c>
      <c r="C30" s="65"/>
      <c r="D30" s="65"/>
      <c r="E30" s="65"/>
      <c r="F30" s="65"/>
      <c r="G30" s="65"/>
      <c r="H30" s="63"/>
    </row>
    <row r="31" spans="1:8" ht="27" customHeight="1" x14ac:dyDescent="0.4">
      <c r="A31" s="60" t="s">
        <v>44</v>
      </c>
      <c r="B31" s="66">
        <v>1</v>
      </c>
      <c r="C31" s="302" t="s">
        <v>45</v>
      </c>
      <c r="D31" s="303"/>
      <c r="E31" s="303"/>
      <c r="F31" s="303"/>
      <c r="G31" s="304"/>
      <c r="H31" s="67"/>
    </row>
    <row r="32" spans="1:8" ht="27" customHeight="1" x14ac:dyDescent="0.4">
      <c r="A32" s="60" t="s">
        <v>46</v>
      </c>
      <c r="B32" s="66">
        <v>1</v>
      </c>
      <c r="C32" s="302" t="s">
        <v>47</v>
      </c>
      <c r="D32" s="303"/>
      <c r="E32" s="303"/>
      <c r="F32" s="303"/>
      <c r="G32" s="304"/>
      <c r="H32" s="67"/>
    </row>
    <row r="33" spans="1:8" ht="18.75" customHeight="1" x14ac:dyDescent="0.3">
      <c r="A33" s="60"/>
      <c r="B33" s="68"/>
      <c r="C33" s="69"/>
      <c r="D33" s="69"/>
      <c r="E33" s="69"/>
      <c r="F33" s="69"/>
      <c r="G33" s="69"/>
      <c r="H33" s="69"/>
    </row>
    <row r="34" spans="1:8" ht="18.75" customHeight="1" x14ac:dyDescent="0.3">
      <c r="A34" s="60" t="s">
        <v>48</v>
      </c>
      <c r="B34" s="70">
        <f>B31/B32</f>
        <v>1</v>
      </c>
      <c r="C34" s="51" t="s">
        <v>49</v>
      </c>
      <c r="D34" s="51"/>
      <c r="E34" s="51"/>
      <c r="F34" s="51"/>
      <c r="G34" s="51"/>
      <c r="H34" s="63"/>
    </row>
    <row r="35" spans="1:8" ht="19.5" customHeight="1" x14ac:dyDescent="0.3">
      <c r="A35" s="60"/>
      <c r="B35" s="71"/>
      <c r="C35" s="63"/>
      <c r="D35" s="63"/>
      <c r="E35" s="63"/>
      <c r="F35" s="63"/>
      <c r="G35" s="51"/>
      <c r="H35" s="63"/>
    </row>
    <row r="36" spans="1:8" ht="27" customHeight="1" x14ac:dyDescent="0.4">
      <c r="A36" s="72" t="s">
        <v>50</v>
      </c>
      <c r="B36" s="73">
        <v>50</v>
      </c>
      <c r="C36" s="51"/>
      <c r="D36" s="305" t="s">
        <v>51</v>
      </c>
      <c r="E36" s="306"/>
      <c r="F36" s="307" t="s">
        <v>52</v>
      </c>
      <c r="G36" s="306"/>
      <c r="H36" s="63"/>
    </row>
    <row r="37" spans="1:8" ht="26.25" customHeight="1" x14ac:dyDescent="0.4">
      <c r="A37" s="74" t="s">
        <v>53</v>
      </c>
      <c r="B37" s="75">
        <v>2</v>
      </c>
      <c r="C37" s="76" t="s">
        <v>54</v>
      </c>
      <c r="D37" s="77" t="s">
        <v>55</v>
      </c>
      <c r="E37" s="78" t="s">
        <v>56</v>
      </c>
      <c r="F37" s="79" t="s">
        <v>55</v>
      </c>
      <c r="G37" s="78" t="s">
        <v>56</v>
      </c>
      <c r="H37" s="63"/>
    </row>
    <row r="38" spans="1:8" ht="26.25" customHeight="1" x14ac:dyDescent="0.4">
      <c r="A38" s="74" t="s">
        <v>57</v>
      </c>
      <c r="B38" s="75">
        <v>20</v>
      </c>
      <c r="C38" s="80">
        <v>1</v>
      </c>
      <c r="D38" s="81">
        <v>22994890</v>
      </c>
      <c r="E38" s="82">
        <f>IF(ISBLANK(D38),"-",$D$48/$D$45*D38)</f>
        <v>22045536.450184759</v>
      </c>
      <c r="F38" s="83">
        <v>19279088</v>
      </c>
      <c r="G38" s="82">
        <f>IF(ISBLANK(F38),"-",$D$48/$F$45*F38)</f>
        <v>21486903.903858051</v>
      </c>
      <c r="H38" s="63"/>
    </row>
    <row r="39" spans="1:8" ht="26.25" customHeight="1" x14ac:dyDescent="0.4">
      <c r="A39" s="74" t="s">
        <v>58</v>
      </c>
      <c r="B39" s="75">
        <v>1</v>
      </c>
      <c r="C39" s="84">
        <v>2</v>
      </c>
      <c r="D39" s="85">
        <v>22948220</v>
      </c>
      <c r="E39" s="86">
        <f>IF(ISBLANK(D39),"-",$D$48/$D$45*D39)</f>
        <v>22000793.24044859</v>
      </c>
      <c r="F39" s="87">
        <v>19243416</v>
      </c>
      <c r="G39" s="86">
        <f>IF(ISBLANK(F39),"-",$D$48/$F$45*F39)</f>
        <v>21447146.793145221</v>
      </c>
      <c r="H39" s="63"/>
    </row>
    <row r="40" spans="1:8" ht="26.25" customHeight="1" x14ac:dyDescent="0.4">
      <c r="A40" s="74" t="s">
        <v>59</v>
      </c>
      <c r="B40" s="75">
        <v>1</v>
      </c>
      <c r="C40" s="84">
        <v>3</v>
      </c>
      <c r="D40" s="85">
        <v>22891391</v>
      </c>
      <c r="E40" s="86">
        <f>IF(ISBLANK(D40),"-",$D$48/$D$45*D40)</f>
        <v>21946310.449231606</v>
      </c>
      <c r="F40" s="87">
        <v>19214768</v>
      </c>
      <c r="G40" s="86">
        <f>IF(ISBLANK(F40),"-",$D$48/$F$45*F40)</f>
        <v>21415218.061711568</v>
      </c>
      <c r="H40" s="51"/>
    </row>
    <row r="41" spans="1:8" ht="26.25" customHeight="1" x14ac:dyDescent="0.4">
      <c r="A41" s="74" t="s">
        <v>60</v>
      </c>
      <c r="B41" s="75">
        <v>1</v>
      </c>
      <c r="C41" s="88">
        <v>4</v>
      </c>
      <c r="D41" s="89"/>
      <c r="E41" s="90" t="str">
        <f>IF(ISBLANK(D41),"-",$D$48/$D$45*D41)</f>
        <v>-</v>
      </c>
      <c r="F41" s="91"/>
      <c r="G41" s="90" t="str">
        <f>IF(ISBLANK(F41),"-",$D$48/$F$45*F41)</f>
        <v>-</v>
      </c>
      <c r="H41" s="51"/>
    </row>
    <row r="42" spans="1:8" ht="27" customHeight="1" x14ac:dyDescent="0.4">
      <c r="A42" s="74" t="s">
        <v>61</v>
      </c>
      <c r="B42" s="75">
        <v>1</v>
      </c>
      <c r="C42" s="92" t="s">
        <v>62</v>
      </c>
      <c r="D42" s="93">
        <f>AVERAGE(D38:D41)</f>
        <v>22944833.666666668</v>
      </c>
      <c r="E42" s="94">
        <f>AVERAGE(E38:E41)</f>
        <v>21997546.713288318</v>
      </c>
      <c r="F42" s="95">
        <f>AVERAGE(F38:F41)</f>
        <v>19245757.333333332</v>
      </c>
      <c r="G42" s="94">
        <f>AVERAGE(G38:G41)</f>
        <v>21449756.252904948</v>
      </c>
      <c r="H42" s="51"/>
    </row>
    <row r="43" spans="1:8" ht="26.25" customHeight="1" x14ac:dyDescent="0.4">
      <c r="A43" s="74" t="s">
        <v>63</v>
      </c>
      <c r="B43" s="87">
        <v>1</v>
      </c>
      <c r="C43" s="96" t="s">
        <v>64</v>
      </c>
      <c r="D43" s="97">
        <v>21.46</v>
      </c>
      <c r="E43" s="98"/>
      <c r="F43" s="97">
        <v>18.46</v>
      </c>
      <c r="G43" s="51"/>
      <c r="H43" s="51"/>
    </row>
    <row r="44" spans="1:8" ht="26.25" customHeight="1" x14ac:dyDescent="0.4">
      <c r="A44" s="74" t="s">
        <v>65</v>
      </c>
      <c r="B44" s="87">
        <v>1</v>
      </c>
      <c r="C44" s="99" t="s">
        <v>66</v>
      </c>
      <c r="D44" s="100">
        <f>D43*$B$34</f>
        <v>21.46</v>
      </c>
      <c r="E44" s="101"/>
      <c r="F44" s="100">
        <f>F43*$B$34</f>
        <v>18.46</v>
      </c>
      <c r="G44" s="51"/>
      <c r="H44" s="51"/>
    </row>
    <row r="45" spans="1:8" ht="19.5" customHeight="1" x14ac:dyDescent="0.3">
      <c r="A45" s="74" t="s">
        <v>67</v>
      </c>
      <c r="B45" s="101">
        <f>(B44/B43)*(B42/B41)*(B40/B39)*(B38/B37)*B36</f>
        <v>500</v>
      </c>
      <c r="C45" s="99" t="s">
        <v>68</v>
      </c>
      <c r="D45" s="102">
        <f>D44*$B$30/100</f>
        <v>20.861266000000001</v>
      </c>
      <c r="E45" s="103"/>
      <c r="F45" s="102">
        <f>F44*$B$30/100</f>
        <v>17.944966000000001</v>
      </c>
      <c r="G45" s="51"/>
      <c r="H45" s="51"/>
    </row>
    <row r="46" spans="1:8" ht="19.5" customHeight="1" x14ac:dyDescent="0.3">
      <c r="A46" s="277" t="s">
        <v>69</v>
      </c>
      <c r="B46" s="295"/>
      <c r="C46" s="99" t="s">
        <v>70</v>
      </c>
      <c r="D46" s="100">
        <f>D45/$B$45</f>
        <v>4.1722532E-2</v>
      </c>
      <c r="E46" s="103"/>
      <c r="F46" s="104">
        <f>F45/$B$45</f>
        <v>3.5889931999999999E-2</v>
      </c>
      <c r="G46" s="51"/>
      <c r="H46" s="51"/>
    </row>
    <row r="47" spans="1:8" ht="27" customHeight="1" x14ac:dyDescent="0.4">
      <c r="A47" s="279"/>
      <c r="B47" s="296"/>
      <c r="C47" s="99" t="s">
        <v>71</v>
      </c>
      <c r="D47" s="105">
        <v>0.04</v>
      </c>
      <c r="E47" s="51"/>
      <c r="F47" s="106"/>
      <c r="G47" s="51"/>
      <c r="H47" s="51"/>
    </row>
    <row r="48" spans="1:8" ht="18.75" customHeight="1" x14ac:dyDescent="0.3">
      <c r="A48" s="51"/>
      <c r="B48" s="51"/>
      <c r="C48" s="99" t="s">
        <v>72</v>
      </c>
      <c r="D48" s="102">
        <f>D47*$B$45</f>
        <v>20</v>
      </c>
      <c r="E48" s="51"/>
      <c r="F48" s="106"/>
      <c r="G48" s="51"/>
      <c r="H48" s="51"/>
    </row>
    <row r="49" spans="1:8" ht="19.5" customHeight="1" x14ac:dyDescent="0.3">
      <c r="A49" s="51"/>
      <c r="B49" s="51"/>
      <c r="C49" s="107" t="s">
        <v>73</v>
      </c>
      <c r="D49" s="108">
        <f>D48/B34</f>
        <v>20</v>
      </c>
      <c r="E49" s="51"/>
      <c r="F49" s="109"/>
      <c r="G49" s="51"/>
      <c r="H49" s="51"/>
    </row>
    <row r="50" spans="1:8" ht="18.75" customHeight="1" x14ac:dyDescent="0.3">
      <c r="A50" s="51"/>
      <c r="B50" s="51"/>
      <c r="C50" s="110" t="s">
        <v>74</v>
      </c>
      <c r="D50" s="111">
        <f>AVERAGE(E38:E41,G38:G41)</f>
        <v>21723651.483096633</v>
      </c>
      <c r="E50" s="51"/>
      <c r="F50" s="109"/>
      <c r="G50" s="51"/>
      <c r="H50" s="51"/>
    </row>
    <row r="51" spans="1:8" ht="18.75" customHeight="1" x14ac:dyDescent="0.3">
      <c r="A51" s="51"/>
      <c r="B51" s="51"/>
      <c r="C51" s="99" t="s">
        <v>75</v>
      </c>
      <c r="D51" s="112">
        <f>STDEV(E38:E41,G38:G41)/D50</f>
        <v>1.3926416652599078E-2</v>
      </c>
      <c r="E51" s="51"/>
      <c r="F51" s="109"/>
      <c r="G51" s="51"/>
      <c r="H51" s="51"/>
    </row>
    <row r="52" spans="1:8" ht="19.5" customHeight="1" x14ac:dyDescent="0.3">
      <c r="A52" s="51"/>
      <c r="B52" s="51"/>
      <c r="C52" s="107" t="s">
        <v>20</v>
      </c>
      <c r="D52" s="113">
        <f>COUNT(E38:E41,G38:G41)</f>
        <v>6</v>
      </c>
      <c r="E52" s="51"/>
      <c r="F52" s="51"/>
      <c r="G52" s="51"/>
      <c r="H52" s="51"/>
    </row>
    <row r="53" spans="1:8" ht="18.75" customHeight="1" x14ac:dyDescent="0.3">
      <c r="A53" s="51"/>
      <c r="B53" s="51"/>
      <c r="C53" s="51"/>
      <c r="D53" s="51"/>
      <c r="E53" s="51"/>
      <c r="F53" s="51"/>
      <c r="G53" s="51"/>
      <c r="H53" s="51"/>
    </row>
    <row r="54" spans="1:8" ht="18.75" customHeight="1" x14ac:dyDescent="0.3">
      <c r="A54" s="52" t="s">
        <v>1</v>
      </c>
      <c r="B54" s="114" t="s">
        <v>76</v>
      </c>
      <c r="C54" s="51"/>
      <c r="D54" s="51"/>
      <c r="E54" s="51"/>
      <c r="F54" s="51"/>
      <c r="G54" s="51"/>
      <c r="H54" s="51"/>
    </row>
    <row r="55" spans="1:8" ht="18.75" customHeight="1" x14ac:dyDescent="0.3">
      <c r="A55" s="51" t="s">
        <v>77</v>
      </c>
      <c r="B55" s="115" t="str">
        <f>B21</f>
        <v>Each ml contains Levofloxacin Hemihydrate equivalent to Levofloxacin Base 5 mg</v>
      </c>
      <c r="C55" s="51"/>
      <c r="D55" s="51"/>
      <c r="E55" s="51"/>
      <c r="F55" s="51"/>
      <c r="G55" s="51"/>
      <c r="H55" s="51"/>
    </row>
    <row r="56" spans="1:8" ht="26.25" customHeight="1" x14ac:dyDescent="0.4">
      <c r="A56" s="60" t="s">
        <v>78</v>
      </c>
      <c r="B56" s="116">
        <v>1</v>
      </c>
      <c r="C56" s="117" t="s">
        <v>79</v>
      </c>
      <c r="D56" s="118">
        <v>5</v>
      </c>
      <c r="E56" s="51" t="str">
        <f>B20</f>
        <v>Levofloxacin</v>
      </c>
      <c r="F56" s="51"/>
      <c r="G56" s="51"/>
      <c r="H56" s="117"/>
    </row>
    <row r="57" spans="1:8" ht="19.5" customHeight="1" x14ac:dyDescent="0.3">
      <c r="A57" s="51"/>
      <c r="B57" s="51"/>
      <c r="C57" s="51"/>
      <c r="D57" s="51"/>
      <c r="E57" s="51"/>
      <c r="F57" s="51"/>
      <c r="G57" s="51"/>
      <c r="H57" s="117"/>
    </row>
    <row r="58" spans="1:8" ht="27" customHeight="1" x14ac:dyDescent="0.4">
      <c r="A58" s="72" t="s">
        <v>80</v>
      </c>
      <c r="B58" s="73">
        <v>50</v>
      </c>
      <c r="C58" s="51"/>
      <c r="D58" s="119" t="s">
        <v>81</v>
      </c>
      <c r="E58" s="120" t="s">
        <v>54</v>
      </c>
      <c r="F58" s="120" t="s">
        <v>55</v>
      </c>
      <c r="G58" s="120" t="s">
        <v>82</v>
      </c>
      <c r="H58" s="76" t="s">
        <v>83</v>
      </c>
    </row>
    <row r="59" spans="1:8" ht="26.25" customHeight="1" x14ac:dyDescent="0.4">
      <c r="A59" s="74" t="s">
        <v>84</v>
      </c>
      <c r="B59" s="75">
        <v>2</v>
      </c>
      <c r="C59" s="283" t="s">
        <v>85</v>
      </c>
      <c r="D59" s="286">
        <v>4</v>
      </c>
      <c r="E59" s="121">
        <v>1</v>
      </c>
      <c r="F59" s="122">
        <v>21324591</v>
      </c>
      <c r="G59" s="123">
        <f t="shared" ref="G59:G70" si="0">IF(ISBLANK(F59),"-",(F59/$D$50*$D$47*$B$67)*($B$56/$D$59))</f>
        <v>4.9081506892597808</v>
      </c>
      <c r="H59" s="124">
        <f t="shared" ref="H59:H70" si="1">IF(ISBLANK(F59),"-",G59/$D$56)</f>
        <v>0.98163013785195619</v>
      </c>
    </row>
    <row r="60" spans="1:8" ht="26.25" customHeight="1" x14ac:dyDescent="0.4">
      <c r="A60" s="74" t="s">
        <v>86</v>
      </c>
      <c r="B60" s="75">
        <v>20</v>
      </c>
      <c r="C60" s="284"/>
      <c r="D60" s="287"/>
      <c r="E60" s="125">
        <v>2</v>
      </c>
      <c r="F60" s="85">
        <v>21204294</v>
      </c>
      <c r="G60" s="126">
        <f t="shared" si="0"/>
        <v>4.8804626645062985</v>
      </c>
      <c r="H60" s="127">
        <f t="shared" si="1"/>
        <v>0.97609253290125975</v>
      </c>
    </row>
    <row r="61" spans="1:8" ht="26.25" customHeight="1" x14ac:dyDescent="0.4">
      <c r="A61" s="74" t="s">
        <v>87</v>
      </c>
      <c r="B61" s="75">
        <v>1</v>
      </c>
      <c r="C61" s="284"/>
      <c r="D61" s="287"/>
      <c r="E61" s="125">
        <v>3</v>
      </c>
      <c r="F61" s="85">
        <v>21367866</v>
      </c>
      <c r="G61" s="126">
        <f t="shared" si="0"/>
        <v>4.9181110313398575</v>
      </c>
      <c r="H61" s="127">
        <f t="shared" si="1"/>
        <v>0.98362220626797148</v>
      </c>
    </row>
    <row r="62" spans="1:8" ht="27" customHeight="1" x14ac:dyDescent="0.4">
      <c r="A62" s="74" t="s">
        <v>88</v>
      </c>
      <c r="B62" s="75">
        <v>1</v>
      </c>
      <c r="C62" s="285"/>
      <c r="D62" s="288"/>
      <c r="E62" s="128">
        <v>4</v>
      </c>
      <c r="F62" s="129"/>
      <c r="G62" s="126" t="str">
        <f t="shared" si="0"/>
        <v>-</v>
      </c>
      <c r="H62" s="127" t="str">
        <f t="shared" si="1"/>
        <v>-</v>
      </c>
    </row>
    <row r="63" spans="1:8" ht="26.25" customHeight="1" x14ac:dyDescent="0.4">
      <c r="A63" s="74" t="s">
        <v>89</v>
      </c>
      <c r="B63" s="75">
        <v>1</v>
      </c>
      <c r="C63" s="283" t="s">
        <v>90</v>
      </c>
      <c r="D63" s="289">
        <v>4</v>
      </c>
      <c r="E63" s="121">
        <v>1</v>
      </c>
      <c r="F63" s="122">
        <v>21456734</v>
      </c>
      <c r="G63" s="123">
        <f t="shared" si="0"/>
        <v>4.9385652353831206</v>
      </c>
      <c r="H63" s="124">
        <f t="shared" si="1"/>
        <v>0.98771304707662411</v>
      </c>
    </row>
    <row r="64" spans="1:8" ht="26.25" customHeight="1" x14ac:dyDescent="0.4">
      <c r="A64" s="74" t="s">
        <v>91</v>
      </c>
      <c r="B64" s="75">
        <v>1</v>
      </c>
      <c r="C64" s="284"/>
      <c r="D64" s="290"/>
      <c r="E64" s="125">
        <v>2</v>
      </c>
      <c r="F64" s="85">
        <v>21510420</v>
      </c>
      <c r="G64" s="126">
        <f t="shared" si="0"/>
        <v>4.950921813659515</v>
      </c>
      <c r="H64" s="127">
        <f t="shared" si="1"/>
        <v>0.99018436273190302</v>
      </c>
    </row>
    <row r="65" spans="1:8" ht="26.25" customHeight="1" x14ac:dyDescent="0.4">
      <c r="A65" s="74" t="s">
        <v>92</v>
      </c>
      <c r="B65" s="75">
        <v>1</v>
      </c>
      <c r="C65" s="284"/>
      <c r="D65" s="290"/>
      <c r="E65" s="125">
        <v>3</v>
      </c>
      <c r="F65" s="85">
        <v>21383024</v>
      </c>
      <c r="G65" s="126">
        <f t="shared" si="0"/>
        <v>4.921599855493521</v>
      </c>
      <c r="H65" s="127">
        <f t="shared" si="1"/>
        <v>0.98431997109870417</v>
      </c>
    </row>
    <row r="66" spans="1:8" ht="27" customHeight="1" x14ac:dyDescent="0.4">
      <c r="A66" s="74" t="s">
        <v>93</v>
      </c>
      <c r="B66" s="75">
        <v>1</v>
      </c>
      <c r="C66" s="285"/>
      <c r="D66" s="291"/>
      <c r="E66" s="128">
        <v>4</v>
      </c>
      <c r="F66" s="129"/>
      <c r="G66" s="130" t="str">
        <f t="shared" si="0"/>
        <v>-</v>
      </c>
      <c r="H66" s="131" t="str">
        <f t="shared" si="1"/>
        <v>-</v>
      </c>
    </row>
    <row r="67" spans="1:8" ht="26.25" customHeight="1" x14ac:dyDescent="0.4">
      <c r="A67" s="74" t="s">
        <v>94</v>
      </c>
      <c r="B67" s="84">
        <f>(B66/B65)*(B64/B63)*(B62/B61)*(B60/B59)*B58</f>
        <v>500</v>
      </c>
      <c r="C67" s="283" t="s">
        <v>95</v>
      </c>
      <c r="D67" s="286">
        <v>4</v>
      </c>
      <c r="E67" s="121">
        <v>1</v>
      </c>
      <c r="F67" s="122">
        <v>21496805</v>
      </c>
      <c r="G67" s="126">
        <f t="shared" si="0"/>
        <v>4.9477881323788626</v>
      </c>
      <c r="H67" s="127">
        <f t="shared" si="1"/>
        <v>0.9895576264757725</v>
      </c>
    </row>
    <row r="68" spans="1:8" ht="27" customHeight="1" x14ac:dyDescent="0.4">
      <c r="A68" s="132" t="s">
        <v>96</v>
      </c>
      <c r="B68" s="133">
        <f>(D47*B67)/D56*B56</f>
        <v>4</v>
      </c>
      <c r="C68" s="284"/>
      <c r="D68" s="287"/>
      <c r="E68" s="125">
        <v>2</v>
      </c>
      <c r="F68" s="85">
        <v>21425992</v>
      </c>
      <c r="G68" s="126">
        <f t="shared" si="0"/>
        <v>4.9314895372612098</v>
      </c>
      <c r="H68" s="127">
        <f t="shared" si="1"/>
        <v>0.986297907452242</v>
      </c>
    </row>
    <row r="69" spans="1:8" ht="26.25" customHeight="1" x14ac:dyDescent="0.4">
      <c r="A69" s="277" t="s">
        <v>69</v>
      </c>
      <c r="B69" s="278"/>
      <c r="C69" s="284"/>
      <c r="D69" s="287"/>
      <c r="E69" s="125">
        <v>3</v>
      </c>
      <c r="F69" s="85">
        <v>21380666</v>
      </c>
      <c r="G69" s="126">
        <f t="shared" si="0"/>
        <v>4.9210571290550504</v>
      </c>
      <c r="H69" s="127">
        <f t="shared" si="1"/>
        <v>0.98421142581101007</v>
      </c>
    </row>
    <row r="70" spans="1:8" ht="27" customHeight="1" x14ac:dyDescent="0.4">
      <c r="A70" s="279"/>
      <c r="B70" s="280"/>
      <c r="C70" s="292"/>
      <c r="D70" s="288"/>
      <c r="E70" s="128">
        <v>4</v>
      </c>
      <c r="F70" s="129"/>
      <c r="G70" s="130" t="str">
        <f t="shared" si="0"/>
        <v>-</v>
      </c>
      <c r="H70" s="131" t="str">
        <f t="shared" si="1"/>
        <v>-</v>
      </c>
    </row>
    <row r="71" spans="1:8" ht="26.25" customHeight="1" x14ac:dyDescent="0.4">
      <c r="A71" s="134"/>
      <c r="B71" s="134"/>
      <c r="C71" s="134"/>
      <c r="D71" s="134"/>
      <c r="E71" s="134"/>
      <c r="F71" s="135"/>
      <c r="G71" s="136" t="s">
        <v>62</v>
      </c>
      <c r="H71" s="137">
        <f>AVERAGE(H59:H70)</f>
        <v>0.98484769085193813</v>
      </c>
    </row>
    <row r="72" spans="1:8" ht="26.25" customHeight="1" x14ac:dyDescent="0.4">
      <c r="A72" s="51"/>
      <c r="B72" s="51"/>
      <c r="C72" s="134"/>
      <c r="D72" s="134"/>
      <c r="E72" s="134"/>
      <c r="F72" s="135"/>
      <c r="G72" s="138" t="s">
        <v>75</v>
      </c>
      <c r="H72" s="139">
        <f>STDEV(H59:H70)/H71</f>
        <v>4.399202459049849E-3</v>
      </c>
    </row>
    <row r="73" spans="1:8" ht="27" customHeight="1" x14ac:dyDescent="0.4">
      <c r="A73" s="134"/>
      <c r="B73" s="134"/>
      <c r="C73" s="135"/>
      <c r="D73" s="135"/>
      <c r="E73" s="140"/>
      <c r="F73" s="135"/>
      <c r="G73" s="141" t="s">
        <v>20</v>
      </c>
      <c r="H73" s="142">
        <f>COUNT(H59:H70)</f>
        <v>9</v>
      </c>
    </row>
    <row r="74" spans="1:8" ht="18.75" customHeight="1" x14ac:dyDescent="0.3">
      <c r="A74" s="134"/>
      <c r="B74" s="134"/>
      <c r="C74" s="135"/>
      <c r="D74" s="135"/>
      <c r="E74" s="135"/>
      <c r="F74" s="140"/>
      <c r="G74" s="135"/>
      <c r="H74" s="135"/>
    </row>
    <row r="75" spans="1:8" ht="26.25" customHeight="1" x14ac:dyDescent="0.4">
      <c r="A75" s="143" t="s">
        <v>97</v>
      </c>
      <c r="B75" s="144" t="s">
        <v>98</v>
      </c>
      <c r="C75" s="281" t="str">
        <f>B20</f>
        <v>Levofloxacin</v>
      </c>
      <c r="D75" s="281"/>
      <c r="E75" s="145" t="s">
        <v>99</v>
      </c>
      <c r="F75" s="145"/>
      <c r="G75" s="146">
        <f>H71</f>
        <v>0.98484769085193813</v>
      </c>
      <c r="H75" s="135"/>
    </row>
    <row r="76" spans="1:8" ht="19.5" customHeight="1" x14ac:dyDescent="0.3">
      <c r="A76" s="147"/>
      <c r="B76" s="148"/>
      <c r="C76" s="148"/>
      <c r="D76" s="148"/>
      <c r="E76" s="148"/>
      <c r="F76" s="148"/>
      <c r="G76" s="148"/>
      <c r="H76" s="148"/>
    </row>
    <row r="77" spans="1:8" ht="18.75" customHeight="1" x14ac:dyDescent="0.3">
      <c r="A77" s="51"/>
      <c r="B77" s="282" t="s">
        <v>25</v>
      </c>
      <c r="C77" s="282"/>
      <c r="D77" s="117"/>
      <c r="E77" s="149" t="s">
        <v>26</v>
      </c>
      <c r="F77" s="150"/>
      <c r="G77" s="282" t="s">
        <v>27</v>
      </c>
      <c r="H77" s="282"/>
    </row>
    <row r="78" spans="1:8" ht="60" customHeight="1" x14ac:dyDescent="0.3">
      <c r="A78" s="151" t="s">
        <v>28</v>
      </c>
      <c r="B78" s="152"/>
      <c r="C78" s="152" t="s">
        <v>103</v>
      </c>
      <c r="D78" s="153"/>
      <c r="E78" s="154" t="s">
        <v>104</v>
      </c>
      <c r="F78" s="51"/>
      <c r="G78" s="155"/>
      <c r="H78" s="155"/>
    </row>
    <row r="79" spans="1:8" ht="60" customHeight="1" x14ac:dyDescent="0.3">
      <c r="A79" s="151" t="s">
        <v>29</v>
      </c>
      <c r="B79" s="156"/>
      <c r="C79" s="156"/>
      <c r="D79" s="157"/>
      <c r="E79" s="158"/>
      <c r="F79" s="150"/>
      <c r="G79" s="159"/>
      <c r="H79" s="159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3" priority="1" operator="greaterThan">
      <formula>0.02</formula>
    </cfRule>
  </conditionalFormatting>
  <conditionalFormatting sqref="H72">
    <cfRule type="cellIs" dxfId="2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43" zoomScale="60" zoomScaleNormal="55" workbookViewId="0">
      <selection activeCell="F63" sqref="F63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4.85546875" customWidth="1"/>
    <col min="6" max="6" width="21.5703125" customWidth="1"/>
    <col min="7" max="7" width="36.85546875" customWidth="1"/>
    <col min="8" max="8" width="23.85546875" customWidth="1"/>
  </cols>
  <sheetData>
    <row r="1" spans="1:8" x14ac:dyDescent="0.2">
      <c r="A1" s="293" t="s">
        <v>30</v>
      </c>
      <c r="B1" s="293"/>
      <c r="C1" s="293"/>
      <c r="D1" s="293"/>
      <c r="E1" s="293"/>
      <c r="F1" s="293"/>
      <c r="G1" s="293"/>
      <c r="H1" s="293"/>
    </row>
    <row r="2" spans="1:8" x14ac:dyDescent="0.2">
      <c r="A2" s="293"/>
      <c r="B2" s="293"/>
      <c r="C2" s="293"/>
      <c r="D2" s="293"/>
      <c r="E2" s="293"/>
      <c r="F2" s="293"/>
      <c r="G2" s="293"/>
      <c r="H2" s="293"/>
    </row>
    <row r="3" spans="1:8" x14ac:dyDescent="0.2">
      <c r="A3" s="293"/>
      <c r="B3" s="293"/>
      <c r="C3" s="293"/>
      <c r="D3" s="293"/>
      <c r="E3" s="293"/>
      <c r="F3" s="293"/>
      <c r="G3" s="293"/>
      <c r="H3" s="293"/>
    </row>
    <row r="4" spans="1:8" x14ac:dyDescent="0.2">
      <c r="A4" s="293"/>
      <c r="B4" s="293"/>
      <c r="C4" s="293"/>
      <c r="D4" s="293"/>
      <c r="E4" s="293"/>
      <c r="F4" s="293"/>
      <c r="G4" s="293"/>
      <c r="H4" s="293"/>
    </row>
    <row r="5" spans="1:8" x14ac:dyDescent="0.2">
      <c r="A5" s="293"/>
      <c r="B5" s="293"/>
      <c r="C5" s="293"/>
      <c r="D5" s="293"/>
      <c r="E5" s="293"/>
      <c r="F5" s="293"/>
      <c r="G5" s="293"/>
      <c r="H5" s="293"/>
    </row>
    <row r="6" spans="1:8" x14ac:dyDescent="0.2">
      <c r="A6" s="293"/>
      <c r="B6" s="293"/>
      <c r="C6" s="293"/>
      <c r="D6" s="293"/>
      <c r="E6" s="293"/>
      <c r="F6" s="293"/>
      <c r="G6" s="293"/>
      <c r="H6" s="293"/>
    </row>
    <row r="7" spans="1:8" x14ac:dyDescent="0.2">
      <c r="A7" s="293"/>
      <c r="B7" s="293"/>
      <c r="C7" s="293"/>
      <c r="D7" s="293"/>
      <c r="E7" s="293"/>
      <c r="F7" s="293"/>
      <c r="G7" s="293"/>
      <c r="H7" s="293"/>
    </row>
    <row r="8" spans="1:8" x14ac:dyDescent="0.2">
      <c r="A8" s="294" t="s">
        <v>31</v>
      </c>
      <c r="B8" s="294"/>
      <c r="C8" s="294"/>
      <c r="D8" s="294"/>
      <c r="E8" s="294"/>
      <c r="F8" s="294"/>
      <c r="G8" s="294"/>
      <c r="H8" s="294"/>
    </row>
    <row r="9" spans="1:8" x14ac:dyDescent="0.2">
      <c r="A9" s="294"/>
      <c r="B9" s="294"/>
      <c r="C9" s="294"/>
      <c r="D9" s="294"/>
      <c r="E9" s="294"/>
      <c r="F9" s="294"/>
      <c r="G9" s="294"/>
      <c r="H9" s="294"/>
    </row>
    <row r="10" spans="1:8" x14ac:dyDescent="0.2">
      <c r="A10" s="294"/>
      <c r="B10" s="294"/>
      <c r="C10" s="294"/>
      <c r="D10" s="294"/>
      <c r="E10" s="294"/>
      <c r="F10" s="294"/>
      <c r="G10" s="294"/>
      <c r="H10" s="294"/>
    </row>
    <row r="11" spans="1:8" x14ac:dyDescent="0.2">
      <c r="A11" s="294"/>
      <c r="B11" s="294"/>
      <c r="C11" s="294"/>
      <c r="D11" s="294"/>
      <c r="E11" s="294"/>
      <c r="F11" s="294"/>
      <c r="G11" s="294"/>
      <c r="H11" s="294"/>
    </row>
    <row r="12" spans="1:8" x14ac:dyDescent="0.2">
      <c r="A12" s="294"/>
      <c r="B12" s="294"/>
      <c r="C12" s="294"/>
      <c r="D12" s="294"/>
      <c r="E12" s="294"/>
      <c r="F12" s="294"/>
      <c r="G12" s="294"/>
      <c r="H12" s="294"/>
    </row>
    <row r="13" spans="1:8" x14ac:dyDescent="0.2">
      <c r="A13" s="294"/>
      <c r="B13" s="294"/>
      <c r="C13" s="294"/>
      <c r="D13" s="294"/>
      <c r="E13" s="294"/>
      <c r="F13" s="294"/>
      <c r="G13" s="294"/>
      <c r="H13" s="294"/>
    </row>
    <row r="14" spans="1:8" x14ac:dyDescent="0.2">
      <c r="A14" s="294"/>
      <c r="B14" s="294"/>
      <c r="C14" s="294"/>
      <c r="D14" s="294"/>
      <c r="E14" s="294"/>
      <c r="F14" s="294"/>
      <c r="G14" s="294"/>
      <c r="H14" s="294"/>
    </row>
    <row r="15" spans="1:8" ht="19.5" customHeight="1" x14ac:dyDescent="0.3">
      <c r="A15" s="161"/>
      <c r="B15" s="161"/>
      <c r="C15" s="161"/>
      <c r="D15" s="161"/>
      <c r="E15" s="161"/>
      <c r="F15" s="161"/>
      <c r="G15" s="161"/>
      <c r="H15" s="161"/>
    </row>
    <row r="16" spans="1:8" ht="19.5" customHeight="1" x14ac:dyDescent="0.3">
      <c r="A16" s="297" t="s">
        <v>32</v>
      </c>
      <c r="B16" s="298"/>
      <c r="C16" s="298"/>
      <c r="D16" s="298"/>
      <c r="E16" s="298"/>
      <c r="F16" s="298"/>
      <c r="G16" s="298"/>
      <c r="H16" s="299"/>
    </row>
    <row r="17" spans="1:8" ht="18.75" customHeight="1" x14ac:dyDescent="0.3">
      <c r="A17" s="162" t="s">
        <v>33</v>
      </c>
      <c r="B17" s="162"/>
      <c r="C17" s="161"/>
      <c r="D17" s="161"/>
      <c r="E17" s="161"/>
      <c r="F17" s="161"/>
      <c r="G17" s="161"/>
      <c r="H17" s="161"/>
    </row>
    <row r="18" spans="1:8" ht="26.25" customHeight="1" x14ac:dyDescent="0.4">
      <c r="A18" s="163" t="s">
        <v>34</v>
      </c>
      <c r="B18" s="300" t="s">
        <v>5</v>
      </c>
      <c r="C18" s="300"/>
      <c r="D18" s="300"/>
      <c r="E18" s="300"/>
      <c r="F18" s="161"/>
      <c r="G18" s="161"/>
      <c r="H18" s="161"/>
    </row>
    <row r="19" spans="1:8" ht="26.25" customHeight="1" x14ac:dyDescent="0.4">
      <c r="A19" s="163" t="s">
        <v>35</v>
      </c>
      <c r="B19" s="165" t="s">
        <v>7</v>
      </c>
      <c r="C19" s="269">
        <v>6</v>
      </c>
      <c r="D19" s="164"/>
      <c r="E19" s="164"/>
      <c r="F19" s="161"/>
      <c r="G19" s="161"/>
      <c r="H19" s="161"/>
    </row>
    <row r="20" spans="1:8" ht="26.25" customHeight="1" x14ac:dyDescent="0.4">
      <c r="A20" s="163" t="s">
        <v>36</v>
      </c>
      <c r="B20" s="165" t="s">
        <v>9</v>
      </c>
      <c r="C20" s="164"/>
      <c r="D20" s="164"/>
      <c r="E20" s="164"/>
      <c r="F20" s="161"/>
      <c r="G20" s="161"/>
      <c r="H20" s="161"/>
    </row>
    <row r="21" spans="1:8" ht="26.25" customHeight="1" x14ac:dyDescent="0.4">
      <c r="A21" s="163" t="s">
        <v>37</v>
      </c>
      <c r="B21" s="301" t="s">
        <v>11</v>
      </c>
      <c r="C21" s="301"/>
      <c r="D21" s="301"/>
      <c r="E21" s="301"/>
      <c r="F21" s="301"/>
      <c r="G21" s="301"/>
      <c r="H21" s="301"/>
    </row>
    <row r="22" spans="1:8" ht="26.25" customHeight="1" x14ac:dyDescent="0.4">
      <c r="A22" s="163" t="s">
        <v>38</v>
      </c>
      <c r="B22" s="270">
        <v>42325</v>
      </c>
      <c r="C22" s="164"/>
      <c r="D22" s="164"/>
      <c r="E22" s="164"/>
      <c r="F22" s="161"/>
      <c r="G22" s="161"/>
      <c r="H22" s="161"/>
    </row>
    <row r="23" spans="1:8" ht="26.25" customHeight="1" x14ac:dyDescent="0.4">
      <c r="A23" s="163" t="s">
        <v>39</v>
      </c>
      <c r="B23" s="166">
        <v>42328</v>
      </c>
      <c r="C23" s="164"/>
      <c r="D23" s="164"/>
      <c r="E23" s="164"/>
      <c r="F23" s="161"/>
      <c r="G23" s="161"/>
      <c r="H23" s="161"/>
    </row>
    <row r="24" spans="1:8" ht="18.75" customHeight="1" x14ac:dyDescent="0.3">
      <c r="A24" s="163"/>
      <c r="B24" s="167"/>
      <c r="C24" s="161"/>
      <c r="D24" s="161"/>
      <c r="E24" s="161"/>
      <c r="F24" s="161"/>
      <c r="G24" s="161"/>
      <c r="H24" s="161"/>
    </row>
    <row r="25" spans="1:8" ht="18.75" customHeight="1" x14ac:dyDescent="0.3">
      <c r="A25" s="168" t="s">
        <v>1</v>
      </c>
      <c r="B25" s="167"/>
      <c r="C25" s="161"/>
      <c r="D25" s="161"/>
      <c r="E25" s="161"/>
      <c r="F25" s="161"/>
      <c r="G25" s="161"/>
      <c r="H25" s="161"/>
    </row>
    <row r="26" spans="1:8" ht="26.25" customHeight="1" x14ac:dyDescent="0.4">
      <c r="A26" s="169" t="s">
        <v>4</v>
      </c>
      <c r="B26" s="300" t="s">
        <v>102</v>
      </c>
      <c r="C26" s="300"/>
      <c r="D26" s="161"/>
      <c r="E26" s="161"/>
      <c r="F26" s="161"/>
      <c r="G26" s="161"/>
      <c r="H26" s="161"/>
    </row>
    <row r="27" spans="1:8" ht="26.25" customHeight="1" x14ac:dyDescent="0.4">
      <c r="A27" s="170" t="s">
        <v>40</v>
      </c>
      <c r="B27" s="301" t="s">
        <v>105</v>
      </c>
      <c r="C27" s="301"/>
      <c r="D27" s="161"/>
      <c r="E27" s="161"/>
      <c r="F27" s="161"/>
      <c r="G27" s="161"/>
      <c r="H27" s="161"/>
    </row>
    <row r="28" spans="1:8" ht="27" customHeight="1" x14ac:dyDescent="0.4">
      <c r="A28" s="170" t="s">
        <v>6</v>
      </c>
      <c r="B28" s="171">
        <v>50.1</v>
      </c>
      <c r="C28" s="161"/>
      <c r="D28" s="161"/>
      <c r="E28" s="161"/>
      <c r="F28" s="161"/>
      <c r="G28" s="161"/>
      <c r="H28" s="161"/>
    </row>
    <row r="29" spans="1:8" ht="27" customHeight="1" x14ac:dyDescent="0.4">
      <c r="A29" s="170" t="s">
        <v>41</v>
      </c>
      <c r="B29" s="172">
        <v>0</v>
      </c>
      <c r="C29" s="302" t="s">
        <v>42</v>
      </c>
      <c r="D29" s="303"/>
      <c r="E29" s="303"/>
      <c r="F29" s="303"/>
      <c r="G29" s="304"/>
      <c r="H29" s="173"/>
    </row>
    <row r="30" spans="1:8" ht="19.5" customHeight="1" x14ac:dyDescent="0.3">
      <c r="A30" s="170" t="s">
        <v>43</v>
      </c>
      <c r="B30" s="174">
        <f>B28-B29</f>
        <v>50.1</v>
      </c>
      <c r="C30" s="175"/>
      <c r="D30" s="175"/>
      <c r="E30" s="175"/>
      <c r="F30" s="175"/>
      <c r="G30" s="175"/>
      <c r="H30" s="173"/>
    </row>
    <row r="31" spans="1:8" ht="27" customHeight="1" x14ac:dyDescent="0.4">
      <c r="A31" s="170" t="s">
        <v>44</v>
      </c>
      <c r="B31" s="176">
        <v>1</v>
      </c>
      <c r="C31" s="302" t="s">
        <v>45</v>
      </c>
      <c r="D31" s="303"/>
      <c r="E31" s="303"/>
      <c r="F31" s="303"/>
      <c r="G31" s="304"/>
      <c r="H31" s="177"/>
    </row>
    <row r="32" spans="1:8" ht="27" customHeight="1" x14ac:dyDescent="0.4">
      <c r="A32" s="170" t="s">
        <v>46</v>
      </c>
      <c r="B32" s="176">
        <v>1</v>
      </c>
      <c r="C32" s="302" t="s">
        <v>47</v>
      </c>
      <c r="D32" s="303"/>
      <c r="E32" s="303"/>
      <c r="F32" s="303"/>
      <c r="G32" s="304"/>
      <c r="H32" s="177"/>
    </row>
    <row r="33" spans="1:8" ht="18.75" customHeight="1" x14ac:dyDescent="0.3">
      <c r="A33" s="170"/>
      <c r="B33" s="178"/>
      <c r="C33" s="179"/>
      <c r="D33" s="179"/>
      <c r="E33" s="179"/>
      <c r="F33" s="179"/>
      <c r="G33" s="179"/>
      <c r="H33" s="179"/>
    </row>
    <row r="34" spans="1:8" ht="18.75" customHeight="1" x14ac:dyDescent="0.3">
      <c r="A34" s="170" t="s">
        <v>48</v>
      </c>
      <c r="B34" s="180">
        <f>B31/B32</f>
        <v>1</v>
      </c>
      <c r="C34" s="161" t="s">
        <v>49</v>
      </c>
      <c r="D34" s="161"/>
      <c r="E34" s="161"/>
      <c r="F34" s="161"/>
      <c r="G34" s="161"/>
      <c r="H34" s="173"/>
    </row>
    <row r="35" spans="1:8" ht="19.5" customHeight="1" x14ac:dyDescent="0.3">
      <c r="A35" s="170"/>
      <c r="B35" s="181"/>
      <c r="C35" s="173"/>
      <c r="D35" s="173"/>
      <c r="E35" s="173"/>
      <c r="F35" s="173"/>
      <c r="G35" s="161"/>
      <c r="H35" s="173"/>
    </row>
    <row r="36" spans="1:8" ht="27" customHeight="1" x14ac:dyDescent="0.4">
      <c r="A36" s="182" t="s">
        <v>50</v>
      </c>
      <c r="B36" s="183">
        <v>50</v>
      </c>
      <c r="C36" s="161"/>
      <c r="D36" s="305" t="s">
        <v>51</v>
      </c>
      <c r="E36" s="306"/>
      <c r="F36" s="307" t="s">
        <v>52</v>
      </c>
      <c r="G36" s="306"/>
      <c r="H36" s="173"/>
    </row>
    <row r="37" spans="1:8" ht="26.25" customHeight="1" x14ac:dyDescent="0.4">
      <c r="A37" s="184" t="s">
        <v>53</v>
      </c>
      <c r="B37" s="185">
        <v>4</v>
      </c>
      <c r="C37" s="186" t="s">
        <v>54</v>
      </c>
      <c r="D37" s="187" t="s">
        <v>55</v>
      </c>
      <c r="E37" s="188" t="s">
        <v>56</v>
      </c>
      <c r="F37" s="189" t="s">
        <v>55</v>
      </c>
      <c r="G37" s="188" t="s">
        <v>56</v>
      </c>
      <c r="H37" s="173"/>
    </row>
    <row r="38" spans="1:8" ht="26.25" customHeight="1" x14ac:dyDescent="0.4">
      <c r="A38" s="184" t="s">
        <v>57</v>
      </c>
      <c r="B38" s="185">
        <v>100</v>
      </c>
      <c r="C38" s="190">
        <v>1</v>
      </c>
      <c r="D38" s="191">
        <f>10682925+4613647</f>
        <v>15296572</v>
      </c>
      <c r="E38" s="192">
        <f>IF(ISBLANK(D38),"-",$D$48/$D$45*D38)</f>
        <v>36362951.904035218</v>
      </c>
      <c r="F38" s="193">
        <f>11058393+4813924</f>
        <v>15872317</v>
      </c>
      <c r="G38" s="192">
        <f>IF(ISBLANK(F38),"-",$D$48/$F$45*F38)</f>
        <v>36374448.270774193</v>
      </c>
      <c r="H38" s="173"/>
    </row>
    <row r="39" spans="1:8" ht="26.25" customHeight="1" x14ac:dyDescent="0.4">
      <c r="A39" s="184" t="s">
        <v>58</v>
      </c>
      <c r="B39" s="185">
        <v>4</v>
      </c>
      <c r="C39" s="194">
        <v>2</v>
      </c>
      <c r="D39" s="195">
        <f>10678995+4611602</f>
        <v>15290597</v>
      </c>
      <c r="E39" s="196">
        <f>IF(ISBLANK(D39),"-",$D$48/$D$45*D39)</f>
        <v>36348748.157102466</v>
      </c>
      <c r="F39" s="197">
        <f>11056638+4813083</f>
        <v>15869721</v>
      </c>
      <c r="G39" s="196">
        <f>IF(ISBLANK(F39),"-",$D$48/$F$45*F39)</f>
        <v>36368499.040569752</v>
      </c>
      <c r="H39" s="173"/>
    </row>
    <row r="40" spans="1:8" ht="26.25" customHeight="1" x14ac:dyDescent="0.4">
      <c r="A40" s="184" t="s">
        <v>59</v>
      </c>
      <c r="B40" s="185">
        <v>10</v>
      </c>
      <c r="C40" s="194">
        <v>3</v>
      </c>
      <c r="D40" s="195">
        <f>10674400+4606455</f>
        <v>15280855</v>
      </c>
      <c r="E40" s="196">
        <f>IF(ISBLANK(D40),"-",$D$48/$D$45*D40)</f>
        <v>36325589.512312695</v>
      </c>
      <c r="F40" s="197">
        <f>11055209+4815411</f>
        <v>15870620</v>
      </c>
      <c r="G40" s="196">
        <f>IF(ISBLANK(F40),"-",$D$48/$F$45*F40)</f>
        <v>36370559.270906344</v>
      </c>
      <c r="H40" s="161"/>
    </row>
    <row r="41" spans="1:8" ht="26.25" customHeight="1" x14ac:dyDescent="0.4">
      <c r="A41" s="184" t="s">
        <v>60</v>
      </c>
      <c r="B41" s="185">
        <v>1</v>
      </c>
      <c r="C41" s="198">
        <v>4</v>
      </c>
      <c r="D41" s="199"/>
      <c r="E41" s="200" t="str">
        <f>IF(ISBLANK(D41),"-",$D$48/$D$45*D41)</f>
        <v>-</v>
      </c>
      <c r="F41" s="201"/>
      <c r="G41" s="200" t="str">
        <f>IF(ISBLANK(F41),"-",$D$48/$F$45*F41)</f>
        <v>-</v>
      </c>
      <c r="H41" s="161"/>
    </row>
    <row r="42" spans="1:8" ht="27" customHeight="1" x14ac:dyDescent="0.4">
      <c r="A42" s="184" t="s">
        <v>61</v>
      </c>
      <c r="B42" s="185">
        <v>1</v>
      </c>
      <c r="C42" s="202" t="s">
        <v>62</v>
      </c>
      <c r="D42" s="203">
        <f>AVERAGE(D38:D41)</f>
        <v>15289341.333333334</v>
      </c>
      <c r="E42" s="204">
        <f>AVERAGE(E38:E41)</f>
        <v>36345763.191150121</v>
      </c>
      <c r="F42" s="205">
        <f>AVERAGE(F38:F41)</f>
        <v>15870886</v>
      </c>
      <c r="G42" s="204">
        <f>AVERAGE(G38:G41)</f>
        <v>36371168.860750094</v>
      </c>
      <c r="H42" s="161"/>
    </row>
    <row r="43" spans="1:8" ht="26.25" customHeight="1" x14ac:dyDescent="0.4">
      <c r="A43" s="184" t="s">
        <v>63</v>
      </c>
      <c r="B43" s="197">
        <v>1</v>
      </c>
      <c r="C43" s="206" t="s">
        <v>64</v>
      </c>
      <c r="D43" s="207">
        <v>262.39</v>
      </c>
      <c r="E43" s="208"/>
      <c r="F43" s="207">
        <v>272.18</v>
      </c>
      <c r="G43" s="161"/>
      <c r="H43" s="161"/>
    </row>
    <row r="44" spans="1:8" ht="26.25" customHeight="1" x14ac:dyDescent="0.4">
      <c r="A44" s="184" t="s">
        <v>65</v>
      </c>
      <c r="B44" s="197">
        <v>1</v>
      </c>
      <c r="C44" s="209" t="s">
        <v>66</v>
      </c>
      <c r="D44" s="210">
        <f>D43*$B$34</f>
        <v>262.39</v>
      </c>
      <c r="E44" s="211"/>
      <c r="F44" s="210">
        <f>F43*$B$34</f>
        <v>272.18</v>
      </c>
      <c r="G44" s="161"/>
      <c r="H44" s="161"/>
    </row>
    <row r="45" spans="1:8" ht="19.5" customHeight="1" x14ac:dyDescent="0.3">
      <c r="A45" s="184" t="s">
        <v>67</v>
      </c>
      <c r="B45" s="211">
        <f>(B44/B43)*(B42/B41)*(B40/B39)*(B38/B37)*B36</f>
        <v>3125</v>
      </c>
      <c r="C45" s="209" t="s">
        <v>68</v>
      </c>
      <c r="D45" s="212">
        <f>D44*$B$30/100</f>
        <v>131.45739</v>
      </c>
      <c r="E45" s="213"/>
      <c r="F45" s="212">
        <f>F44*$B$30/100</f>
        <v>136.36218</v>
      </c>
      <c r="G45" s="161"/>
      <c r="H45" s="161"/>
    </row>
    <row r="46" spans="1:8" ht="19.5" customHeight="1" x14ac:dyDescent="0.3">
      <c r="A46" s="277" t="s">
        <v>69</v>
      </c>
      <c r="B46" s="295"/>
      <c r="C46" s="209" t="s">
        <v>70</v>
      </c>
      <c r="D46" s="210">
        <f>D45/$B$45</f>
        <v>4.2066364799999999E-2</v>
      </c>
      <c r="E46" s="213"/>
      <c r="F46" s="214">
        <f>F45/$B$45</f>
        <v>4.3635897600000001E-2</v>
      </c>
      <c r="G46" s="161"/>
      <c r="H46" s="161"/>
    </row>
    <row r="47" spans="1:8" ht="27" customHeight="1" x14ac:dyDescent="0.4">
      <c r="A47" s="279"/>
      <c r="B47" s="296"/>
      <c r="C47" s="209" t="s">
        <v>71</v>
      </c>
      <c r="D47" s="215">
        <v>0.1</v>
      </c>
      <c r="E47" s="161"/>
      <c r="F47" s="216"/>
      <c r="G47" s="161"/>
      <c r="H47" s="161"/>
    </row>
    <row r="48" spans="1:8" ht="18.75" customHeight="1" x14ac:dyDescent="0.3">
      <c r="A48" s="161"/>
      <c r="B48" s="161"/>
      <c r="C48" s="209" t="s">
        <v>72</v>
      </c>
      <c r="D48" s="212">
        <f>D47*$B$45</f>
        <v>312.5</v>
      </c>
      <c r="E48" s="161"/>
      <c r="F48" s="216"/>
      <c r="G48" s="161"/>
      <c r="H48" s="161"/>
    </row>
    <row r="49" spans="1:8" ht="19.5" customHeight="1" x14ac:dyDescent="0.3">
      <c r="A49" s="161"/>
      <c r="B49" s="161"/>
      <c r="C49" s="217" t="s">
        <v>73</v>
      </c>
      <c r="D49" s="218">
        <f>D48/B34</f>
        <v>312.5</v>
      </c>
      <c r="E49" s="161"/>
      <c r="F49" s="219"/>
      <c r="G49" s="161"/>
      <c r="H49" s="161"/>
    </row>
    <row r="50" spans="1:8" ht="18.75" customHeight="1" x14ac:dyDescent="0.3">
      <c r="A50" s="161"/>
      <c r="B50" s="161"/>
      <c r="C50" s="220" t="s">
        <v>74</v>
      </c>
      <c r="D50" s="221">
        <f>AVERAGE(E38:E41,G38:G41)</f>
        <v>36358466.025950111</v>
      </c>
      <c r="E50" s="161"/>
      <c r="F50" s="219"/>
      <c r="G50" s="161"/>
      <c r="H50" s="161"/>
    </row>
    <row r="51" spans="1:8" ht="18.75" customHeight="1" x14ac:dyDescent="0.3">
      <c r="A51" s="161"/>
      <c r="B51" s="161"/>
      <c r="C51" s="209" t="s">
        <v>75</v>
      </c>
      <c r="D51" s="222">
        <f>STDEV(E38:E41,G38:G41)/D50</f>
        <v>5.068136187403626E-4</v>
      </c>
      <c r="E51" s="161"/>
      <c r="F51" s="219"/>
      <c r="G51" s="161"/>
      <c r="H51" s="161"/>
    </row>
    <row r="52" spans="1:8" ht="19.5" customHeight="1" x14ac:dyDescent="0.3">
      <c r="A52" s="161"/>
      <c r="B52" s="161"/>
      <c r="C52" s="217" t="s">
        <v>20</v>
      </c>
      <c r="D52" s="223">
        <f>COUNT(E38:E41,G38:G41)</f>
        <v>6</v>
      </c>
      <c r="E52" s="161"/>
      <c r="F52" s="161"/>
      <c r="G52" s="161"/>
      <c r="H52" s="161"/>
    </row>
    <row r="53" spans="1:8" ht="18.75" customHeight="1" x14ac:dyDescent="0.3">
      <c r="A53" s="161"/>
      <c r="B53" s="161"/>
      <c r="C53" s="161"/>
      <c r="D53" s="161"/>
      <c r="E53" s="161"/>
      <c r="F53" s="161"/>
      <c r="G53" s="161"/>
      <c r="H53" s="161"/>
    </row>
    <row r="54" spans="1:8" ht="18.75" customHeight="1" x14ac:dyDescent="0.3">
      <c r="A54" s="162" t="s">
        <v>1</v>
      </c>
      <c r="B54" s="224" t="s">
        <v>76</v>
      </c>
      <c r="C54" s="161"/>
      <c r="D54" s="161"/>
      <c r="E54" s="161"/>
      <c r="F54" s="161"/>
      <c r="G54" s="161"/>
      <c r="H54" s="161"/>
    </row>
    <row r="55" spans="1:8" ht="18.75" customHeight="1" x14ac:dyDescent="0.3">
      <c r="A55" s="161" t="s">
        <v>77</v>
      </c>
      <c r="B55" s="225" t="str">
        <f>B21</f>
        <v>Each ml contains Levofloxacin Hemihydrate equivalent to Levofloxacin Base 5 mg</v>
      </c>
      <c r="C55" s="161"/>
      <c r="D55" s="161"/>
      <c r="E55" s="161"/>
      <c r="F55" s="161"/>
      <c r="G55" s="161"/>
      <c r="H55" s="161"/>
    </row>
    <row r="56" spans="1:8" ht="26.25" customHeight="1" x14ac:dyDescent="0.4">
      <c r="A56" s="170" t="s">
        <v>78</v>
      </c>
      <c r="B56" s="226">
        <v>1</v>
      </c>
      <c r="C56" s="227" t="s">
        <v>79</v>
      </c>
      <c r="D56" s="272">
        <v>0.1</v>
      </c>
      <c r="E56" s="161" t="str">
        <f>B20</f>
        <v>Levofloxacin</v>
      </c>
      <c r="F56" s="161"/>
      <c r="G56" s="161"/>
      <c r="H56" s="227"/>
    </row>
    <row r="57" spans="1:8" ht="19.5" customHeight="1" x14ac:dyDescent="0.3">
      <c r="A57" s="161"/>
      <c r="B57" s="161"/>
      <c r="C57" s="161"/>
      <c r="D57" s="161"/>
      <c r="E57" s="161"/>
      <c r="F57" s="161"/>
      <c r="G57" s="161"/>
      <c r="H57" s="227"/>
    </row>
    <row r="58" spans="1:8" ht="27" customHeight="1" x14ac:dyDescent="0.4">
      <c r="A58" s="182" t="s">
        <v>80</v>
      </c>
      <c r="B58" s="183">
        <v>10</v>
      </c>
      <c r="C58" s="161"/>
      <c r="D58" s="228" t="s">
        <v>81</v>
      </c>
      <c r="E58" s="229" t="s">
        <v>54</v>
      </c>
      <c r="F58" s="229" t="s">
        <v>55</v>
      </c>
      <c r="G58" s="229" t="s">
        <v>82</v>
      </c>
      <c r="H58" s="186" t="s">
        <v>83</v>
      </c>
    </row>
    <row r="59" spans="1:8" ht="26.25" customHeight="1" x14ac:dyDescent="0.4">
      <c r="A59" s="184" t="s">
        <v>84</v>
      </c>
      <c r="B59" s="185">
        <v>1</v>
      </c>
      <c r="C59" s="283" t="s">
        <v>85</v>
      </c>
      <c r="D59" s="286">
        <v>5</v>
      </c>
      <c r="E59" s="230">
        <v>1</v>
      </c>
      <c r="F59" s="231"/>
      <c r="G59" s="232" t="str">
        <f t="shared" ref="G59:G70" si="0">IF(ISBLANK(F59),"-",(F59/$D$50*$D$47*$B$67)*($B$56/$D$59))</f>
        <v>-</v>
      </c>
      <c r="H59" s="233" t="str">
        <f t="shared" ref="H59:H70" si="1">IF(ISBLANK(F59),"-",G59/$D$56)</f>
        <v>-</v>
      </c>
    </row>
    <row r="60" spans="1:8" ht="26.25" customHeight="1" x14ac:dyDescent="0.4">
      <c r="A60" s="184" t="s">
        <v>86</v>
      </c>
      <c r="B60" s="185">
        <v>1</v>
      </c>
      <c r="C60" s="284"/>
      <c r="D60" s="287"/>
      <c r="E60" s="234">
        <v>2</v>
      </c>
      <c r="F60" s="195"/>
      <c r="G60" s="235" t="str">
        <f t="shared" si="0"/>
        <v>-</v>
      </c>
      <c r="H60" s="236" t="str">
        <f t="shared" si="1"/>
        <v>-</v>
      </c>
    </row>
    <row r="61" spans="1:8" ht="26.25" customHeight="1" x14ac:dyDescent="0.4">
      <c r="A61" s="184" t="s">
        <v>87</v>
      </c>
      <c r="B61" s="185">
        <v>1</v>
      </c>
      <c r="C61" s="284"/>
      <c r="D61" s="287"/>
      <c r="E61" s="234">
        <v>3</v>
      </c>
      <c r="F61" s="195"/>
      <c r="G61" s="235" t="str">
        <f t="shared" si="0"/>
        <v>-</v>
      </c>
      <c r="H61" s="236" t="str">
        <f t="shared" si="1"/>
        <v>-</v>
      </c>
    </row>
    <row r="62" spans="1:8" ht="27" customHeight="1" x14ac:dyDescent="0.4">
      <c r="A62" s="184" t="s">
        <v>88</v>
      </c>
      <c r="B62" s="185">
        <v>1</v>
      </c>
      <c r="C62" s="285"/>
      <c r="D62" s="288"/>
      <c r="E62" s="237">
        <v>4</v>
      </c>
      <c r="F62" s="238"/>
      <c r="G62" s="235" t="str">
        <f t="shared" si="0"/>
        <v>-</v>
      </c>
      <c r="H62" s="236" t="str">
        <f t="shared" si="1"/>
        <v>-</v>
      </c>
    </row>
    <row r="63" spans="1:8" ht="26.25" customHeight="1" x14ac:dyDescent="0.4">
      <c r="A63" s="184" t="s">
        <v>89</v>
      </c>
      <c r="B63" s="185">
        <v>1</v>
      </c>
      <c r="C63" s="283" t="s">
        <v>90</v>
      </c>
      <c r="D63" s="289">
        <v>5</v>
      </c>
      <c r="E63" s="230">
        <v>1</v>
      </c>
      <c r="F63" s="231">
        <f>11410800+5244198</f>
        <v>16654998</v>
      </c>
      <c r="G63" s="232">
        <f t="shared" si="0"/>
        <v>9.1615515286661633E-2</v>
      </c>
      <c r="H63" s="233">
        <f t="shared" si="1"/>
        <v>0.91615515286661631</v>
      </c>
    </row>
    <row r="64" spans="1:8" ht="26.25" customHeight="1" x14ac:dyDescent="0.4">
      <c r="A64" s="184" t="s">
        <v>91</v>
      </c>
      <c r="B64" s="185">
        <v>1</v>
      </c>
      <c r="C64" s="284"/>
      <c r="D64" s="290"/>
      <c r="E64" s="234">
        <v>2</v>
      </c>
      <c r="F64" s="195">
        <f>11384001+5227543</f>
        <v>16611544</v>
      </c>
      <c r="G64" s="235">
        <f t="shared" si="0"/>
        <v>9.1376484300211405E-2</v>
      </c>
      <c r="H64" s="236">
        <f t="shared" si="1"/>
        <v>0.91376484300211402</v>
      </c>
    </row>
    <row r="65" spans="1:8" ht="26.25" customHeight="1" x14ac:dyDescent="0.4">
      <c r="A65" s="184" t="s">
        <v>92</v>
      </c>
      <c r="B65" s="185">
        <v>1</v>
      </c>
      <c r="C65" s="284"/>
      <c r="D65" s="290"/>
      <c r="E65" s="234">
        <v>3</v>
      </c>
      <c r="F65" s="195">
        <f>11388114+5213734</f>
        <v>16601848</v>
      </c>
      <c r="G65" s="235">
        <f t="shared" si="0"/>
        <v>9.132314871672953E-2</v>
      </c>
      <c r="H65" s="236">
        <f t="shared" si="1"/>
        <v>0.9132314871672953</v>
      </c>
    </row>
    <row r="66" spans="1:8" ht="27" customHeight="1" x14ac:dyDescent="0.4">
      <c r="A66" s="184" t="s">
        <v>93</v>
      </c>
      <c r="B66" s="185">
        <v>1</v>
      </c>
      <c r="C66" s="285"/>
      <c r="D66" s="291"/>
      <c r="E66" s="237">
        <v>4</v>
      </c>
      <c r="F66" s="238"/>
      <c r="G66" s="239" t="str">
        <f t="shared" si="0"/>
        <v>-</v>
      </c>
      <c r="H66" s="240" t="str">
        <f t="shared" si="1"/>
        <v>-</v>
      </c>
    </row>
    <row r="67" spans="1:8" ht="26.25" customHeight="1" x14ac:dyDescent="0.4">
      <c r="A67" s="184" t="s">
        <v>94</v>
      </c>
      <c r="B67" s="194">
        <f>(B66/B65)*(B64/B63)*(B62/B61)*(B60/B59)*B58</f>
        <v>10</v>
      </c>
      <c r="C67" s="283" t="s">
        <v>95</v>
      </c>
      <c r="D67" s="286">
        <v>5</v>
      </c>
      <c r="E67" s="230">
        <v>1</v>
      </c>
      <c r="F67" s="231">
        <f>11437201+5295080</f>
        <v>16732281</v>
      </c>
      <c r="G67" s="235">
        <f t="shared" si="0"/>
        <v>9.2040632231611075E-2</v>
      </c>
      <c r="H67" s="236">
        <f t="shared" si="1"/>
        <v>0.92040632231611075</v>
      </c>
    </row>
    <row r="68" spans="1:8" ht="27" customHeight="1" x14ac:dyDescent="0.4">
      <c r="A68" s="241" t="s">
        <v>96</v>
      </c>
      <c r="B68" s="242">
        <f>(D47*B67)/D56*B56</f>
        <v>10</v>
      </c>
      <c r="C68" s="284"/>
      <c r="D68" s="287"/>
      <c r="E68" s="234">
        <v>2</v>
      </c>
      <c r="F68" s="195">
        <f>11417422+5275483</f>
        <v>16692905</v>
      </c>
      <c r="G68" s="235">
        <f t="shared" si="0"/>
        <v>9.1824033434665719E-2</v>
      </c>
      <c r="H68" s="236">
        <f t="shared" si="1"/>
        <v>0.91824033434665719</v>
      </c>
    </row>
    <row r="69" spans="1:8" ht="26.25" customHeight="1" x14ac:dyDescent="0.4">
      <c r="A69" s="277" t="s">
        <v>69</v>
      </c>
      <c r="B69" s="278"/>
      <c r="C69" s="284"/>
      <c r="D69" s="287"/>
      <c r="E69" s="234">
        <v>3</v>
      </c>
      <c r="F69" s="195">
        <f>11426655+5270242</f>
        <v>16696897</v>
      </c>
      <c r="G69" s="235">
        <f t="shared" si="0"/>
        <v>9.1845992556907841E-2</v>
      </c>
      <c r="H69" s="236">
        <f t="shared" si="1"/>
        <v>0.91845992556907841</v>
      </c>
    </row>
    <row r="70" spans="1:8" ht="27" customHeight="1" x14ac:dyDescent="0.4">
      <c r="A70" s="279"/>
      <c r="B70" s="280"/>
      <c r="C70" s="292"/>
      <c r="D70" s="288"/>
      <c r="E70" s="237">
        <v>4</v>
      </c>
      <c r="F70" s="238"/>
      <c r="G70" s="239" t="str">
        <f t="shared" si="0"/>
        <v>-</v>
      </c>
      <c r="H70" s="240" t="str">
        <f t="shared" si="1"/>
        <v>-</v>
      </c>
    </row>
    <row r="71" spans="1:8" ht="26.25" customHeight="1" x14ac:dyDescent="0.4">
      <c r="A71" s="243"/>
      <c r="B71" s="243"/>
      <c r="C71" s="243"/>
      <c r="D71" s="243"/>
      <c r="E71" s="243"/>
      <c r="F71" s="244"/>
      <c r="G71" s="245" t="s">
        <v>62</v>
      </c>
      <c r="H71" s="246">
        <f>AVERAGE(H59:H70)</f>
        <v>0.91670967754464527</v>
      </c>
    </row>
    <row r="72" spans="1:8" ht="26.25" customHeight="1" x14ac:dyDescent="0.4">
      <c r="A72" s="161"/>
      <c r="B72" s="161"/>
      <c r="C72" s="243"/>
      <c r="D72" s="243"/>
      <c r="E72" s="243"/>
      <c r="F72" s="244"/>
      <c r="G72" s="247" t="s">
        <v>75</v>
      </c>
      <c r="H72" s="248">
        <f>STDEV(H59:H70)/H71</f>
        <v>3.0911463004700394E-3</v>
      </c>
    </row>
    <row r="73" spans="1:8" ht="27" customHeight="1" x14ac:dyDescent="0.4">
      <c r="A73" s="243"/>
      <c r="B73" s="243"/>
      <c r="C73" s="244"/>
      <c r="D73" s="244"/>
      <c r="E73" s="249" t="s">
        <v>109</v>
      </c>
      <c r="F73" s="244"/>
      <c r="G73" s="250" t="s">
        <v>20</v>
      </c>
      <c r="H73" s="251">
        <f>COUNT(H59:H70)</f>
        <v>6</v>
      </c>
    </row>
    <row r="74" spans="1:8" ht="18.75" customHeight="1" x14ac:dyDescent="0.3">
      <c r="A74" s="243"/>
      <c r="B74" s="243"/>
      <c r="C74" s="244"/>
      <c r="D74" s="244"/>
      <c r="E74" s="244"/>
      <c r="F74" s="249"/>
      <c r="G74" s="244"/>
      <c r="H74" s="244"/>
    </row>
    <row r="75" spans="1:8" ht="26.25" customHeight="1" x14ac:dyDescent="0.4">
      <c r="A75" s="252" t="s">
        <v>97</v>
      </c>
      <c r="B75" s="253" t="s">
        <v>98</v>
      </c>
      <c r="C75" s="281" t="str">
        <f>B20</f>
        <v>Levofloxacin</v>
      </c>
      <c r="D75" s="281"/>
      <c r="E75" s="254" t="s">
        <v>99</v>
      </c>
      <c r="F75" s="254"/>
      <c r="G75" s="255">
        <f>H71</f>
        <v>0.91670967754464527</v>
      </c>
      <c r="H75" s="244"/>
    </row>
    <row r="76" spans="1:8" ht="19.5" customHeight="1" x14ac:dyDescent="0.3">
      <c r="A76" s="256"/>
      <c r="B76" s="257"/>
      <c r="C76" s="257"/>
      <c r="D76" s="257"/>
      <c r="E76" s="257"/>
      <c r="F76" s="257"/>
      <c r="G76" s="257"/>
      <c r="H76" s="257"/>
    </row>
    <row r="77" spans="1:8" ht="18.75" customHeight="1" x14ac:dyDescent="0.3">
      <c r="A77" s="161"/>
      <c r="B77" s="282" t="s">
        <v>25</v>
      </c>
      <c r="C77" s="282"/>
      <c r="D77" s="227"/>
      <c r="E77" s="258" t="s">
        <v>26</v>
      </c>
      <c r="F77" s="259"/>
      <c r="G77" s="282" t="s">
        <v>27</v>
      </c>
      <c r="H77" s="282"/>
    </row>
    <row r="78" spans="1:8" ht="60" customHeight="1" x14ac:dyDescent="0.3">
      <c r="A78" s="260" t="s">
        <v>28</v>
      </c>
      <c r="B78" s="261"/>
      <c r="C78" s="261"/>
      <c r="D78" s="262"/>
      <c r="E78" s="263"/>
      <c r="F78" s="161"/>
      <c r="G78" s="264"/>
      <c r="H78" s="264"/>
    </row>
    <row r="79" spans="1:8" ht="60" customHeight="1" x14ac:dyDescent="0.3">
      <c r="A79" s="260" t="s">
        <v>29</v>
      </c>
      <c r="B79" s="265"/>
      <c r="C79" s="265"/>
      <c r="D79" s="266"/>
      <c r="E79" s="267"/>
      <c r="F79" s="259"/>
      <c r="G79" s="268"/>
      <c r="H79" s="268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3">
    <mergeCell ref="A1:H7"/>
    <mergeCell ref="A8:H14"/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SST</vt:lpstr>
      <vt:lpstr>Levofloxacin Hemihydrate</vt:lpstr>
      <vt:lpstr>Benzalkonium Chloride</vt:lpstr>
      <vt:lpstr>'Benzalkonium Chloride'!Print_Area</vt:lpstr>
      <vt:lpstr>'Levofloxacin Hemihydrate'!Print_Area</vt:lpstr>
      <vt:lpstr>SST!Print_Area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2015-11-19T08:46:37Z</cp:lastPrinted>
  <dcterms:created xsi:type="dcterms:W3CDTF">2005-07-05T10:19:27Z</dcterms:created>
  <dcterms:modified xsi:type="dcterms:W3CDTF">2015-11-23T09:45:30Z</dcterms:modified>
</cp:coreProperties>
</file>