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" sheetId="4" r:id="rId1"/>
    <sheet name="Uniformity" sheetId="2" r:id="rId2"/>
    <sheet name="Lamivudine" sheetId="3" r:id="rId3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21" i="4" l="1"/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G95" i="3" l="1"/>
  <c r="E95" i="3"/>
  <c r="F115" i="3"/>
  <c r="B87" i="3"/>
  <c r="B69" i="3" l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I39" i="3" s="1"/>
  <c r="B34" i="3"/>
  <c r="D44" i="3" s="1"/>
  <c r="B30" i="3"/>
  <c r="D50" i="2"/>
  <c r="D49" i="2"/>
  <c r="C49" i="2"/>
  <c r="B49" i="2"/>
  <c r="C46" i="2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D101" i="3" l="1"/>
  <c r="F97" i="3"/>
  <c r="I92" i="3"/>
  <c r="D45" i="3"/>
  <c r="E39" i="3" s="1"/>
  <c r="D102" i="3"/>
  <c r="F98" i="3"/>
  <c r="G91" i="3" s="1"/>
  <c r="G92" i="3"/>
  <c r="F44" i="3"/>
  <c r="F45" i="3" s="1"/>
  <c r="D49" i="3"/>
  <c r="G41" i="3"/>
  <c r="D98" i="3"/>
  <c r="E93" i="3" s="1"/>
  <c r="C50" i="2"/>
  <c r="E40" i="3" l="1"/>
  <c r="D46" i="3"/>
  <c r="E38" i="3"/>
  <c r="E42" i="3" s="1"/>
  <c r="E94" i="3"/>
  <c r="E41" i="3"/>
  <c r="D99" i="3"/>
  <c r="E92" i="3"/>
  <c r="F46" i="3"/>
  <c r="G40" i="3"/>
  <c r="E91" i="3"/>
  <c r="F99" i="3"/>
  <c r="G93" i="3"/>
  <c r="G39" i="3"/>
  <c r="G38" i="3"/>
  <c r="G94" i="3"/>
  <c r="G42" i="3" l="1"/>
  <c r="D50" i="3"/>
  <c r="G68" i="3" s="1"/>
  <c r="H68" i="3" s="1"/>
  <c r="D105" i="3"/>
  <c r="D103" i="3"/>
  <c r="D52" i="3"/>
  <c r="D51" i="3" l="1"/>
  <c r="G69" i="3"/>
  <c r="H69" i="3" s="1"/>
  <c r="G61" i="3"/>
  <c r="H61" i="3" s="1"/>
  <c r="G60" i="3"/>
  <c r="H60" i="3" s="1"/>
  <c r="G71" i="3"/>
  <c r="H71" i="3" s="1"/>
  <c r="G63" i="3"/>
  <c r="H63" i="3" s="1"/>
  <c r="G62" i="3"/>
  <c r="H62" i="3" s="1"/>
  <c r="G65" i="3"/>
  <c r="H65" i="3" s="1"/>
  <c r="G66" i="3"/>
  <c r="H66" i="3" s="1"/>
  <c r="G67" i="3"/>
  <c r="H67" i="3" s="1"/>
  <c r="G70" i="3"/>
  <c r="H70" i="3" s="1"/>
  <c r="G64" i="3"/>
  <c r="H64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F108" i="3" s="1"/>
  <c r="H72" i="3" l="1"/>
  <c r="G76" i="3" s="1"/>
  <c r="H74" i="3"/>
  <c r="F117" i="3"/>
  <c r="H73" i="3" l="1"/>
  <c r="F116" i="3"/>
  <c r="G120" i="3"/>
</calcChain>
</file>

<file path=xl/sharedStrings.xml><?xml version="1.0" encoding="utf-8"?>
<sst xmlns="http://schemas.openxmlformats.org/spreadsheetml/2006/main" count="233" uniqueCount="128">
  <si>
    <t>Analysis Data</t>
  </si>
  <si>
    <t>Reference Substance:</t>
  </si>
  <si>
    <t>Heptavir-150</t>
  </si>
  <si>
    <t>% age Purity:</t>
  </si>
  <si>
    <t>NDQD201508092</t>
  </si>
  <si>
    <t>Lamivudine</t>
  </si>
  <si>
    <t>Each Film coated tablet contains: Lamivudine USP 150 mg</t>
  </si>
  <si>
    <t>2015-08-11 10:37:03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</si>
  <si>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</si>
  <si>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</si>
  <si>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</si>
  <si>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</si>
  <si>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</si>
  <si>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</si>
  <si>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</si>
  <si>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</si>
  <si>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</si>
  <si>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</si>
  <si>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</si>
  <si>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</si>
  <si>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</si>
  <si>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</si>
  <si>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</si>
  <si>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</si>
  <si>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</si>
  <si>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</si>
  <si>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</si>
  <si>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</si>
  <si>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</si>
  <si>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</si>
  <si>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</si>
  <si>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</si>
  <si>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</si>
  <si>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</si>
  <si>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</si>
  <si>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</si>
  <si>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</si>
  <si>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</si>
  <si>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</si>
  <si>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</si>
  <si>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</si>
  <si>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</si>
  <si>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</si>
  <si>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</si>
  <si>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</si>
  <si>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</si>
  <si>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</si>
  <si>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</si>
  <si>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</si>
  <si>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</si>
  <si>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</si>
  <si>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</si>
  <si>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</si>
  <si>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</si>
  <si>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</si>
  <si>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</si>
  <si>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</si>
  <si>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</si>
  <si>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</si>
  <si>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</si>
  <si>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</si>
  <si>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</si>
  <si>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</si>
  <si>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</si>
  <si>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</si>
  <si>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</si>
  <si>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</si>
  <si>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</si>
  <si>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</si>
  <si>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</si>
  <si>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</si>
  <si>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</si>
  <si>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</si>
  <si>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</si>
  <si>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</si>
  <si>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</si>
  <si>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</si>
  <si>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</si>
  <si>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</si>
  <si>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</si>
  <si>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</si>
  <si>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</si>
  <si>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</si>
  <si>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</si>
  <si>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</si>
  <si>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</si>
  <si>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</si>
  <si>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</si>
  <si>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</si>
  <si>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</si>
  <si>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</si>
  <si>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</si>
  <si>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</si>
  <si>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</si>
  <si>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</si>
  <si>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</si>
  <si>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</si>
  <si>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</si>
  <si>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</si>
  <si>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</si>
  <si>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</si>
  <si>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</si>
  <si>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</si>
  <si>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</si>
  <si>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</si>
  <si>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</si>
  <si>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</si>
  <si>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</si>
  <si>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</si>
  <si>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WRS/L3/6</t>
  </si>
  <si>
    <t>HPLC System Suitability Report</t>
  </si>
  <si>
    <t>Assay</t>
  </si>
  <si>
    <t>Sample(s)</t>
  </si>
  <si>
    <t>Lamivudeine Tablets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</si>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</sst>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32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5" xfId="0" applyFont="1" applyFill="1" applyBorder="1"/>
    <xf numFmtId="0" fontId="6" fillId="2" borderId="0" xfId="0" applyFont="1" applyFill="1" applyAlignment="1">
      <alignment horizontal="center"/>
    </xf>
    <xf numFmtId="10" fontId="6" fillId="2" borderId="5" xfId="0" applyNumberFormat="1" applyFont="1" applyFill="1" applyBorder="1"/>
    <xf numFmtId="0" fontId="8" fillId="2" borderId="0" xfId="0" applyFont="1" applyFill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4" xfId="0" applyFont="1" applyFill="1" applyBorder="1"/>
    <xf numFmtId="0" fontId="6" fillId="2" borderId="0" xfId="0" applyFont="1" applyFill="1"/>
    <xf numFmtId="0" fontId="6" fillId="2" borderId="4" xfId="0" applyFont="1" applyFill="1" applyBorder="1"/>
    <xf numFmtId="0" fontId="5" fillId="2" borderId="7" xfId="0" applyFont="1" applyFill="1" applyBorder="1"/>
    <xf numFmtId="0" fontId="5" fillId="2" borderId="0" xfId="0" applyFont="1" applyFill="1"/>
    <xf numFmtId="0" fontId="6" fillId="2" borderId="7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8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right" vertical="center"/>
    </xf>
    <xf numFmtId="166" fontId="6" fillId="2" borderId="8" xfId="0" applyNumberFormat="1" applyFont="1" applyFill="1" applyBorder="1" applyAlignment="1">
      <alignment horizontal="center" vertical="center"/>
    </xf>
    <xf numFmtId="164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wrapText="1"/>
    </xf>
    <xf numFmtId="164" fontId="5" fillId="2" borderId="8" xfId="0" applyNumberFormat="1" applyFont="1" applyFill="1" applyBorder="1" applyAlignment="1">
      <alignment horizontal="center" wrapText="1"/>
    </xf>
    <xf numFmtId="10" fontId="6" fillId="2" borderId="9" xfId="0" applyNumberFormat="1" applyFont="1" applyFill="1" applyBorder="1" applyAlignment="1">
      <alignment horizontal="center"/>
    </xf>
    <xf numFmtId="10" fontId="6" fillId="2" borderId="10" xfId="0" applyNumberFormat="1" applyFont="1" applyFill="1" applyBorder="1" applyAlignment="1">
      <alignment horizontal="center"/>
    </xf>
    <xf numFmtId="10" fontId="6" fillId="2" borderId="11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8" xfId="0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/>
    </xf>
    <xf numFmtId="165" fontId="5" fillId="2" borderId="13" xfId="0" applyNumberFormat="1" applyFont="1" applyFill="1" applyBorder="1" applyAlignment="1">
      <alignment horizontal="center"/>
    </xf>
    <xf numFmtId="2" fontId="6" fillId="3" borderId="10" xfId="0" applyNumberFormat="1" applyFont="1" applyFill="1" applyBorder="1" applyProtection="1">
      <protection locked="0"/>
    </xf>
    <xf numFmtId="2" fontId="6" fillId="3" borderId="11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3" borderId="18" xfId="0" applyFont="1" applyFill="1" applyBorder="1" applyAlignment="1" applyProtection="1">
      <alignment horizontal="center"/>
      <protection locked="0"/>
    </xf>
    <xf numFmtId="0" fontId="10" fillId="2" borderId="19" xfId="0" applyFont="1" applyFill="1" applyBorder="1" applyAlignment="1">
      <alignment horizontal="right"/>
    </xf>
    <xf numFmtId="0" fontId="12" fillId="3" borderId="20" xfId="0" applyFont="1" applyFill="1" applyBorder="1" applyAlignment="1" applyProtection="1">
      <alignment horizontal="center"/>
      <protection locked="0"/>
    </xf>
    <xf numFmtId="0" fontId="11" fillId="2" borderId="18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171" fontId="10" fillId="2" borderId="22" xfId="0" applyNumberFormat="1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0" fontId="17" fillId="2" borderId="9" xfId="0" applyFont="1" applyFill="1" applyBorder="1"/>
    <xf numFmtId="0" fontId="10" fillId="2" borderId="20" xfId="0" applyFont="1" applyFill="1" applyBorder="1" applyAlignment="1">
      <alignment horizontal="center"/>
    </xf>
    <xf numFmtId="0" fontId="12" fillId="3" borderId="19" xfId="0" applyFont="1" applyFill="1" applyBorder="1" applyAlignment="1" applyProtection="1">
      <alignment horizontal="center"/>
      <protection locked="0"/>
    </xf>
    <xf numFmtId="171" fontId="10" fillId="2" borderId="27" xfId="0" applyNumberFormat="1" applyFont="1" applyFill="1" applyBorder="1" applyAlignment="1">
      <alignment horizontal="center"/>
    </xf>
    <xf numFmtId="171" fontId="10" fillId="2" borderId="28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9" xfId="0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20" xfId="0" applyFont="1" applyFill="1" applyBorder="1" applyAlignment="1">
      <alignment horizontal="right"/>
    </xf>
    <xf numFmtId="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171" fontId="11" fillId="4" borderId="3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6" xfId="0" applyFont="1" applyFill="1" applyBorder="1" applyAlignment="1">
      <alignment horizontal="right"/>
    </xf>
    <xf numFmtId="0" fontId="12" fillId="3" borderId="12" xfId="0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>
      <alignment horizontal="right"/>
    </xf>
    <xf numFmtId="2" fontId="10" fillId="4" borderId="3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2" fontId="10" fillId="5" borderId="37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7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3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166" fontId="12" fillId="3" borderId="37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5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1" xfId="0" applyFont="1" applyFill="1" applyBorder="1" applyAlignment="1">
      <alignment horizontal="right"/>
    </xf>
    <xf numFmtId="2" fontId="10" fillId="4" borderId="11" xfId="0" applyNumberFormat="1" applyFont="1" applyFill="1" applyBorder="1" applyAlignment="1">
      <alignment horizontal="center"/>
    </xf>
    <xf numFmtId="171" fontId="11" fillId="5" borderId="9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7" xfId="0" applyNumberFormat="1" applyFont="1" applyFill="1" applyBorder="1" applyAlignment="1">
      <alignment horizontal="center"/>
    </xf>
    <xf numFmtId="0" fontId="10" fillId="2" borderId="39" xfId="0" applyFont="1" applyFill="1" applyBorder="1" applyAlignment="1">
      <alignment horizontal="right"/>
    </xf>
    <xf numFmtId="0" fontId="10" fillId="5" borderId="11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9" xfId="0" applyNumberFormat="1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2" fillId="3" borderId="17" xfId="0" applyFont="1" applyFill="1" applyBorder="1" applyAlignment="1" applyProtection="1">
      <alignment horizontal="center"/>
      <protection locked="0"/>
    </xf>
    <xf numFmtId="10" fontId="10" fillId="2" borderId="9" xfId="0" applyNumberFormat="1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1" fontId="12" fillId="3" borderId="19" xfId="0" applyNumberFormat="1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center"/>
    </xf>
    <xf numFmtId="0" fontId="12" fillId="3" borderId="39" xfId="0" applyFont="1" applyFill="1" applyBorder="1" applyAlignment="1" applyProtection="1">
      <alignment horizontal="center"/>
      <protection locked="0"/>
    </xf>
    <xf numFmtId="10" fontId="10" fillId="2" borderId="18" xfId="0" applyNumberFormat="1" applyFont="1" applyFill="1" applyBorder="1" applyAlignment="1">
      <alignment horizontal="center" vertical="center"/>
    </xf>
    <xf numFmtId="10" fontId="10" fillId="2" borderId="20" xfId="0" applyNumberFormat="1" applyFont="1" applyFill="1" applyBorder="1" applyAlignment="1">
      <alignment horizontal="center" vertical="center"/>
    </xf>
    <xf numFmtId="10" fontId="10" fillId="2" borderId="40" xfId="0" applyNumberFormat="1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/>
    </xf>
    <xf numFmtId="2" fontId="13" fillId="2" borderId="40" xfId="0" applyNumberFormat="1" applyFont="1" applyFill="1" applyBorder="1" applyAlignment="1">
      <alignment horizontal="center"/>
    </xf>
    <xf numFmtId="10" fontId="10" fillId="2" borderId="11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1" xfId="0" applyFont="1" applyFill="1" applyBorder="1" applyAlignment="1">
      <alignment horizontal="right"/>
    </xf>
    <xf numFmtId="10" fontId="12" fillId="5" borderId="29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3" xfId="0" applyFont="1" applyFill="1" applyBorder="1" applyAlignment="1">
      <alignment horizontal="right"/>
    </xf>
    <xf numFmtId="0" fontId="12" fillId="5" borderId="42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3" xfId="0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0" fillId="2" borderId="4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1" fontId="11" fillId="4" borderId="45" xfId="0" applyNumberFormat="1" applyFont="1" applyFill="1" applyBorder="1" applyAlignment="1">
      <alignment horizontal="center"/>
    </xf>
    <xf numFmtId="1" fontId="11" fillId="4" borderId="46" xfId="0" applyNumberFormat="1" applyFont="1" applyFill="1" applyBorder="1" applyAlignment="1">
      <alignment horizontal="center"/>
    </xf>
    <xf numFmtId="171" fontId="11" fillId="4" borderId="11" xfId="0" applyNumberFormat="1" applyFont="1" applyFill="1" applyBorder="1" applyAlignment="1">
      <alignment horizontal="center"/>
    </xf>
    <xf numFmtId="0" fontId="10" fillId="2" borderId="47" xfId="0" applyFont="1" applyFill="1" applyBorder="1" applyAlignment="1">
      <alignment horizontal="right"/>
    </xf>
    <xf numFmtId="0" fontId="12" fillId="3" borderId="48" xfId="0" applyFont="1" applyFill="1" applyBorder="1" applyAlignment="1" applyProtection="1">
      <alignment horizontal="center"/>
      <protection locked="0"/>
    </xf>
    <xf numFmtId="0" fontId="10" fillId="2" borderId="21" xfId="0" applyFont="1" applyFill="1" applyBorder="1" applyAlignment="1">
      <alignment horizontal="right"/>
    </xf>
    <xf numFmtId="2" fontId="10" fillId="4" borderId="23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3" xfId="0" applyNumberFormat="1" applyFont="1" applyFill="1" applyBorder="1" applyAlignment="1">
      <alignment horizontal="center"/>
    </xf>
    <xf numFmtId="166" fontId="10" fillId="4" borderId="23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3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9" xfId="0" applyFont="1" applyFill="1" applyBorder="1" applyAlignment="1">
      <alignment horizontal="right"/>
    </xf>
    <xf numFmtId="2" fontId="10" fillId="5" borderId="2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2" xfId="0" applyFont="1" applyFill="1" applyBorder="1" applyAlignment="1">
      <alignment horizontal="right"/>
    </xf>
    <xf numFmtId="171" fontId="11" fillId="5" borderId="1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7" xfId="0" applyNumberFormat="1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51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/>
    </xf>
    <xf numFmtId="1" fontId="12" fillId="3" borderId="27" xfId="0" applyNumberFormat="1" applyFont="1" applyFill="1" applyBorder="1" applyAlignment="1" applyProtection="1">
      <alignment horizontal="center"/>
      <protection locked="0"/>
    </xf>
    <xf numFmtId="10" fontId="10" fillId="2" borderId="26" xfId="0" applyNumberFormat="1" applyFont="1" applyFill="1" applyBorder="1" applyAlignment="1">
      <alignment horizontal="center"/>
    </xf>
    <xf numFmtId="10" fontId="10" fillId="2" borderId="28" xfId="0" applyNumberFormat="1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2" xfId="0" applyNumberFormat="1" applyFont="1" applyFill="1" applyBorder="1" applyAlignment="1">
      <alignment horizontal="center"/>
    </xf>
    <xf numFmtId="2" fontId="10" fillId="2" borderId="20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3" xfId="0" applyNumberFormat="1" applyFont="1" applyFill="1" applyBorder="1" applyAlignment="1">
      <alignment horizontal="center"/>
    </xf>
    <xf numFmtId="0" fontId="10" fillId="2" borderId="19" xfId="0" applyFont="1" applyFill="1" applyBorder="1"/>
    <xf numFmtId="0" fontId="10" fillId="2" borderId="3" xfId="0" applyFont="1" applyFill="1" applyBorder="1"/>
    <xf numFmtId="10" fontId="12" fillId="4" borderId="23" xfId="0" applyNumberFormat="1" applyFont="1" applyFill="1" applyBorder="1" applyAlignment="1">
      <alignment horizontal="center"/>
    </xf>
    <xf numFmtId="0" fontId="10" fillId="2" borderId="39" xfId="0" applyFont="1" applyFill="1" applyBorder="1"/>
    <xf numFmtId="0" fontId="10" fillId="2" borderId="52" xfId="0" applyFont="1" applyFill="1" applyBorder="1" applyAlignment="1">
      <alignment horizontal="center"/>
    </xf>
    <xf numFmtId="0" fontId="10" fillId="2" borderId="53" xfId="0" applyFont="1" applyFill="1" applyBorder="1" applyAlignment="1">
      <alignment horizontal="right"/>
    </xf>
    <xf numFmtId="0" fontId="12" fillId="5" borderId="13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left" vertical="center" wrapText="1"/>
    </xf>
    <xf numFmtId="0" fontId="10" fillId="2" borderId="5" xfId="0" applyFont="1" applyFill="1" applyBorder="1"/>
    <xf numFmtId="0" fontId="10" fillId="2" borderId="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4" xfId="0" applyFont="1" applyFill="1" applyBorder="1"/>
    <xf numFmtId="0" fontId="10" fillId="2" borderId="4" xfId="0" applyFont="1" applyFill="1" applyBorder="1"/>
    <xf numFmtId="0" fontId="11" fillId="2" borderId="7" xfId="0" applyFont="1" applyFill="1" applyBorder="1"/>
    <xf numFmtId="0" fontId="10" fillId="2" borderId="7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6" fontId="10" fillId="2" borderId="17" xfId="0" applyNumberFormat="1" applyFont="1" applyFill="1" applyBorder="1" applyAlignment="1">
      <alignment horizontal="center"/>
    </xf>
    <xf numFmtId="166" fontId="10" fillId="2" borderId="19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66" fontId="10" fillId="2" borderId="11" xfId="0" applyNumberFormat="1" applyFont="1" applyFill="1" applyBorder="1" applyAlignment="1">
      <alignment horizontal="center"/>
    </xf>
    <xf numFmtId="10" fontId="12" fillId="4" borderId="54" xfId="0" applyNumberFormat="1" applyFont="1" applyFill="1" applyBorder="1" applyAlignment="1">
      <alignment horizontal="center"/>
    </xf>
    <xf numFmtId="166" fontId="10" fillId="2" borderId="22" xfId="0" applyNumberFormat="1" applyFont="1" applyFill="1" applyBorder="1" applyAlignment="1">
      <alignment horizontal="center"/>
    </xf>
    <xf numFmtId="166" fontId="10" fillId="2" borderId="27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0" fontId="12" fillId="3" borderId="25" xfId="0" applyFont="1" applyFill="1" applyBorder="1" applyAlignment="1" applyProtection="1">
      <alignment horizontal="center"/>
      <protection locked="0"/>
    </xf>
    <xf numFmtId="0" fontId="12" fillId="3" borderId="19" xfId="0" applyFont="1" applyFill="1" applyBorder="1" applyAlignment="1" applyProtection="1">
      <alignment horizontal="center"/>
      <protection locked="0"/>
    </xf>
    <xf numFmtId="0" fontId="12" fillId="3" borderId="30" xfId="0" applyFont="1" applyFill="1" applyBorder="1" applyAlignment="1" applyProtection="1">
      <alignment horizontal="center"/>
      <protection locked="0"/>
    </xf>
    <xf numFmtId="0" fontId="12" fillId="3" borderId="12" xfId="0" applyFont="1" applyFill="1" applyBorder="1" applyAlignment="1" applyProtection="1">
      <alignment horizontal="center"/>
      <protection locked="0"/>
    </xf>
    <xf numFmtId="171" fontId="12" fillId="3" borderId="30" xfId="0" applyNumberFormat="1" applyFont="1" applyFill="1" applyBorder="1" applyAlignment="1" applyProtection="1">
      <alignment horizontal="center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56" xfId="1" applyFont="1" applyFill="1" applyBorder="1" applyAlignment="1">
      <alignment horizontal="center"/>
    </xf>
    <xf numFmtId="0" fontId="24" fillId="3" borderId="56" xfId="1" applyFont="1" applyFill="1" applyBorder="1" applyAlignment="1" applyProtection="1">
      <alignment horizontal="center"/>
      <protection locked="0"/>
    </xf>
    <xf numFmtId="2" fontId="24" fillId="3" borderId="56" xfId="1" applyNumberFormat="1" applyFont="1" applyFill="1" applyBorder="1" applyAlignment="1" applyProtection="1">
      <alignment horizontal="center"/>
      <protection locked="0"/>
    </xf>
    <xf numFmtId="2" fontId="24" fillId="3" borderId="57" xfId="1" applyNumberFormat="1" applyFont="1" applyFill="1" applyBorder="1" applyAlignment="1" applyProtection="1">
      <alignment horizontal="center"/>
      <protection locked="0"/>
    </xf>
    <xf numFmtId="0" fontId="24" fillId="3" borderId="58" xfId="1" applyFont="1" applyFill="1" applyBorder="1" applyAlignment="1" applyProtection="1">
      <alignment horizontal="center"/>
      <protection locked="0"/>
    </xf>
    <xf numFmtId="2" fontId="24" fillId="3" borderId="58" xfId="1" applyNumberFormat="1" applyFont="1" applyFill="1" applyBorder="1" applyAlignment="1" applyProtection="1">
      <alignment horizontal="center"/>
      <protection locked="0"/>
    </xf>
    <xf numFmtId="0" fontId="6" fillId="2" borderId="57" xfId="1" applyFont="1" applyFill="1" applyBorder="1"/>
    <xf numFmtId="1" fontId="5" fillId="6" borderId="2" xfId="1" applyNumberFormat="1" applyFont="1" applyFill="1" applyBorder="1" applyAlignment="1">
      <alignment horizontal="center"/>
    </xf>
    <xf numFmtId="1" fontId="5" fillId="6" borderId="1" xfId="1" applyNumberFormat="1" applyFont="1" applyFill="1" applyBorder="1" applyAlignment="1">
      <alignment horizontal="center"/>
    </xf>
    <xf numFmtId="2" fontId="5" fillId="6" borderId="1" xfId="1" applyNumberFormat="1" applyFont="1" applyFill="1" applyBorder="1" applyAlignment="1">
      <alignment horizontal="center"/>
    </xf>
    <xf numFmtId="0" fontId="6" fillId="2" borderId="56" xfId="1" applyFont="1" applyFill="1" applyBorder="1"/>
    <xf numFmtId="10" fontId="5" fillId="7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3" xfId="1" applyFont="1" applyFill="1" applyBorder="1"/>
    <xf numFmtId="0" fontId="6" fillId="2" borderId="58" xfId="1" applyFont="1" applyFill="1" applyBorder="1"/>
    <xf numFmtId="0" fontId="5" fillId="6" borderId="1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0" fontId="6" fillId="2" borderId="4" xfId="1" applyFont="1" applyFill="1" applyBorder="1"/>
    <xf numFmtId="0" fontId="6" fillId="2" borderId="59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5" xfId="1" applyFont="1" applyFill="1" applyBorder="1"/>
    <xf numFmtId="0" fontId="2" fillId="2" borderId="0" xfId="1" applyFont="1" applyFill="1" applyAlignment="1">
      <alignment horizontal="center"/>
    </xf>
    <xf numFmtId="10" fontId="2" fillId="2" borderId="5" xfId="1" applyNumberFormat="1" applyFont="1" applyFill="1" applyBorder="1"/>
    <xf numFmtId="0" fontId="23" fillId="2" borderId="0" xfId="1" applyFill="1"/>
    <xf numFmtId="0" fontId="1" fillId="2" borderId="6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4" xfId="1" applyFont="1" applyFill="1" applyBorder="1"/>
    <xf numFmtId="0" fontId="1" fillId="2" borderId="7" xfId="1" applyFont="1" applyFill="1" applyBorder="1"/>
    <xf numFmtId="0" fontId="2" fillId="2" borderId="7" xfId="1" applyFont="1" applyFill="1" applyBorder="1"/>
    <xf numFmtId="0" fontId="3" fillId="2" borderId="0" xfId="1" applyFont="1" applyFill="1" applyAlignment="1">
      <alignment horizontal="center"/>
    </xf>
    <xf numFmtId="0" fontId="1" fillId="2" borderId="6" xfId="1" applyFont="1" applyFill="1" applyBorder="1" applyAlignment="1">
      <alignment horizontal="center"/>
    </xf>
    <xf numFmtId="166" fontId="5" fillId="2" borderId="9" xfId="0" applyNumberFormat="1" applyFont="1" applyFill="1" applyBorder="1" applyAlignment="1">
      <alignment horizontal="center" vertical="center"/>
    </xf>
    <xf numFmtId="166" fontId="5" fillId="2" borderId="1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4" xfId="0" applyFont="1" applyFill="1" applyBorder="1" applyAlignment="1">
      <alignment horizontal="center" wrapText="1"/>
    </xf>
    <xf numFmtId="0" fontId="9" fillId="2" borderId="15" xfId="0" applyFont="1" applyFill="1" applyBorder="1" applyAlignment="1">
      <alignment horizontal="center" wrapText="1"/>
    </xf>
    <xf numFmtId="0" fontId="9" fillId="2" borderId="16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8" fillId="2" borderId="17" xfId="0" applyFont="1" applyFill="1" applyBorder="1" applyAlignment="1">
      <alignment horizontal="left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39" xfId="0" applyFont="1" applyFill="1" applyBorder="1" applyAlignment="1">
      <alignment horizontal="left" vertical="center" wrapText="1"/>
    </xf>
    <xf numFmtId="0" fontId="18" fillId="2" borderId="40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justify" vertical="center" wrapText="1"/>
    </xf>
    <xf numFmtId="0" fontId="18" fillId="2" borderId="15" xfId="0" applyFont="1" applyFill="1" applyBorder="1" applyAlignment="1">
      <alignment horizontal="justify" vertical="center" wrapText="1"/>
    </xf>
    <xf numFmtId="0" fontId="18" fillId="2" borderId="16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8" fillId="2" borderId="16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10" fontId="14" fillId="2" borderId="10" xfId="0" applyNumberFormat="1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0" fontId="11" fillId="2" borderId="6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2" fontId="12" fillId="3" borderId="9" xfId="0" applyNumberFormat="1" applyFont="1" applyFill="1" applyBorder="1" applyAlignment="1" applyProtection="1">
      <alignment horizontal="center" vertical="center"/>
      <protection locked="0"/>
    </xf>
    <xf numFmtId="2" fontId="12" fillId="3" borderId="10" xfId="0" applyNumberFormat="1" applyFont="1" applyFill="1" applyBorder="1" applyAlignment="1" applyProtection="1">
      <alignment horizontal="center" vertical="center"/>
      <protection locked="0"/>
    </xf>
    <xf numFmtId="2" fontId="12" fillId="3" borderId="11" xfId="0" applyNumberFormat="1" applyFont="1" applyFill="1" applyBorder="1" applyAlignment="1" applyProtection="1">
      <alignment horizontal="center" vertical="center"/>
      <protection locked="0"/>
    </xf>
    <xf numFmtId="0" fontId="18" fillId="2" borderId="17" xfId="0" applyFont="1" applyFill="1" applyBorder="1" applyAlignment="1">
      <alignment horizontal="center" vertical="center" wrapText="1"/>
    </xf>
    <xf numFmtId="0" fontId="18" fillId="2" borderId="18" xfId="0" applyFont="1" applyFill="1" applyBorder="1" applyAlignment="1">
      <alignment horizontal="center" vertical="center" wrapText="1"/>
    </xf>
    <xf numFmtId="0" fontId="18" fillId="2" borderId="39" xfId="0" applyFont="1" applyFill="1" applyBorder="1" applyAlignment="1">
      <alignment horizontal="center" vertical="center" wrapText="1"/>
    </xf>
    <xf numFmtId="0" fontId="18" fillId="2" borderId="40" xfId="0" applyFont="1" applyFill="1" applyBorder="1" applyAlignment="1">
      <alignment horizontal="center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1" fillId="2" borderId="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36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4" xfId="0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0" fontId="18" fillId="2" borderId="16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view="pageBreakPreview" topLeftCell="A15" zoomScale="60" zoomScaleNormal="100" workbookViewId="0">
      <selection activeCell="B22" sqref="B22"/>
    </sheetView>
  </sheetViews>
  <sheetFormatPr defaultRowHeight="13.5" x14ac:dyDescent="0.25"/>
  <cols>
    <col min="1" max="1" width="27.5703125" style="237" customWidth="1"/>
    <col min="2" max="2" width="20.42578125" style="237" customWidth="1"/>
    <col min="3" max="3" width="31.85546875" style="237" customWidth="1"/>
    <col min="4" max="4" width="25.85546875" style="237" customWidth="1"/>
    <col min="5" max="5" width="25.7109375" style="237" customWidth="1"/>
    <col min="6" max="6" width="23.140625" style="237" customWidth="1"/>
    <col min="7" max="7" width="28.42578125" style="237" customWidth="1"/>
    <col min="8" max="8" width="21.5703125" style="237" customWidth="1"/>
    <col min="9" max="9" width="9.140625" style="237" customWidth="1"/>
    <col min="10" max="16384" width="9.140625" style="273"/>
  </cols>
  <sheetData>
    <row r="14" spans="1:6" ht="15" customHeight="1" x14ac:dyDescent="0.3">
      <c r="A14" s="236"/>
      <c r="C14" s="238"/>
      <c r="F14" s="238"/>
    </row>
    <row r="15" spans="1:6" ht="18.75" customHeight="1" x14ac:dyDescent="0.3">
      <c r="A15" s="280" t="s">
        <v>110</v>
      </c>
      <c r="B15" s="280"/>
      <c r="C15" s="280"/>
      <c r="D15" s="280"/>
      <c r="E15" s="280"/>
    </row>
    <row r="16" spans="1:6" ht="16.5" customHeight="1" x14ac:dyDescent="0.3">
      <c r="A16" s="239" t="s">
        <v>0</v>
      </c>
      <c r="B16" s="240" t="s">
        <v>111</v>
      </c>
    </row>
    <row r="17" spans="1:5" ht="16.5" customHeight="1" x14ac:dyDescent="0.3">
      <c r="A17" s="241" t="s">
        <v>112</v>
      </c>
      <c r="B17" s="241" t="s">
        <v>113</v>
      </c>
      <c r="D17" s="242"/>
      <c r="E17" s="243"/>
    </row>
    <row r="18" spans="1:5" ht="16.5" customHeight="1" x14ac:dyDescent="0.3">
      <c r="A18" s="244" t="s">
        <v>1</v>
      </c>
      <c r="B18" s="241" t="s">
        <v>108</v>
      </c>
      <c r="C18" s="243"/>
      <c r="D18" s="243"/>
      <c r="E18" s="243"/>
    </row>
    <row r="19" spans="1:5" ht="16.5" customHeight="1" x14ac:dyDescent="0.3">
      <c r="A19" s="244" t="s">
        <v>3</v>
      </c>
      <c r="B19" s="245">
        <v>101.34</v>
      </c>
      <c r="C19" s="243"/>
      <c r="D19" s="243"/>
      <c r="E19" s="243"/>
    </row>
    <row r="20" spans="1:5" ht="16.5" customHeight="1" x14ac:dyDescent="0.3">
      <c r="A20" s="241" t="s">
        <v>114</v>
      </c>
      <c r="B20" s="245">
        <v>14.46</v>
      </c>
      <c r="C20" s="243"/>
      <c r="D20" s="243"/>
      <c r="E20" s="243"/>
    </row>
    <row r="21" spans="1:5" ht="16.5" customHeight="1" x14ac:dyDescent="0.3">
      <c r="A21" s="241" t="s">
        <v>115</v>
      </c>
      <c r="B21" s="246">
        <f>B20/Lamivudine!B45</f>
        <v>0.14460000000000001</v>
      </c>
      <c r="C21" s="243"/>
      <c r="D21" s="243"/>
      <c r="E21" s="243"/>
    </row>
    <row r="22" spans="1:5" ht="15.75" customHeight="1" x14ac:dyDescent="0.25">
      <c r="A22" s="243"/>
      <c r="B22" s="243"/>
      <c r="C22" s="243"/>
      <c r="D22" s="243"/>
      <c r="E22" s="243"/>
    </row>
    <row r="23" spans="1:5" ht="16.5" customHeight="1" x14ac:dyDescent="0.3">
      <c r="A23" s="247" t="s">
        <v>116</v>
      </c>
      <c r="B23" s="248" t="s">
        <v>117</v>
      </c>
      <c r="C23" s="247" t="s">
        <v>118</v>
      </c>
      <c r="D23" s="247" t="s">
        <v>119</v>
      </c>
      <c r="E23" s="247" t="s">
        <v>120</v>
      </c>
    </row>
    <row r="24" spans="1:5" ht="16.5" customHeight="1" x14ac:dyDescent="0.3">
      <c r="A24" s="249">
        <v>1</v>
      </c>
      <c r="B24" s="250">
        <v>56237772</v>
      </c>
      <c r="C24" s="250">
        <v>6248.8</v>
      </c>
      <c r="D24" s="251">
        <v>1.2</v>
      </c>
      <c r="E24" s="252">
        <v>2.9</v>
      </c>
    </row>
    <row r="25" spans="1:5" ht="16.5" customHeight="1" x14ac:dyDescent="0.3">
      <c r="A25" s="249">
        <v>2</v>
      </c>
      <c r="B25" s="250">
        <v>56315421</v>
      </c>
      <c r="C25" s="250">
        <v>6181.1</v>
      </c>
      <c r="D25" s="251">
        <v>1.2</v>
      </c>
      <c r="E25" s="251">
        <v>2.9</v>
      </c>
    </row>
    <row r="26" spans="1:5" ht="16.5" customHeight="1" x14ac:dyDescent="0.3">
      <c r="A26" s="249">
        <v>3</v>
      </c>
      <c r="B26" s="250">
        <v>56114963</v>
      </c>
      <c r="C26" s="250">
        <v>6166.2</v>
      </c>
      <c r="D26" s="251">
        <v>1.2</v>
      </c>
      <c r="E26" s="251">
        <v>2.9</v>
      </c>
    </row>
    <row r="27" spans="1:5" ht="16.5" customHeight="1" x14ac:dyDescent="0.3">
      <c r="A27" s="249">
        <v>4</v>
      </c>
      <c r="B27" s="250">
        <v>56384667</v>
      </c>
      <c r="C27" s="250">
        <v>6193.7</v>
      </c>
      <c r="D27" s="251">
        <v>1.2</v>
      </c>
      <c r="E27" s="251">
        <v>2.9</v>
      </c>
    </row>
    <row r="28" spans="1:5" ht="16.5" customHeight="1" x14ac:dyDescent="0.3">
      <c r="A28" s="249">
        <v>5</v>
      </c>
      <c r="B28" s="250">
        <v>56216737</v>
      </c>
      <c r="C28" s="250">
        <v>6202.5</v>
      </c>
      <c r="D28" s="251">
        <v>1.2</v>
      </c>
      <c r="E28" s="251">
        <v>2.9</v>
      </c>
    </row>
    <row r="29" spans="1:5" ht="16.5" customHeight="1" x14ac:dyDescent="0.3">
      <c r="A29" s="249">
        <v>6</v>
      </c>
      <c r="B29" s="253">
        <v>56256768</v>
      </c>
      <c r="C29" s="253">
        <v>6182.2</v>
      </c>
      <c r="D29" s="254">
        <v>1.2</v>
      </c>
      <c r="E29" s="254">
        <v>2.9</v>
      </c>
    </row>
    <row r="30" spans="1:5" ht="16.5" customHeight="1" x14ac:dyDescent="0.3">
      <c r="A30" s="255" t="s">
        <v>121</v>
      </c>
      <c r="B30" s="256">
        <f>AVERAGE(B24:B29)</f>
        <v>56254388</v>
      </c>
      <c r="C30" s="257">
        <f>AVERAGE(C24:C29)</f>
        <v>6195.75</v>
      </c>
      <c r="D30" s="258">
        <f>AVERAGE(D24:D29)</f>
        <v>1.2</v>
      </c>
      <c r="E30" s="258">
        <f>AVERAGE(E24:E29)</f>
        <v>2.9</v>
      </c>
    </row>
    <row r="31" spans="1:5" ht="16.5" customHeight="1" x14ac:dyDescent="0.3">
      <c r="A31" s="259" t="s">
        <v>122</v>
      </c>
      <c r="B31" s="260">
        <f>(STDEV(B24:B29)/B30)</f>
        <v>1.6260555551935326E-3</v>
      </c>
      <c r="C31" s="261"/>
      <c r="D31" s="261"/>
      <c r="E31" s="262"/>
    </row>
    <row r="32" spans="1:5" s="237" customFormat="1" ht="16.5" customHeight="1" x14ac:dyDescent="0.3">
      <c r="A32" s="263" t="s">
        <v>8</v>
      </c>
      <c r="B32" s="264">
        <f>COUNT(B24:B29)</f>
        <v>6</v>
      </c>
      <c r="C32" s="265"/>
      <c r="D32" s="266"/>
      <c r="E32" s="267"/>
    </row>
    <row r="33" spans="1:5" s="237" customFormat="1" ht="15.75" customHeight="1" x14ac:dyDescent="0.25">
      <c r="A33" s="243"/>
      <c r="B33" s="243"/>
      <c r="C33" s="243"/>
      <c r="D33" s="243"/>
      <c r="E33" s="243"/>
    </row>
    <row r="34" spans="1:5" s="237" customFormat="1" ht="16.5" customHeight="1" x14ac:dyDescent="0.3">
      <c r="A34" s="244" t="s">
        <v>123</v>
      </c>
      <c r="B34" s="268" t="s">
        <v>124</v>
      </c>
      <c r="C34" s="269"/>
      <c r="D34" s="269"/>
      <c r="E34" s="269"/>
    </row>
    <row r="35" spans="1:5" ht="16.5" customHeight="1" x14ac:dyDescent="0.3">
      <c r="A35" s="244"/>
      <c r="B35" s="268" t="s">
        <v>125</v>
      </c>
      <c r="C35" s="269"/>
      <c r="D35" s="269"/>
      <c r="E35" s="269"/>
    </row>
    <row r="36" spans="1:5" ht="16.5" customHeight="1" x14ac:dyDescent="0.3">
      <c r="A36" s="244"/>
      <c r="B36" s="268" t="s">
        <v>126</v>
      </c>
      <c r="C36" s="269"/>
      <c r="D36" s="269"/>
      <c r="E36" s="269"/>
    </row>
    <row r="37" spans="1:5" ht="15.75" customHeight="1" x14ac:dyDescent="0.25">
      <c r="A37" s="243"/>
      <c r="B37" s="243"/>
      <c r="C37" s="243"/>
      <c r="D37" s="243"/>
      <c r="E37" s="243"/>
    </row>
    <row r="38" spans="1:5" ht="16.5" customHeight="1" x14ac:dyDescent="0.3">
      <c r="A38" s="239" t="s">
        <v>0</v>
      </c>
      <c r="B38" s="240" t="s">
        <v>127</v>
      </c>
    </row>
    <row r="39" spans="1:5" ht="16.5" customHeight="1" x14ac:dyDescent="0.3">
      <c r="A39" s="244" t="s">
        <v>1</v>
      </c>
      <c r="B39" s="241" t="s">
        <v>108</v>
      </c>
      <c r="C39" s="243"/>
      <c r="D39" s="243"/>
      <c r="E39" s="243"/>
    </row>
    <row r="40" spans="1:5" ht="16.5" customHeight="1" x14ac:dyDescent="0.3">
      <c r="A40" s="244" t="s">
        <v>3</v>
      </c>
      <c r="B40" s="245">
        <v>101.34</v>
      </c>
      <c r="C40" s="243"/>
      <c r="D40" s="243"/>
      <c r="E40" s="243"/>
    </row>
    <row r="41" spans="1:5" ht="16.5" customHeight="1" x14ac:dyDescent="0.3">
      <c r="A41" s="241" t="s">
        <v>114</v>
      </c>
      <c r="B41" s="245">
        <v>15.79</v>
      </c>
      <c r="C41" s="243"/>
      <c r="D41" s="243"/>
      <c r="E41" s="243"/>
    </row>
    <row r="42" spans="1:5" ht="16.5" customHeight="1" x14ac:dyDescent="0.3">
      <c r="A42" s="241" t="s">
        <v>115</v>
      </c>
      <c r="B42" s="246">
        <v>0.15</v>
      </c>
      <c r="C42" s="243"/>
      <c r="D42" s="243"/>
      <c r="E42" s="243"/>
    </row>
    <row r="43" spans="1:5" ht="15.75" customHeight="1" x14ac:dyDescent="0.25">
      <c r="A43" s="243"/>
      <c r="B43" s="243"/>
      <c r="C43" s="243"/>
      <c r="D43" s="243"/>
      <c r="E43" s="243"/>
    </row>
    <row r="44" spans="1:5" ht="16.5" customHeight="1" x14ac:dyDescent="0.3">
      <c r="A44" s="247" t="s">
        <v>116</v>
      </c>
      <c r="B44" s="248" t="s">
        <v>117</v>
      </c>
      <c r="C44" s="247" t="s">
        <v>118</v>
      </c>
      <c r="D44" s="247" t="s">
        <v>119</v>
      </c>
      <c r="E44" s="247" t="s">
        <v>120</v>
      </c>
    </row>
    <row r="45" spans="1:5" ht="16.5" customHeight="1" x14ac:dyDescent="0.3">
      <c r="A45" s="249">
        <v>1</v>
      </c>
      <c r="B45" s="250">
        <v>67460583</v>
      </c>
      <c r="C45" s="250">
        <v>6239.8</v>
      </c>
      <c r="D45" s="251">
        <v>1.2</v>
      </c>
      <c r="E45" s="252">
        <v>2.9</v>
      </c>
    </row>
    <row r="46" spans="1:5" ht="16.5" customHeight="1" x14ac:dyDescent="0.3">
      <c r="A46" s="249">
        <v>2</v>
      </c>
      <c r="B46" s="250">
        <v>67795040</v>
      </c>
      <c r="C46" s="250">
        <v>6416.5</v>
      </c>
      <c r="D46" s="251">
        <v>1.2</v>
      </c>
      <c r="E46" s="251">
        <v>2.9</v>
      </c>
    </row>
    <row r="47" spans="1:5" ht="16.5" customHeight="1" x14ac:dyDescent="0.3">
      <c r="A47" s="249">
        <v>3</v>
      </c>
      <c r="B47" s="250">
        <v>67961719</v>
      </c>
      <c r="C47" s="250">
        <v>6382.3</v>
      </c>
      <c r="D47" s="251">
        <v>1.2</v>
      </c>
      <c r="E47" s="251">
        <v>2.9</v>
      </c>
    </row>
    <row r="48" spans="1:5" ht="16.5" customHeight="1" x14ac:dyDescent="0.3">
      <c r="A48" s="249">
        <v>4</v>
      </c>
      <c r="B48" s="250">
        <v>67746098</v>
      </c>
      <c r="C48" s="250">
        <v>6382.3</v>
      </c>
      <c r="D48" s="251">
        <v>1.2</v>
      </c>
      <c r="E48" s="251">
        <v>2.9</v>
      </c>
    </row>
    <row r="49" spans="1:7" ht="16.5" customHeight="1" x14ac:dyDescent="0.3">
      <c r="A49" s="249">
        <v>5</v>
      </c>
      <c r="B49" s="250">
        <v>68215475</v>
      </c>
      <c r="C49" s="250">
        <v>6412</v>
      </c>
      <c r="D49" s="251">
        <v>1.2</v>
      </c>
      <c r="E49" s="251">
        <v>2.9</v>
      </c>
    </row>
    <row r="50" spans="1:7" ht="16.5" customHeight="1" x14ac:dyDescent="0.3">
      <c r="A50" s="249">
        <v>6</v>
      </c>
      <c r="B50" s="253">
        <v>68008695</v>
      </c>
      <c r="C50" s="253">
        <v>6418.9</v>
      </c>
      <c r="D50" s="254">
        <v>1.2</v>
      </c>
      <c r="E50" s="254">
        <v>2.9</v>
      </c>
    </row>
    <row r="51" spans="1:7" ht="16.5" customHeight="1" x14ac:dyDescent="0.3">
      <c r="A51" s="255" t="s">
        <v>121</v>
      </c>
      <c r="B51" s="256">
        <f>AVERAGE(B45:B50)</f>
        <v>67864601.666666672</v>
      </c>
      <c r="C51" s="257">
        <f>AVERAGE(C45:C50)</f>
        <v>6375.2999999999993</v>
      </c>
      <c r="D51" s="258">
        <f>AVERAGE(D45:D50)</f>
        <v>1.2</v>
      </c>
      <c r="E51" s="258">
        <f>AVERAGE(E45:E50)</f>
        <v>2.9</v>
      </c>
    </row>
    <row r="52" spans="1:7" ht="16.5" customHeight="1" x14ac:dyDescent="0.3">
      <c r="A52" s="259" t="s">
        <v>122</v>
      </c>
      <c r="B52" s="260">
        <f>(STDEV(B45:B50)/B51)</f>
        <v>3.8165067427510901E-3</v>
      </c>
      <c r="C52" s="261"/>
      <c r="D52" s="261"/>
      <c r="E52" s="262"/>
    </row>
    <row r="53" spans="1:7" s="237" customFormat="1" ht="16.5" customHeight="1" x14ac:dyDescent="0.3">
      <c r="A53" s="263" t="s">
        <v>8</v>
      </c>
      <c r="B53" s="264">
        <f>COUNT(B45:B50)</f>
        <v>6</v>
      </c>
      <c r="C53" s="265"/>
      <c r="D53" s="266"/>
      <c r="E53" s="267"/>
    </row>
    <row r="54" spans="1:7" s="237" customFormat="1" ht="15.75" customHeight="1" x14ac:dyDescent="0.25">
      <c r="A54" s="243"/>
      <c r="B54" s="243"/>
      <c r="C54" s="243"/>
      <c r="D54" s="243"/>
      <c r="E54" s="243"/>
    </row>
    <row r="55" spans="1:7" s="237" customFormat="1" ht="16.5" customHeight="1" x14ac:dyDescent="0.3">
      <c r="A55" s="244" t="s">
        <v>123</v>
      </c>
      <c r="B55" s="268" t="s">
        <v>124</v>
      </c>
      <c r="C55" s="269"/>
      <c r="D55" s="269"/>
      <c r="E55" s="269"/>
    </row>
    <row r="56" spans="1:7" ht="16.5" customHeight="1" x14ac:dyDescent="0.3">
      <c r="A56" s="244"/>
      <c r="B56" s="268" t="s">
        <v>125</v>
      </c>
      <c r="C56" s="269"/>
      <c r="D56" s="269"/>
      <c r="E56" s="269"/>
    </row>
    <row r="57" spans="1:7" ht="16.5" customHeight="1" x14ac:dyDescent="0.3">
      <c r="A57" s="244"/>
      <c r="B57" s="268" t="s">
        <v>126</v>
      </c>
      <c r="C57" s="269"/>
      <c r="D57" s="269"/>
      <c r="E57" s="269"/>
    </row>
    <row r="58" spans="1:7" ht="14.25" customHeight="1" thickBot="1" x14ac:dyDescent="0.3">
      <c r="A58" s="270"/>
      <c r="B58" s="271"/>
      <c r="D58" s="272"/>
      <c r="F58" s="273"/>
      <c r="G58" s="273"/>
    </row>
    <row r="59" spans="1:7" ht="15" customHeight="1" x14ac:dyDescent="0.3">
      <c r="B59" s="281" t="s">
        <v>9</v>
      </c>
      <c r="C59" s="281"/>
      <c r="E59" s="274" t="s">
        <v>10</v>
      </c>
      <c r="F59" s="275"/>
      <c r="G59" s="274" t="s">
        <v>11</v>
      </c>
    </row>
    <row r="60" spans="1:7" ht="15" customHeight="1" x14ac:dyDescent="0.3">
      <c r="A60" s="276" t="s">
        <v>12</v>
      </c>
      <c r="B60" s="277"/>
      <c r="C60" s="277"/>
      <c r="E60" s="277"/>
      <c r="G60" s="277"/>
    </row>
    <row r="61" spans="1:7" ht="15" customHeight="1" x14ac:dyDescent="0.3">
      <c r="A61" s="276" t="s">
        <v>13</v>
      </c>
      <c r="B61" s="278"/>
      <c r="C61" s="278"/>
      <c r="E61" s="278"/>
      <c r="G61" s="27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0" workbookViewId="0">
      <selection activeCell="A11" sqref="A11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5" t="s">
        <v>14</v>
      </c>
      <c r="B11" s="286"/>
      <c r="C11" s="286"/>
      <c r="D11" s="286"/>
      <c r="E11" s="286"/>
      <c r="F11" s="287"/>
      <c r="G11" s="43"/>
    </row>
    <row r="12" spans="1:7" ht="16.5" customHeight="1" x14ac:dyDescent="0.3">
      <c r="A12" s="284" t="s">
        <v>15</v>
      </c>
      <c r="B12" s="284"/>
      <c r="C12" s="284"/>
      <c r="D12" s="284"/>
      <c r="E12" s="284"/>
      <c r="F12" s="284"/>
      <c r="G12" s="42"/>
    </row>
    <row r="14" spans="1:7" ht="16.5" customHeight="1" x14ac:dyDescent="0.3">
      <c r="A14" s="289" t="s">
        <v>16</v>
      </c>
      <c r="B14" s="289"/>
      <c r="C14" s="12" t="s">
        <v>2</v>
      </c>
    </row>
    <row r="15" spans="1:7" ht="16.5" customHeight="1" x14ac:dyDescent="0.3">
      <c r="A15" s="289" t="s">
        <v>17</v>
      </c>
      <c r="B15" s="289"/>
      <c r="C15" s="12" t="s">
        <v>4</v>
      </c>
    </row>
    <row r="16" spans="1:7" ht="16.5" customHeight="1" x14ac:dyDescent="0.3">
      <c r="A16" s="289" t="s">
        <v>18</v>
      </c>
      <c r="B16" s="289"/>
      <c r="C16" s="12" t="s">
        <v>5</v>
      </c>
    </row>
    <row r="17" spans="1:5" ht="16.5" customHeight="1" x14ac:dyDescent="0.3">
      <c r="A17" s="289" t="s">
        <v>19</v>
      </c>
      <c r="B17" s="289"/>
      <c r="C17" s="12" t="s">
        <v>6</v>
      </c>
    </row>
    <row r="18" spans="1:5" ht="16.5" customHeight="1" x14ac:dyDescent="0.3">
      <c r="A18" s="289" t="s">
        <v>20</v>
      </c>
      <c r="B18" s="289"/>
      <c r="C18" s="49" t="s">
        <v>7</v>
      </c>
    </row>
    <row r="19" spans="1:5" ht="16.5" customHeight="1" x14ac:dyDescent="0.3">
      <c r="A19" s="289" t="s">
        <v>21</v>
      </c>
      <c r="B19" s="289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84" t="s">
        <v>0</v>
      </c>
      <c r="B21" s="284"/>
      <c r="C21" s="11" t="s">
        <v>22</v>
      </c>
      <c r="D21" s="18"/>
    </row>
    <row r="22" spans="1:5" ht="15.75" customHeight="1" x14ac:dyDescent="0.3">
      <c r="A22" s="288"/>
      <c r="B22" s="288"/>
      <c r="C22" s="9"/>
      <c r="D22" s="288"/>
      <c r="E22" s="288"/>
    </row>
    <row r="23" spans="1:5" ht="33.75" customHeight="1" x14ac:dyDescent="0.3">
      <c r="C23" s="38" t="s">
        <v>23</v>
      </c>
      <c r="D23" s="37" t="s">
        <v>24</v>
      </c>
      <c r="E23" s="4"/>
    </row>
    <row r="24" spans="1:5" ht="15.75" customHeight="1" x14ac:dyDescent="0.3">
      <c r="C24" s="47">
        <v>289.3</v>
      </c>
      <c r="D24" s="39">
        <f t="shared" ref="D24:D43" si="0">(C24-$C$46)/$C$46</f>
        <v>-1.7132712092797044E-3</v>
      </c>
      <c r="E24" s="5"/>
    </row>
    <row r="25" spans="1:5" ht="15.75" customHeight="1" x14ac:dyDescent="0.3">
      <c r="C25" s="47">
        <v>291.58</v>
      </c>
      <c r="D25" s="40">
        <f t="shared" si="0"/>
        <v>6.1543186339377684E-3</v>
      </c>
      <c r="E25" s="5"/>
    </row>
    <row r="26" spans="1:5" ht="15.75" customHeight="1" x14ac:dyDescent="0.3">
      <c r="C26" s="47">
        <v>292.32</v>
      </c>
      <c r="D26" s="40">
        <f t="shared" si="0"/>
        <v>8.7078346356838521E-3</v>
      </c>
      <c r="E26" s="5"/>
    </row>
    <row r="27" spans="1:5" ht="15.75" customHeight="1" x14ac:dyDescent="0.3">
      <c r="C27" s="47">
        <v>292.25</v>
      </c>
      <c r="D27" s="40">
        <f t="shared" si="0"/>
        <v>8.4662858247078979E-3</v>
      </c>
      <c r="E27" s="5"/>
    </row>
    <row r="28" spans="1:5" ht="15.75" customHeight="1" x14ac:dyDescent="0.3">
      <c r="C28" s="47">
        <v>290.64999999999998</v>
      </c>
      <c r="D28" s="40">
        <f t="shared" si="0"/>
        <v>2.9451701452568955E-3</v>
      </c>
      <c r="E28" s="5"/>
    </row>
    <row r="29" spans="1:5" ht="15.75" customHeight="1" x14ac:dyDescent="0.3">
      <c r="C29" s="47">
        <v>295.31</v>
      </c>
      <c r="D29" s="40">
        <f t="shared" si="0"/>
        <v>1.9025419561657798E-2</v>
      </c>
      <c r="E29" s="5"/>
    </row>
    <row r="30" spans="1:5" ht="15.75" customHeight="1" x14ac:dyDescent="0.3">
      <c r="C30" s="47">
        <v>288.86</v>
      </c>
      <c r="D30" s="40">
        <f t="shared" si="0"/>
        <v>-3.2315780211287009E-3</v>
      </c>
      <c r="E30" s="5"/>
    </row>
    <row r="31" spans="1:5" ht="15.75" customHeight="1" x14ac:dyDescent="0.3">
      <c r="C31" s="47">
        <v>292.11</v>
      </c>
      <c r="D31" s="40">
        <f t="shared" si="0"/>
        <v>7.9831882027559895E-3</v>
      </c>
      <c r="E31" s="5"/>
    </row>
    <row r="32" spans="1:5" ht="15.75" customHeight="1" x14ac:dyDescent="0.3">
      <c r="C32" s="47">
        <v>287.93</v>
      </c>
      <c r="D32" s="40">
        <f t="shared" si="0"/>
        <v>-6.4407265098095738E-3</v>
      </c>
      <c r="E32" s="5"/>
    </row>
    <row r="33" spans="1:7" ht="15.75" customHeight="1" x14ac:dyDescent="0.3">
      <c r="C33" s="47">
        <v>293.85000000000002</v>
      </c>
      <c r="D33" s="40">
        <f t="shared" si="0"/>
        <v>1.39874015041589E-2</v>
      </c>
      <c r="E33" s="5"/>
    </row>
    <row r="34" spans="1:7" ht="15.75" customHeight="1" x14ac:dyDescent="0.3">
      <c r="C34" s="47">
        <v>292.89999999999998</v>
      </c>
      <c r="D34" s="40">
        <f t="shared" si="0"/>
        <v>1.0709239069484757E-2</v>
      </c>
      <c r="E34" s="5"/>
    </row>
    <row r="35" spans="1:7" ht="15.75" customHeight="1" x14ac:dyDescent="0.3">
      <c r="C35" s="47">
        <v>289.87</v>
      </c>
      <c r="D35" s="40">
        <f t="shared" si="0"/>
        <v>2.5362625152466385E-4</v>
      </c>
      <c r="E35" s="5"/>
    </row>
    <row r="36" spans="1:7" ht="15.75" customHeight="1" x14ac:dyDescent="0.3">
      <c r="C36" s="47">
        <v>284.02999999999997</v>
      </c>
      <c r="D36" s="40">
        <f t="shared" si="0"/>
        <v>-1.9898445978471319E-2</v>
      </c>
      <c r="E36" s="5"/>
    </row>
    <row r="37" spans="1:7" ht="15.75" customHeight="1" x14ac:dyDescent="0.3">
      <c r="C37" s="47">
        <v>286.97000000000003</v>
      </c>
      <c r="D37" s="40">
        <f t="shared" si="0"/>
        <v>-9.7533959174800587E-3</v>
      </c>
      <c r="E37" s="5"/>
    </row>
    <row r="38" spans="1:7" ht="15.75" customHeight="1" x14ac:dyDescent="0.3">
      <c r="C38" s="47">
        <v>289.81</v>
      </c>
      <c r="D38" s="40">
        <f t="shared" si="0"/>
        <v>4.6584413545246346E-5</v>
      </c>
      <c r="E38" s="5"/>
    </row>
    <row r="39" spans="1:7" ht="15.75" customHeight="1" x14ac:dyDescent="0.3">
      <c r="C39" s="47">
        <v>284.06</v>
      </c>
      <c r="D39" s="40">
        <f t="shared" si="0"/>
        <v>-1.9794925059481511E-2</v>
      </c>
      <c r="E39" s="5"/>
    </row>
    <row r="40" spans="1:7" ht="15.75" customHeight="1" x14ac:dyDescent="0.3">
      <c r="C40" s="47">
        <v>287.42</v>
      </c>
      <c r="D40" s="40">
        <f t="shared" si="0"/>
        <v>-8.2005821326345246E-3</v>
      </c>
      <c r="E40" s="5"/>
    </row>
    <row r="41" spans="1:7" ht="15.75" customHeight="1" x14ac:dyDescent="0.3">
      <c r="C41" s="47">
        <v>285.33</v>
      </c>
      <c r="D41" s="40">
        <f t="shared" si="0"/>
        <v>-1.5412539488917404E-2</v>
      </c>
      <c r="E41" s="5"/>
    </row>
    <row r="42" spans="1:7" ht="15.75" customHeight="1" x14ac:dyDescent="0.3">
      <c r="C42" s="47">
        <v>289.07</v>
      </c>
      <c r="D42" s="40">
        <f t="shared" si="0"/>
        <v>-2.5069315882008374E-3</v>
      </c>
      <c r="E42" s="5"/>
    </row>
    <row r="43" spans="1:7" ht="16.5" customHeight="1" x14ac:dyDescent="0.3">
      <c r="C43" s="48">
        <v>292.31</v>
      </c>
      <c r="D43" s="41">
        <f t="shared" si="0"/>
        <v>8.6733276626873163E-3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25</v>
      </c>
      <c r="C45" s="35">
        <f>SUM(C24:C44)</f>
        <v>5795.9300000000012</v>
      </c>
      <c r="D45" s="30"/>
      <c r="E45" s="6"/>
    </row>
    <row r="46" spans="1:7" ht="17.25" customHeight="1" x14ac:dyDescent="0.3">
      <c r="B46" s="34" t="s">
        <v>26</v>
      </c>
      <c r="C46" s="36">
        <f>AVERAGE(C24:C44)</f>
        <v>289.79650000000004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26</v>
      </c>
      <c r="C48" s="37" t="s">
        <v>27</v>
      </c>
      <c r="D48" s="32"/>
      <c r="G48" s="10"/>
    </row>
    <row r="49" spans="1:6" ht="17.25" customHeight="1" x14ac:dyDescent="0.3">
      <c r="B49" s="282">
        <f>C46</f>
        <v>289.79650000000004</v>
      </c>
      <c r="C49" s="45">
        <f>-IF(C46&lt;=80,10%,IF(C46&lt;250,7.5%,5%))</f>
        <v>-0.05</v>
      </c>
      <c r="D49" s="33">
        <f>IF(C46&lt;=80,C46*0.9,IF(C46&lt;250,C46*0.925,C46*0.95))</f>
        <v>275.30667500000004</v>
      </c>
    </row>
    <row r="50" spans="1:6" ht="17.25" customHeight="1" x14ac:dyDescent="0.3">
      <c r="B50" s="283"/>
      <c r="C50" s="46">
        <f>IF(C46&lt;=80, 10%, IF(C46&lt;250, 7.5%, 5%))</f>
        <v>0.05</v>
      </c>
      <c r="D50" s="33">
        <f>IF(C46&lt;=80, C46*1.1, IF(C46&lt;250, C46*1.075, C46*1.05))</f>
        <v>304.28632500000003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9</v>
      </c>
      <c r="C52" s="19"/>
      <c r="D52" s="20" t="s">
        <v>10</v>
      </c>
      <c r="E52" s="21"/>
      <c r="F52" s="20" t="s">
        <v>11</v>
      </c>
    </row>
    <row r="53" spans="1:6" ht="34.5" customHeight="1" x14ac:dyDescent="0.3">
      <c r="A53" s="22" t="s">
        <v>12</v>
      </c>
      <c r="B53" s="23"/>
      <c r="C53" s="24"/>
      <c r="D53" s="23"/>
      <c r="E53" s="13"/>
      <c r="F53" s="25"/>
    </row>
    <row r="54" spans="1:6" ht="34.5" customHeight="1" x14ac:dyDescent="0.3">
      <c r="A54" s="22" t="s">
        <v>13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3" zoomScale="60" zoomScaleNormal="40" zoomScalePageLayoutView="55" workbookViewId="0">
      <selection activeCell="E90" sqref="E9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0" t="s">
        <v>28</v>
      </c>
      <c r="B1" s="290"/>
      <c r="C1" s="290"/>
      <c r="D1" s="290"/>
      <c r="E1" s="290"/>
      <c r="F1" s="290"/>
      <c r="G1" s="290"/>
      <c r="H1" s="290"/>
      <c r="I1" s="290"/>
    </row>
    <row r="2" spans="1:9" ht="18.75" customHeight="1" x14ac:dyDescent="0.25">
      <c r="A2" s="290"/>
      <c r="B2" s="290"/>
      <c r="C2" s="290"/>
      <c r="D2" s="290"/>
      <c r="E2" s="290"/>
      <c r="F2" s="290"/>
      <c r="G2" s="290"/>
      <c r="H2" s="290"/>
      <c r="I2" s="290"/>
    </row>
    <row r="3" spans="1:9" ht="18.75" customHeight="1" x14ac:dyDescent="0.25">
      <c r="A3" s="290"/>
      <c r="B3" s="290"/>
      <c r="C3" s="290"/>
      <c r="D3" s="290"/>
      <c r="E3" s="290"/>
      <c r="F3" s="290"/>
      <c r="G3" s="290"/>
      <c r="H3" s="290"/>
      <c r="I3" s="290"/>
    </row>
    <row r="4" spans="1:9" ht="18.75" customHeight="1" x14ac:dyDescent="0.25">
      <c r="A4" s="290"/>
      <c r="B4" s="290"/>
      <c r="C4" s="290"/>
      <c r="D4" s="290"/>
      <c r="E4" s="290"/>
      <c r="F4" s="290"/>
      <c r="G4" s="290"/>
      <c r="H4" s="290"/>
      <c r="I4" s="290"/>
    </row>
    <row r="5" spans="1:9" ht="18.75" customHeight="1" x14ac:dyDescent="0.25">
      <c r="A5" s="290"/>
      <c r="B5" s="290"/>
      <c r="C5" s="290"/>
      <c r="D5" s="290"/>
      <c r="E5" s="290"/>
      <c r="F5" s="290"/>
      <c r="G5" s="290"/>
      <c r="H5" s="290"/>
      <c r="I5" s="290"/>
    </row>
    <row r="6" spans="1:9" ht="18.75" customHeight="1" x14ac:dyDescent="0.25">
      <c r="A6" s="290"/>
      <c r="B6" s="290"/>
      <c r="C6" s="290"/>
      <c r="D6" s="290"/>
      <c r="E6" s="290"/>
      <c r="F6" s="290"/>
      <c r="G6" s="290"/>
      <c r="H6" s="290"/>
      <c r="I6" s="290"/>
    </row>
    <row r="7" spans="1:9" ht="18.75" customHeight="1" x14ac:dyDescent="0.25">
      <c r="A7" s="290"/>
      <c r="B7" s="290"/>
      <c r="C7" s="290"/>
      <c r="D7" s="290"/>
      <c r="E7" s="290"/>
      <c r="F7" s="290"/>
      <c r="G7" s="290"/>
      <c r="H7" s="290"/>
      <c r="I7" s="290"/>
    </row>
    <row r="8" spans="1:9" x14ac:dyDescent="0.25">
      <c r="A8" s="291" t="s">
        <v>29</v>
      </c>
      <c r="B8" s="291"/>
      <c r="C8" s="291"/>
      <c r="D8" s="291"/>
      <c r="E8" s="291"/>
      <c r="F8" s="291"/>
      <c r="G8" s="291"/>
      <c r="H8" s="291"/>
      <c r="I8" s="291"/>
    </row>
    <row r="9" spans="1:9" x14ac:dyDescent="0.25">
      <c r="A9" s="291"/>
      <c r="B9" s="291"/>
      <c r="C9" s="291"/>
      <c r="D9" s="291"/>
      <c r="E9" s="291"/>
      <c r="F9" s="291"/>
      <c r="G9" s="291"/>
      <c r="H9" s="291"/>
      <c r="I9" s="291"/>
    </row>
    <row r="10" spans="1:9" x14ac:dyDescent="0.25">
      <c r="A10" s="291"/>
      <c r="B10" s="291"/>
      <c r="C10" s="291"/>
      <c r="D10" s="291"/>
      <c r="E10" s="291"/>
      <c r="F10" s="291"/>
      <c r="G10" s="291"/>
      <c r="H10" s="291"/>
      <c r="I10" s="291"/>
    </row>
    <row r="11" spans="1:9" x14ac:dyDescent="0.25">
      <c r="A11" s="291"/>
      <c r="B11" s="291"/>
      <c r="C11" s="291"/>
      <c r="D11" s="291"/>
      <c r="E11" s="291"/>
      <c r="F11" s="291"/>
      <c r="G11" s="291"/>
      <c r="H11" s="291"/>
      <c r="I11" s="291"/>
    </row>
    <row r="12" spans="1:9" x14ac:dyDescent="0.25">
      <c r="A12" s="291"/>
      <c r="B12" s="291"/>
      <c r="C12" s="291"/>
      <c r="D12" s="291"/>
      <c r="E12" s="291"/>
      <c r="F12" s="291"/>
      <c r="G12" s="291"/>
      <c r="H12" s="291"/>
      <c r="I12" s="291"/>
    </row>
    <row r="13" spans="1:9" x14ac:dyDescent="0.25">
      <c r="A13" s="291"/>
      <c r="B13" s="291"/>
      <c r="C13" s="291"/>
      <c r="D13" s="291"/>
      <c r="E13" s="291"/>
      <c r="F13" s="291"/>
      <c r="G13" s="291"/>
      <c r="H13" s="291"/>
      <c r="I13" s="291"/>
    </row>
    <row r="14" spans="1:9" x14ac:dyDescent="0.25">
      <c r="A14" s="291"/>
      <c r="B14" s="291"/>
      <c r="C14" s="291"/>
      <c r="D14" s="291"/>
      <c r="E14" s="291"/>
      <c r="F14" s="291"/>
      <c r="G14" s="291"/>
      <c r="H14" s="291"/>
      <c r="I14" s="291"/>
    </row>
    <row r="15" spans="1:9" ht="19.5" customHeight="1" x14ac:dyDescent="0.3">
      <c r="A15" s="50"/>
    </row>
    <row r="16" spans="1:9" ht="19.5" customHeight="1" x14ac:dyDescent="0.3">
      <c r="A16" s="324" t="s">
        <v>14</v>
      </c>
      <c r="B16" s="325"/>
      <c r="C16" s="325"/>
      <c r="D16" s="325"/>
      <c r="E16" s="325"/>
      <c r="F16" s="325"/>
      <c r="G16" s="325"/>
      <c r="H16" s="326"/>
    </row>
    <row r="17" spans="1:14" ht="20.25" customHeight="1" x14ac:dyDescent="0.25">
      <c r="A17" s="327" t="s">
        <v>30</v>
      </c>
      <c r="B17" s="327"/>
      <c r="C17" s="327"/>
      <c r="D17" s="327"/>
      <c r="E17" s="327"/>
      <c r="F17" s="327"/>
      <c r="G17" s="327"/>
      <c r="H17" s="327"/>
    </row>
    <row r="18" spans="1:14" ht="26.25" customHeight="1" x14ac:dyDescent="0.4">
      <c r="A18" s="52" t="s">
        <v>16</v>
      </c>
      <c r="B18" s="323" t="s">
        <v>2</v>
      </c>
      <c r="C18" s="323"/>
      <c r="D18" s="219"/>
      <c r="E18" s="53"/>
      <c r="F18" s="54"/>
      <c r="G18" s="54"/>
      <c r="H18" s="54"/>
    </row>
    <row r="19" spans="1:14" ht="26.25" customHeight="1" x14ac:dyDescent="0.4">
      <c r="A19" s="52" t="s">
        <v>17</v>
      </c>
      <c r="B19" s="55" t="s">
        <v>4</v>
      </c>
      <c r="C19" s="221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18</v>
      </c>
      <c r="B20" s="328" t="s">
        <v>5</v>
      </c>
      <c r="C20" s="328"/>
      <c r="D20" s="54"/>
      <c r="E20" s="54"/>
      <c r="F20" s="54"/>
      <c r="G20" s="54"/>
      <c r="H20" s="54"/>
    </row>
    <row r="21" spans="1:14" ht="26.25" customHeight="1" x14ac:dyDescent="0.4">
      <c r="A21" s="52" t="s">
        <v>19</v>
      </c>
      <c r="B21" s="328" t="s">
        <v>6</v>
      </c>
      <c r="C21" s="328"/>
      <c r="D21" s="328"/>
      <c r="E21" s="328"/>
      <c r="F21" s="328"/>
      <c r="G21" s="328"/>
      <c r="H21" s="328"/>
      <c r="I21" s="56"/>
    </row>
    <row r="22" spans="1:14" ht="26.25" customHeight="1" x14ac:dyDescent="0.4">
      <c r="A22" s="52" t="s">
        <v>20</v>
      </c>
      <c r="B22" s="57" t="s">
        <v>7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21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0</v>
      </c>
      <c r="B25" s="58"/>
    </row>
    <row r="26" spans="1:14" ht="26.25" customHeight="1" x14ac:dyDescent="0.4">
      <c r="A26" s="60" t="s">
        <v>1</v>
      </c>
      <c r="B26" s="323" t="s">
        <v>108</v>
      </c>
      <c r="C26" s="323"/>
    </row>
    <row r="27" spans="1:14" ht="26.25" customHeight="1" x14ac:dyDescent="0.4">
      <c r="A27" s="61" t="s">
        <v>31</v>
      </c>
      <c r="B27" s="321" t="s">
        <v>109</v>
      </c>
      <c r="C27" s="321"/>
    </row>
    <row r="28" spans="1:14" ht="27" customHeight="1" x14ac:dyDescent="0.4">
      <c r="A28" s="61" t="s">
        <v>3</v>
      </c>
      <c r="B28" s="62">
        <v>101.34</v>
      </c>
    </row>
    <row r="29" spans="1:14" s="3" customFormat="1" ht="27" customHeight="1" x14ac:dyDescent="0.4">
      <c r="A29" s="61" t="s">
        <v>32</v>
      </c>
      <c r="B29" s="63"/>
      <c r="C29" s="298" t="s">
        <v>33</v>
      </c>
      <c r="D29" s="299"/>
      <c r="E29" s="299"/>
      <c r="F29" s="299"/>
      <c r="G29" s="300"/>
      <c r="I29" s="64"/>
      <c r="J29" s="64"/>
      <c r="K29" s="64"/>
      <c r="L29" s="64"/>
    </row>
    <row r="30" spans="1:14" s="3" customFormat="1" ht="19.5" customHeight="1" x14ac:dyDescent="0.3">
      <c r="A30" s="61" t="s">
        <v>34</v>
      </c>
      <c r="B30" s="65">
        <f>B28-B29</f>
        <v>101.34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35</v>
      </c>
      <c r="B31" s="68">
        <v>1</v>
      </c>
      <c r="C31" s="301" t="s">
        <v>36</v>
      </c>
      <c r="D31" s="302"/>
      <c r="E31" s="302"/>
      <c r="F31" s="302"/>
      <c r="G31" s="302"/>
      <c r="H31" s="303"/>
      <c r="I31" s="64"/>
      <c r="J31" s="64"/>
      <c r="K31" s="64"/>
      <c r="L31" s="64"/>
    </row>
    <row r="32" spans="1:14" s="3" customFormat="1" ht="27" customHeight="1" x14ac:dyDescent="0.4">
      <c r="A32" s="61" t="s">
        <v>37</v>
      </c>
      <c r="B32" s="68">
        <v>1</v>
      </c>
      <c r="C32" s="301" t="s">
        <v>38</v>
      </c>
      <c r="D32" s="302"/>
      <c r="E32" s="302"/>
      <c r="F32" s="302"/>
      <c r="G32" s="302"/>
      <c r="H32" s="303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39</v>
      </c>
      <c r="B34" s="73">
        <f>B31/B32</f>
        <v>1</v>
      </c>
      <c r="C34" s="51" t="s">
        <v>40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41</v>
      </c>
      <c r="B36" s="75">
        <v>50</v>
      </c>
      <c r="C36" s="51"/>
      <c r="D36" s="304" t="s">
        <v>42</v>
      </c>
      <c r="E36" s="322"/>
      <c r="F36" s="304" t="s">
        <v>43</v>
      </c>
      <c r="G36" s="305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44</v>
      </c>
      <c r="B37" s="77">
        <v>5</v>
      </c>
      <c r="C37" s="78" t="s">
        <v>45</v>
      </c>
      <c r="D37" s="79" t="s">
        <v>46</v>
      </c>
      <c r="E37" s="80" t="s">
        <v>47</v>
      </c>
      <c r="F37" s="79" t="s">
        <v>46</v>
      </c>
      <c r="G37" s="81" t="s">
        <v>47</v>
      </c>
      <c r="I37" s="82" t="s">
        <v>48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49</v>
      </c>
      <c r="B38" s="77">
        <v>10</v>
      </c>
      <c r="C38" s="83">
        <v>1</v>
      </c>
      <c r="D38" s="231">
        <v>56317310</v>
      </c>
      <c r="E38" s="84">
        <f>IF(ISBLANK(D38),"-",$D$48/$D$45*D38)</f>
        <v>57647963.349211849</v>
      </c>
      <c r="F38" s="231">
        <v>62442595</v>
      </c>
      <c r="G38" s="85">
        <f>IF(ISBLANK(F38),"-",$D$48/$F$45*F38)</f>
        <v>58534130.61680261</v>
      </c>
      <c r="I38" s="86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50</v>
      </c>
      <c r="B39" s="77">
        <v>1</v>
      </c>
      <c r="C39" s="87">
        <v>2</v>
      </c>
      <c r="D39" s="232">
        <v>56211331</v>
      </c>
      <c r="E39" s="89">
        <f>IF(ISBLANK(D39),"-",$D$48/$D$45*D39)</f>
        <v>57539480.300078534</v>
      </c>
      <c r="F39" s="232">
        <v>62411907</v>
      </c>
      <c r="G39" s="90">
        <f>IF(ISBLANK(F39),"-",$D$48/$F$45*F39)</f>
        <v>58505363.468346201</v>
      </c>
      <c r="I39" s="306">
        <f>ABS((F43/D43*D42)-F42)/D42</f>
        <v>1.280712591532363E-2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51</v>
      </c>
      <c r="B40" s="77">
        <v>1</v>
      </c>
      <c r="C40" s="87">
        <v>3</v>
      </c>
      <c r="D40" s="232">
        <v>56632925</v>
      </c>
      <c r="E40" s="89">
        <f>IF(ISBLANK(D40),"-",$D$48/$D$45*D40)</f>
        <v>57971035.632892683</v>
      </c>
      <c r="F40" s="232">
        <v>62032658</v>
      </c>
      <c r="G40" s="90">
        <f>IF(ISBLANK(F40),"-",$D$48/$F$45*F40)</f>
        <v>58149852.770844094</v>
      </c>
      <c r="I40" s="306"/>
      <c r="L40" s="69"/>
      <c r="M40" s="69"/>
      <c r="N40" s="91"/>
    </row>
    <row r="41" spans="1:14" ht="27" customHeight="1" x14ac:dyDescent="0.4">
      <c r="A41" s="76" t="s">
        <v>52</v>
      </c>
      <c r="B41" s="77">
        <v>1</v>
      </c>
      <c r="C41" s="92">
        <v>4</v>
      </c>
      <c r="D41" s="233"/>
      <c r="E41" s="93" t="str">
        <f>IF(ISBLANK(D41),"-",$D$48/$D$45*D41)</f>
        <v>-</v>
      </c>
      <c r="F41" s="233"/>
      <c r="G41" s="94" t="str">
        <f>IF(ISBLANK(F41),"-",$D$48/$F$45*F41)</f>
        <v>-</v>
      </c>
      <c r="I41" s="95"/>
      <c r="L41" s="69"/>
      <c r="M41" s="69"/>
      <c r="N41" s="91"/>
    </row>
    <row r="42" spans="1:14" ht="27" customHeight="1" x14ac:dyDescent="0.4">
      <c r="A42" s="76" t="s">
        <v>53</v>
      </c>
      <c r="B42" s="77">
        <v>1</v>
      </c>
      <c r="C42" s="96" t="s">
        <v>54</v>
      </c>
      <c r="D42" s="97">
        <f>AVERAGE(D38:D41)</f>
        <v>56387188.666666664</v>
      </c>
      <c r="E42" s="98">
        <f>AVERAGE(E38:E41)</f>
        <v>57719493.094061017</v>
      </c>
      <c r="F42" s="97">
        <f>AVERAGE(F38:F41)</f>
        <v>62295720</v>
      </c>
      <c r="G42" s="99">
        <f>AVERAGE(G38:G41)</f>
        <v>58396448.951997638</v>
      </c>
      <c r="H42" s="100"/>
    </row>
    <row r="43" spans="1:14" ht="26.25" customHeight="1" x14ac:dyDescent="0.4">
      <c r="A43" s="76" t="s">
        <v>55</v>
      </c>
      <c r="B43" s="77">
        <v>1</v>
      </c>
      <c r="C43" s="101" t="s">
        <v>56</v>
      </c>
      <c r="D43" s="234">
        <v>14.46</v>
      </c>
      <c r="E43" s="91"/>
      <c r="F43" s="102">
        <v>15.79</v>
      </c>
      <c r="H43" s="100"/>
    </row>
    <row r="44" spans="1:14" ht="26.25" customHeight="1" x14ac:dyDescent="0.4">
      <c r="A44" s="76" t="s">
        <v>57</v>
      </c>
      <c r="B44" s="77">
        <v>1</v>
      </c>
      <c r="C44" s="103" t="s">
        <v>58</v>
      </c>
      <c r="D44" s="104">
        <f>D43*$B$34</f>
        <v>14.46</v>
      </c>
      <c r="E44" s="105"/>
      <c r="F44" s="104">
        <f>F43*$B$34</f>
        <v>15.79</v>
      </c>
      <c r="H44" s="100"/>
    </row>
    <row r="45" spans="1:14" ht="19.5" customHeight="1" x14ac:dyDescent="0.3">
      <c r="A45" s="76" t="s">
        <v>59</v>
      </c>
      <c r="B45" s="106">
        <f>(B44/B43)*(B42/B41)*(B40/B39)*(B38/B37)*B36</f>
        <v>100</v>
      </c>
      <c r="C45" s="103" t="s">
        <v>60</v>
      </c>
      <c r="D45" s="107">
        <f>D44*$B$30/100</f>
        <v>14.653764000000001</v>
      </c>
      <c r="E45" s="108"/>
      <c r="F45" s="107">
        <f>F44*$B$30/100</f>
        <v>16.001586</v>
      </c>
      <c r="H45" s="100"/>
    </row>
    <row r="46" spans="1:14" ht="19.5" customHeight="1" x14ac:dyDescent="0.3">
      <c r="A46" s="292" t="s">
        <v>61</v>
      </c>
      <c r="B46" s="293"/>
      <c r="C46" s="103" t="s">
        <v>62</v>
      </c>
      <c r="D46" s="109">
        <f>D45/$B$45</f>
        <v>0.14653764</v>
      </c>
      <c r="E46" s="110"/>
      <c r="F46" s="111">
        <f>F45/$B$45</f>
        <v>0.16001586000000001</v>
      </c>
      <c r="H46" s="100"/>
    </row>
    <row r="47" spans="1:14" ht="27" customHeight="1" x14ac:dyDescent="0.4">
      <c r="A47" s="294"/>
      <c r="B47" s="295"/>
      <c r="C47" s="112" t="s">
        <v>63</v>
      </c>
      <c r="D47" s="113">
        <v>0.15</v>
      </c>
      <c r="E47" s="114"/>
      <c r="F47" s="110"/>
      <c r="H47" s="100"/>
    </row>
    <row r="48" spans="1:14" ht="18.75" x14ac:dyDescent="0.3">
      <c r="C48" s="115" t="s">
        <v>64</v>
      </c>
      <c r="D48" s="107">
        <f>D47*$B$45</f>
        <v>15</v>
      </c>
      <c r="F48" s="116"/>
      <c r="H48" s="100"/>
    </row>
    <row r="49" spans="1:12" ht="19.5" customHeight="1" x14ac:dyDescent="0.3">
      <c r="C49" s="117" t="s">
        <v>65</v>
      </c>
      <c r="D49" s="118">
        <f>D48/B34</f>
        <v>15</v>
      </c>
      <c r="F49" s="116"/>
      <c r="H49" s="100"/>
    </row>
    <row r="50" spans="1:12" ht="18.75" x14ac:dyDescent="0.3">
      <c r="C50" s="74" t="s">
        <v>66</v>
      </c>
      <c r="D50" s="119">
        <f>AVERAGE(E38:E41,G38:G41)</f>
        <v>58057971.023029327</v>
      </c>
      <c r="F50" s="120"/>
      <c r="H50" s="100"/>
    </row>
    <row r="51" spans="1:12" ht="18.75" x14ac:dyDescent="0.3">
      <c r="C51" s="76" t="s">
        <v>67</v>
      </c>
      <c r="D51" s="121">
        <f>STDEV(E38:E41,G38:G41)/D50</f>
        <v>7.2252314107359187E-3</v>
      </c>
      <c r="F51" s="120"/>
      <c r="H51" s="100"/>
    </row>
    <row r="52" spans="1:12" ht="19.5" customHeight="1" x14ac:dyDescent="0.3">
      <c r="C52" s="122" t="s">
        <v>8</v>
      </c>
      <c r="D52" s="123">
        <f>COUNT(E38:E41,G38:G41)</f>
        <v>6</v>
      </c>
      <c r="F52" s="120"/>
    </row>
    <row r="54" spans="1:12" ht="18.75" x14ac:dyDescent="0.3">
      <c r="A54" s="124" t="s">
        <v>0</v>
      </c>
      <c r="B54" s="125" t="s">
        <v>68</v>
      </c>
    </row>
    <row r="55" spans="1:12" ht="18.75" x14ac:dyDescent="0.3">
      <c r="A55" s="51" t="s">
        <v>69</v>
      </c>
      <c r="B55" s="126" t="str">
        <f>B21</f>
        <v>Each Film coated tablet contains: Lamivudine USP 150 mg</v>
      </c>
    </row>
    <row r="56" spans="1:12" ht="26.25" customHeight="1" x14ac:dyDescent="0.4">
      <c r="A56" s="127" t="s">
        <v>70</v>
      </c>
      <c r="B56" s="128">
        <v>150</v>
      </c>
      <c r="C56" s="51" t="str">
        <f>B20</f>
        <v>Lamivudine</v>
      </c>
      <c r="H56" s="129"/>
    </row>
    <row r="57" spans="1:12" ht="18.75" x14ac:dyDescent="0.3">
      <c r="A57" s="126" t="s">
        <v>71</v>
      </c>
      <c r="B57" s="220">
        <f>Uniformity!C46</f>
        <v>289.79650000000004</v>
      </c>
      <c r="H57" s="129"/>
    </row>
    <row r="58" spans="1:12" ht="19.5" customHeight="1" x14ac:dyDescent="0.3">
      <c r="H58" s="129"/>
    </row>
    <row r="59" spans="1:12" s="3" customFormat="1" ht="27" customHeight="1" x14ac:dyDescent="0.4">
      <c r="A59" s="74" t="s">
        <v>72</v>
      </c>
      <c r="B59" s="75">
        <v>100</v>
      </c>
      <c r="C59" s="51"/>
      <c r="D59" s="130" t="s">
        <v>73</v>
      </c>
      <c r="E59" s="131" t="s">
        <v>45</v>
      </c>
      <c r="F59" s="131" t="s">
        <v>46</v>
      </c>
      <c r="G59" s="131" t="s">
        <v>74</v>
      </c>
      <c r="H59" s="78" t="s">
        <v>75</v>
      </c>
      <c r="L59" s="64"/>
    </row>
    <row r="60" spans="1:12" s="3" customFormat="1" ht="26.25" customHeight="1" x14ac:dyDescent="0.4">
      <c r="A60" s="76" t="s">
        <v>76</v>
      </c>
      <c r="B60" s="77">
        <v>5</v>
      </c>
      <c r="C60" s="309" t="s">
        <v>77</v>
      </c>
      <c r="D60" s="312">
        <v>214.66</v>
      </c>
      <c r="E60" s="132">
        <v>1</v>
      </c>
      <c r="F60" s="133">
        <v>43811146</v>
      </c>
      <c r="G60" s="222">
        <f>IF(ISBLANK(F60),"-",(F60/$D$50*$D$47*$B$68)*($B$57/$D$60))</f>
        <v>152.81149663827037</v>
      </c>
      <c r="H60" s="134">
        <f t="shared" ref="H60:H71" si="0">IF(ISBLANK(F60),"-",G60/$B$56)</f>
        <v>1.0187433109218025</v>
      </c>
      <c r="L60" s="64"/>
    </row>
    <row r="61" spans="1:12" s="3" customFormat="1" ht="26.25" customHeight="1" x14ac:dyDescent="0.4">
      <c r="A61" s="76" t="s">
        <v>78</v>
      </c>
      <c r="B61" s="77">
        <v>50</v>
      </c>
      <c r="C61" s="310"/>
      <c r="D61" s="313"/>
      <c r="E61" s="135">
        <v>2</v>
      </c>
      <c r="F61" s="88">
        <v>43484010</v>
      </c>
      <c r="G61" s="223">
        <f>IF(ISBLANK(F61),"-",(F61/$D$50*$D$47*$B$68)*($B$57/$D$60))</f>
        <v>151.67045956600899</v>
      </c>
      <c r="H61" s="136">
        <f t="shared" si="0"/>
        <v>1.0111363971067266</v>
      </c>
      <c r="L61" s="64"/>
    </row>
    <row r="62" spans="1:12" s="3" customFormat="1" ht="26.25" customHeight="1" x14ac:dyDescent="0.4">
      <c r="A62" s="76" t="s">
        <v>79</v>
      </c>
      <c r="B62" s="77">
        <v>1</v>
      </c>
      <c r="C62" s="310"/>
      <c r="D62" s="313"/>
      <c r="E62" s="135">
        <v>3</v>
      </c>
      <c r="F62" s="137">
        <v>43569476</v>
      </c>
      <c r="G62" s="223">
        <f>IF(ISBLANK(F62),"-",(F62/$D$50*$D$47*$B$68)*($B$57/$D$60))</f>
        <v>151.96856150042734</v>
      </c>
      <c r="H62" s="136">
        <f t="shared" si="0"/>
        <v>1.0131237433361824</v>
      </c>
      <c r="L62" s="64"/>
    </row>
    <row r="63" spans="1:12" ht="27" customHeight="1" x14ac:dyDescent="0.4">
      <c r="A63" s="76" t="s">
        <v>80</v>
      </c>
      <c r="B63" s="77">
        <v>1</v>
      </c>
      <c r="C63" s="320"/>
      <c r="D63" s="314"/>
      <c r="E63" s="138">
        <v>4</v>
      </c>
      <c r="F63" s="139"/>
      <c r="G63" s="223" t="str">
        <f>IF(ISBLANK(F63),"-",(F63/$D$50*$D$47*$B$68)*($B$57/$D$60))</f>
        <v>-</v>
      </c>
      <c r="H63" s="136" t="str">
        <f t="shared" si="0"/>
        <v>-</v>
      </c>
    </row>
    <row r="64" spans="1:12" ht="26.25" customHeight="1" x14ac:dyDescent="0.4">
      <c r="A64" s="76" t="s">
        <v>81</v>
      </c>
      <c r="B64" s="77">
        <v>1</v>
      </c>
      <c r="C64" s="309" t="s">
        <v>82</v>
      </c>
      <c r="D64" s="312">
        <v>243.12</v>
      </c>
      <c r="E64" s="132">
        <v>1</v>
      </c>
      <c r="F64" s="133">
        <v>47518005</v>
      </c>
      <c r="G64" s="224">
        <f>IF(ISBLANK(F64),"-",(F64/$D$50*$D$47*$B$68)*($B$57/$D$64))</f>
        <v>146.33898976360922</v>
      </c>
      <c r="H64" s="140">
        <f t="shared" si="0"/>
        <v>0.97559326509072808</v>
      </c>
    </row>
    <row r="65" spans="1:8" ht="26.25" customHeight="1" x14ac:dyDescent="0.4">
      <c r="A65" s="76" t="s">
        <v>83</v>
      </c>
      <c r="B65" s="77">
        <v>1</v>
      </c>
      <c r="C65" s="310"/>
      <c r="D65" s="313"/>
      <c r="E65" s="135">
        <v>2</v>
      </c>
      <c r="F65" s="88">
        <v>47342466</v>
      </c>
      <c r="G65" s="225">
        <f>IF(ISBLANK(F65),"-",(F65/$D$50*$D$47*$B$68)*($B$57/$D$64))</f>
        <v>145.79839047026525</v>
      </c>
      <c r="H65" s="141">
        <f t="shared" si="0"/>
        <v>0.97198926980176836</v>
      </c>
    </row>
    <row r="66" spans="1:8" ht="26.25" customHeight="1" x14ac:dyDescent="0.4">
      <c r="A66" s="76" t="s">
        <v>84</v>
      </c>
      <c r="B66" s="77">
        <v>1</v>
      </c>
      <c r="C66" s="310"/>
      <c r="D66" s="313"/>
      <c r="E66" s="135">
        <v>3</v>
      </c>
      <c r="F66" s="88">
        <v>47863084</v>
      </c>
      <c r="G66" s="225">
        <f>IF(ISBLANK(F66),"-",(F66/$D$50*$D$47*$B$68)*($B$57/$D$64))</f>
        <v>147.40171350903236</v>
      </c>
      <c r="H66" s="141">
        <f t="shared" si="0"/>
        <v>0.98267809006021578</v>
      </c>
    </row>
    <row r="67" spans="1:8" ht="27" customHeight="1" x14ac:dyDescent="0.4">
      <c r="A67" s="76" t="s">
        <v>85</v>
      </c>
      <c r="B67" s="77">
        <v>1</v>
      </c>
      <c r="C67" s="320"/>
      <c r="D67" s="314"/>
      <c r="E67" s="138">
        <v>4</v>
      </c>
      <c r="F67" s="139"/>
      <c r="G67" s="226" t="str">
        <f>IF(ISBLANK(F67),"-",(F67/$D$50*$D$47*$B$68)*($B$57/$D$64))</f>
        <v>-</v>
      </c>
      <c r="H67" s="142" t="str">
        <f t="shared" si="0"/>
        <v>-</v>
      </c>
    </row>
    <row r="68" spans="1:8" ht="26.25" customHeight="1" x14ac:dyDescent="0.4">
      <c r="A68" s="76" t="s">
        <v>86</v>
      </c>
      <c r="B68" s="143">
        <f>(B67/B66)*(B65/B64)*(B63/B62)*(B61/B60)*B59</f>
        <v>1000</v>
      </c>
      <c r="C68" s="309" t="s">
        <v>87</v>
      </c>
      <c r="D68" s="312">
        <v>280.57</v>
      </c>
      <c r="E68" s="132">
        <v>1</v>
      </c>
      <c r="F68" s="133">
        <v>55768332</v>
      </c>
      <c r="G68" s="224">
        <f>IF(ISBLANK(F68),"-",(F68/$D$50*$D$47*$B$68)*($B$57/$D$68))</f>
        <v>148.82262611210118</v>
      </c>
      <c r="H68" s="136">
        <f t="shared" si="0"/>
        <v>0.99215084074734117</v>
      </c>
    </row>
    <row r="69" spans="1:8" ht="27" customHeight="1" x14ac:dyDescent="0.4">
      <c r="A69" s="122" t="s">
        <v>88</v>
      </c>
      <c r="B69" s="144">
        <f>(D47*B68)/B56*B57</f>
        <v>289.79650000000004</v>
      </c>
      <c r="C69" s="310"/>
      <c r="D69" s="313"/>
      <c r="E69" s="135">
        <v>2</v>
      </c>
      <c r="F69" s="88">
        <v>55923296</v>
      </c>
      <c r="G69" s="225">
        <f>IF(ISBLANK(F69),"-",(F69/$D$50*$D$47*$B$68)*($B$57/$D$68))</f>
        <v>149.23616097329867</v>
      </c>
      <c r="H69" s="136">
        <f t="shared" si="0"/>
        <v>0.9949077398219911</v>
      </c>
    </row>
    <row r="70" spans="1:8" ht="26.25" customHeight="1" x14ac:dyDescent="0.4">
      <c r="A70" s="315" t="s">
        <v>61</v>
      </c>
      <c r="B70" s="316"/>
      <c r="C70" s="310"/>
      <c r="D70" s="313"/>
      <c r="E70" s="135">
        <v>3</v>
      </c>
      <c r="F70" s="88">
        <v>55911295</v>
      </c>
      <c r="G70" s="225">
        <f>IF(ISBLANK(F70),"-",(F70/$D$50*$D$47*$B$68)*($B$57/$D$68))</f>
        <v>149.20413526494556</v>
      </c>
      <c r="H70" s="136">
        <f t="shared" si="0"/>
        <v>0.99469423509963706</v>
      </c>
    </row>
    <row r="71" spans="1:8" ht="27" customHeight="1" x14ac:dyDescent="0.4">
      <c r="A71" s="317"/>
      <c r="B71" s="318"/>
      <c r="C71" s="311"/>
      <c r="D71" s="314"/>
      <c r="E71" s="138">
        <v>4</v>
      </c>
      <c r="F71" s="139"/>
      <c r="G71" s="226" t="str">
        <f>IF(ISBLANK(F71),"-",(F71/$D$50*$D$47*$B$68)*($B$57/$D$68))</f>
        <v>-</v>
      </c>
      <c r="H71" s="145" t="str">
        <f t="shared" si="0"/>
        <v>-</v>
      </c>
    </row>
    <row r="72" spans="1:8" ht="26.25" customHeight="1" x14ac:dyDescent="0.4">
      <c r="A72" s="146"/>
      <c r="B72" s="146"/>
      <c r="C72" s="146"/>
      <c r="D72" s="146"/>
      <c r="E72" s="146"/>
      <c r="F72" s="147"/>
      <c r="G72" s="148" t="s">
        <v>54</v>
      </c>
      <c r="H72" s="149">
        <f>AVERAGE(H60:H71)</f>
        <v>0.99500187688737696</v>
      </c>
    </row>
    <row r="73" spans="1:8" ht="26.25" customHeight="1" x14ac:dyDescent="0.4">
      <c r="C73" s="146"/>
      <c r="D73" s="146"/>
      <c r="E73" s="146"/>
      <c r="F73" s="147"/>
      <c r="G73" s="150" t="s">
        <v>67</v>
      </c>
      <c r="H73" s="227">
        <f>STDEV(H60:H71)/H72</f>
        <v>1.6737342605140378E-2</v>
      </c>
    </row>
    <row r="74" spans="1:8" ht="27" customHeight="1" x14ac:dyDescent="0.4">
      <c r="A74" s="146"/>
      <c r="B74" s="146"/>
      <c r="C74" s="147"/>
      <c r="D74" s="147"/>
      <c r="E74" s="151"/>
      <c r="F74" s="147"/>
      <c r="G74" s="152" t="s">
        <v>8</v>
      </c>
      <c r="H74" s="153">
        <f>COUNT(H60:H71)</f>
        <v>9</v>
      </c>
    </row>
    <row r="76" spans="1:8" ht="26.25" customHeight="1" x14ac:dyDescent="0.4">
      <c r="A76" s="60" t="s">
        <v>89</v>
      </c>
      <c r="B76" s="154" t="s">
        <v>90</v>
      </c>
      <c r="C76" s="296" t="str">
        <f>B20</f>
        <v>Lamivudine</v>
      </c>
      <c r="D76" s="296"/>
      <c r="E76" s="155" t="s">
        <v>91</v>
      </c>
      <c r="F76" s="155"/>
      <c r="G76" s="156">
        <f>H72</f>
        <v>0.99500187688737696</v>
      </c>
      <c r="H76" s="157"/>
    </row>
    <row r="77" spans="1:8" ht="18.75" x14ac:dyDescent="0.3">
      <c r="A77" s="59" t="s">
        <v>92</v>
      </c>
      <c r="B77" s="59" t="s">
        <v>93</v>
      </c>
    </row>
    <row r="78" spans="1:8" ht="18.75" x14ac:dyDescent="0.3">
      <c r="A78" s="59"/>
      <c r="B78" s="59"/>
    </row>
    <row r="79" spans="1:8" ht="26.25" customHeight="1" x14ac:dyDescent="0.4">
      <c r="A79" s="60" t="s">
        <v>1</v>
      </c>
      <c r="B79" s="319" t="str">
        <f>B26</f>
        <v>lamivudine</v>
      </c>
      <c r="C79" s="319"/>
    </row>
    <row r="80" spans="1:8" ht="26.25" customHeight="1" x14ac:dyDescent="0.4">
      <c r="A80" s="61" t="s">
        <v>31</v>
      </c>
      <c r="B80" s="319" t="str">
        <f>B27</f>
        <v>WRS/L3/6</v>
      </c>
      <c r="C80" s="319"/>
    </row>
    <row r="81" spans="1:12" ht="27" customHeight="1" x14ac:dyDescent="0.4">
      <c r="A81" s="61" t="s">
        <v>3</v>
      </c>
      <c r="B81" s="158">
        <f>B28</f>
        <v>101.34</v>
      </c>
    </row>
    <row r="82" spans="1:12" s="3" customFormat="1" ht="27" customHeight="1" x14ac:dyDescent="0.4">
      <c r="A82" s="61" t="s">
        <v>32</v>
      </c>
      <c r="B82" s="63">
        <v>0</v>
      </c>
      <c r="C82" s="298" t="s">
        <v>33</v>
      </c>
      <c r="D82" s="299"/>
      <c r="E82" s="299"/>
      <c r="F82" s="299"/>
      <c r="G82" s="300"/>
      <c r="I82" s="64"/>
      <c r="J82" s="64"/>
      <c r="K82" s="64"/>
      <c r="L82" s="64"/>
    </row>
    <row r="83" spans="1:12" s="3" customFormat="1" ht="19.5" customHeight="1" x14ac:dyDescent="0.3">
      <c r="A83" s="61" t="s">
        <v>34</v>
      </c>
      <c r="B83" s="65">
        <f>B81-B82</f>
        <v>101.34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35</v>
      </c>
      <c r="B84" s="68">
        <v>1</v>
      </c>
      <c r="C84" s="301" t="s">
        <v>94</v>
      </c>
      <c r="D84" s="302"/>
      <c r="E84" s="302"/>
      <c r="F84" s="302"/>
      <c r="G84" s="302"/>
      <c r="H84" s="303"/>
      <c r="I84" s="64"/>
      <c r="J84" s="64"/>
      <c r="K84" s="64"/>
      <c r="L84" s="64"/>
    </row>
    <row r="85" spans="1:12" s="3" customFormat="1" ht="27" customHeight="1" x14ac:dyDescent="0.4">
      <c r="A85" s="61" t="s">
        <v>37</v>
      </c>
      <c r="B85" s="68">
        <v>1</v>
      </c>
      <c r="C85" s="301" t="s">
        <v>95</v>
      </c>
      <c r="D85" s="302"/>
      <c r="E85" s="302"/>
      <c r="F85" s="302"/>
      <c r="G85" s="302"/>
      <c r="H85" s="303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39</v>
      </c>
      <c r="B87" s="73">
        <f>B84/B85</f>
        <v>1</v>
      </c>
      <c r="C87" s="51" t="s">
        <v>40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41</v>
      </c>
      <c r="B89" s="75">
        <v>50</v>
      </c>
      <c r="D89" s="159" t="s">
        <v>42</v>
      </c>
      <c r="E89" s="160"/>
      <c r="F89" s="304" t="s">
        <v>43</v>
      </c>
      <c r="G89" s="305"/>
    </row>
    <row r="90" spans="1:12" ht="27" customHeight="1" x14ac:dyDescent="0.4">
      <c r="A90" s="76" t="s">
        <v>44</v>
      </c>
      <c r="B90" s="77">
        <v>5</v>
      </c>
      <c r="C90" s="161" t="s">
        <v>45</v>
      </c>
      <c r="D90" s="79" t="s">
        <v>46</v>
      </c>
      <c r="E90" s="80" t="s">
        <v>47</v>
      </c>
      <c r="F90" s="79" t="s">
        <v>46</v>
      </c>
      <c r="G90" s="162" t="s">
        <v>47</v>
      </c>
      <c r="I90" s="82" t="s">
        <v>48</v>
      </c>
    </row>
    <row r="91" spans="1:12" ht="26.25" customHeight="1" x14ac:dyDescent="0.4">
      <c r="A91" s="76" t="s">
        <v>49</v>
      </c>
      <c r="B91" s="77">
        <v>10</v>
      </c>
      <c r="C91" s="163">
        <v>1</v>
      </c>
      <c r="D91" s="231">
        <v>67626324</v>
      </c>
      <c r="E91" s="84">
        <f>IF(ISBLANK(D91),"-",$D$101/$D$98*D91)</f>
        <v>64775882.039149456</v>
      </c>
      <c r="F91" s="231">
        <v>64933216</v>
      </c>
      <c r="G91" s="85">
        <f>IF(ISBLANK(F91),"-",$D$101/$F$98*F91)</f>
        <v>65156209.216671489</v>
      </c>
      <c r="I91" s="86"/>
    </row>
    <row r="92" spans="1:12" ht="26.25" customHeight="1" x14ac:dyDescent="0.4">
      <c r="A92" s="76" t="s">
        <v>50</v>
      </c>
      <c r="B92" s="77">
        <v>1</v>
      </c>
      <c r="C92" s="147">
        <v>2</v>
      </c>
      <c r="D92" s="232">
        <v>67895443</v>
      </c>
      <c r="E92" s="89">
        <f>IF(ISBLANK(D92),"-",$D$101/$D$98*D92)</f>
        <v>65033657.703526743</v>
      </c>
      <c r="F92" s="232">
        <v>64483062</v>
      </c>
      <c r="G92" s="90">
        <f>IF(ISBLANK(F92),"-",$D$101/$F$98*F92)</f>
        <v>64704509.300811455</v>
      </c>
      <c r="I92" s="306">
        <f>ABS((F96/D96*D95)-F95)/D95</f>
        <v>1.1718883784746035E-5</v>
      </c>
    </row>
    <row r="93" spans="1:12" ht="26.25" customHeight="1" x14ac:dyDescent="0.4">
      <c r="A93" s="76" t="s">
        <v>51</v>
      </c>
      <c r="B93" s="77">
        <v>1</v>
      </c>
      <c r="C93" s="147">
        <v>3</v>
      </c>
      <c r="D93" s="232">
        <v>67669440</v>
      </c>
      <c r="E93" s="89">
        <f>IF(ISBLANK(D93),"-",$D$101/$D$98*D93)</f>
        <v>64817180.70459222</v>
      </c>
      <c r="F93" s="232">
        <v>64541963</v>
      </c>
      <c r="G93" s="90">
        <f>IF(ISBLANK(F93),"-",$D$101/$F$98*F93)</f>
        <v>64763612.578232236</v>
      </c>
      <c r="I93" s="306"/>
    </row>
    <row r="94" spans="1:12" ht="27" customHeight="1" x14ac:dyDescent="0.4">
      <c r="A94" s="76" t="s">
        <v>52</v>
      </c>
      <c r="B94" s="77">
        <v>1</v>
      </c>
      <c r="C94" s="164">
        <v>4</v>
      </c>
      <c r="D94" s="233"/>
      <c r="E94" s="93" t="str">
        <f>IF(ISBLANK(D94),"-",$D$101/$D$98*D94)</f>
        <v>-</v>
      </c>
      <c r="F94" s="235"/>
      <c r="G94" s="94" t="str">
        <f>IF(ISBLANK(F94),"-",$D$101/$F$98*F94)</f>
        <v>-</v>
      </c>
      <c r="I94" s="95"/>
    </row>
    <row r="95" spans="1:12" ht="27" customHeight="1" x14ac:dyDescent="0.4">
      <c r="A95" s="76" t="s">
        <v>53</v>
      </c>
      <c r="B95" s="77">
        <v>1</v>
      </c>
      <c r="C95" s="165" t="s">
        <v>54</v>
      </c>
      <c r="D95" s="166">
        <f>AVERAGE(D91:D94)</f>
        <v>67730402.333333328</v>
      </c>
      <c r="E95" s="98">
        <f>AVERAGE(E91:E94)</f>
        <v>64875573.482422806</v>
      </c>
      <c r="F95" s="167">
        <f>AVERAGE(F91:F94)</f>
        <v>64652747</v>
      </c>
      <c r="G95" s="168">
        <f>AVERAGE(G91:G94)</f>
        <v>64874777.031905055</v>
      </c>
    </row>
    <row r="96" spans="1:12" ht="26.25" customHeight="1" x14ac:dyDescent="0.4">
      <c r="A96" s="76" t="s">
        <v>55</v>
      </c>
      <c r="B96" s="62">
        <v>1</v>
      </c>
      <c r="C96" s="169" t="s">
        <v>96</v>
      </c>
      <c r="D96" s="170">
        <v>17.170000000000002</v>
      </c>
      <c r="E96" s="91"/>
      <c r="F96" s="102">
        <v>16.39</v>
      </c>
    </row>
    <row r="97" spans="1:10" ht="26.25" customHeight="1" x14ac:dyDescent="0.4">
      <c r="A97" s="76" t="s">
        <v>57</v>
      </c>
      <c r="B97" s="62">
        <v>1</v>
      </c>
      <c r="C97" s="171" t="s">
        <v>97</v>
      </c>
      <c r="D97" s="172">
        <f>D96*$B$87</f>
        <v>17.170000000000002</v>
      </c>
      <c r="E97" s="105"/>
      <c r="F97" s="104">
        <f>F96*$B$87</f>
        <v>16.39</v>
      </c>
    </row>
    <row r="98" spans="1:10" ht="19.5" customHeight="1" x14ac:dyDescent="0.3">
      <c r="A98" s="76" t="s">
        <v>59</v>
      </c>
      <c r="B98" s="173">
        <f>(B97/B96)*(B95/B94)*(B93/B92)*(B91/B90)*B89</f>
        <v>100</v>
      </c>
      <c r="C98" s="171" t="s">
        <v>98</v>
      </c>
      <c r="D98" s="174">
        <f>D97*$B$83/100</f>
        <v>17.400078000000004</v>
      </c>
      <c r="E98" s="108"/>
      <c r="F98" s="107">
        <f>F97*$B$83/100</f>
        <v>16.609626000000002</v>
      </c>
    </row>
    <row r="99" spans="1:10" ht="19.5" customHeight="1" x14ac:dyDescent="0.3">
      <c r="A99" s="292" t="s">
        <v>61</v>
      </c>
      <c r="B99" s="307"/>
      <c r="C99" s="171" t="s">
        <v>99</v>
      </c>
      <c r="D99" s="175">
        <f>D98/$B$98</f>
        <v>0.17400078000000005</v>
      </c>
      <c r="E99" s="108"/>
      <c r="F99" s="111">
        <f>F98/$B$98</f>
        <v>0.16609626000000002</v>
      </c>
      <c r="G99" s="176"/>
      <c r="H99" s="100"/>
    </row>
    <row r="100" spans="1:10" ht="19.5" customHeight="1" x14ac:dyDescent="0.3">
      <c r="A100" s="294"/>
      <c r="B100" s="308"/>
      <c r="C100" s="171" t="s">
        <v>63</v>
      </c>
      <c r="D100" s="177">
        <f>$B$56/$B$116</f>
        <v>0.16666666666666666</v>
      </c>
      <c r="F100" s="116"/>
      <c r="G100" s="178"/>
      <c r="H100" s="100"/>
    </row>
    <row r="101" spans="1:10" ht="18.75" x14ac:dyDescent="0.3">
      <c r="C101" s="171" t="s">
        <v>64</v>
      </c>
      <c r="D101" s="172">
        <f>D100*$B$98</f>
        <v>16.666666666666664</v>
      </c>
      <c r="F101" s="116"/>
      <c r="G101" s="176"/>
      <c r="H101" s="100"/>
    </row>
    <row r="102" spans="1:10" ht="19.5" customHeight="1" x14ac:dyDescent="0.3">
      <c r="C102" s="179" t="s">
        <v>65</v>
      </c>
      <c r="D102" s="180">
        <f>D101/B34</f>
        <v>16.666666666666664</v>
      </c>
      <c r="F102" s="120"/>
      <c r="G102" s="176"/>
      <c r="H102" s="100"/>
      <c r="J102" s="181"/>
    </row>
    <row r="103" spans="1:10" ht="18.75" x14ac:dyDescent="0.3">
      <c r="C103" s="182" t="s">
        <v>100</v>
      </c>
      <c r="D103" s="183">
        <f>AVERAGE(E91:E94,G91:G94)</f>
        <v>64875175.257163934</v>
      </c>
      <c r="F103" s="120"/>
      <c r="G103" s="184"/>
      <c r="H103" s="100"/>
      <c r="J103" s="185"/>
    </row>
    <row r="104" spans="1:10" ht="18.75" x14ac:dyDescent="0.3">
      <c r="C104" s="150" t="s">
        <v>67</v>
      </c>
      <c r="D104" s="186">
        <f>STDEV(E91:E94,G91:G94)/D103</f>
        <v>2.7478181865647397E-3</v>
      </c>
      <c r="F104" s="120"/>
      <c r="G104" s="176"/>
      <c r="H104" s="100"/>
      <c r="J104" s="185"/>
    </row>
    <row r="105" spans="1:10" ht="19.5" customHeight="1" x14ac:dyDescent="0.3">
      <c r="C105" s="152" t="s">
        <v>8</v>
      </c>
      <c r="D105" s="187">
        <f>COUNT(E91:E94,G91:G94)</f>
        <v>6</v>
      </c>
      <c r="F105" s="120"/>
      <c r="G105" s="176"/>
      <c r="H105" s="100"/>
      <c r="J105" s="185"/>
    </row>
    <row r="106" spans="1:10" ht="19.5" customHeight="1" x14ac:dyDescent="0.3">
      <c r="A106" s="124"/>
      <c r="B106" s="124"/>
      <c r="C106" s="124"/>
      <c r="D106" s="124"/>
      <c r="E106" s="124"/>
    </row>
    <row r="107" spans="1:10" ht="26.25" customHeight="1" x14ac:dyDescent="0.4">
      <c r="A107" s="74" t="s">
        <v>101</v>
      </c>
      <c r="B107" s="75">
        <v>900</v>
      </c>
      <c r="C107" s="188" t="s">
        <v>102</v>
      </c>
      <c r="D107" s="189" t="s">
        <v>46</v>
      </c>
      <c r="E107" s="190" t="s">
        <v>103</v>
      </c>
      <c r="F107" s="191" t="s">
        <v>104</v>
      </c>
    </row>
    <row r="108" spans="1:10" ht="26.25" customHeight="1" x14ac:dyDescent="0.4">
      <c r="A108" s="76" t="s">
        <v>105</v>
      </c>
      <c r="B108" s="77">
        <v>1</v>
      </c>
      <c r="C108" s="192">
        <v>1</v>
      </c>
      <c r="D108" s="193">
        <v>67466640</v>
      </c>
      <c r="E108" s="228">
        <f t="shared" ref="E108:E113" si="1">IF(ISBLANK(D108),"-",D108/$D$103*$D$100*$B$116)</f>
        <v>155.99180980836712</v>
      </c>
      <c r="F108" s="194">
        <f t="shared" ref="F108:F113" si="2">IF(ISBLANK(D108), "-", E108/$B$56)</f>
        <v>1.0399453987224474</v>
      </c>
    </row>
    <row r="109" spans="1:10" ht="26.25" customHeight="1" x14ac:dyDescent="0.4">
      <c r="A109" s="76" t="s">
        <v>78</v>
      </c>
      <c r="B109" s="77">
        <v>1</v>
      </c>
      <c r="C109" s="192">
        <v>2</v>
      </c>
      <c r="D109" s="193">
        <v>67856429</v>
      </c>
      <c r="E109" s="229">
        <f t="shared" si="1"/>
        <v>156.89305361646834</v>
      </c>
      <c r="F109" s="195">
        <f t="shared" si="2"/>
        <v>1.0459536907764555</v>
      </c>
    </row>
    <row r="110" spans="1:10" ht="26.25" customHeight="1" x14ac:dyDescent="0.4">
      <c r="A110" s="76" t="s">
        <v>79</v>
      </c>
      <c r="B110" s="77">
        <v>1</v>
      </c>
      <c r="C110" s="192">
        <v>3</v>
      </c>
      <c r="D110" s="193">
        <v>67597202</v>
      </c>
      <c r="E110" s="229">
        <f t="shared" si="1"/>
        <v>156.29368644950708</v>
      </c>
      <c r="F110" s="195">
        <f t="shared" si="2"/>
        <v>1.0419579096633804</v>
      </c>
    </row>
    <row r="111" spans="1:10" ht="26.25" customHeight="1" x14ac:dyDescent="0.4">
      <c r="A111" s="76" t="s">
        <v>80</v>
      </c>
      <c r="B111" s="77">
        <v>1</v>
      </c>
      <c r="C111" s="192">
        <v>4</v>
      </c>
      <c r="D111" s="193">
        <v>67858666</v>
      </c>
      <c r="E111" s="229">
        <f t="shared" si="1"/>
        <v>156.89822585683098</v>
      </c>
      <c r="F111" s="195">
        <f t="shared" si="2"/>
        <v>1.0459881723788731</v>
      </c>
    </row>
    <row r="112" spans="1:10" ht="26.25" customHeight="1" x14ac:dyDescent="0.4">
      <c r="A112" s="76" t="s">
        <v>81</v>
      </c>
      <c r="B112" s="77">
        <v>1</v>
      </c>
      <c r="C112" s="192">
        <v>5</v>
      </c>
      <c r="D112" s="193">
        <v>67697815</v>
      </c>
      <c r="E112" s="229">
        <f t="shared" si="1"/>
        <v>156.52631703493788</v>
      </c>
      <c r="F112" s="195">
        <f t="shared" si="2"/>
        <v>1.0435087802329193</v>
      </c>
    </row>
    <row r="113" spans="1:10" ht="26.25" customHeight="1" x14ac:dyDescent="0.4">
      <c r="A113" s="76" t="s">
        <v>83</v>
      </c>
      <c r="B113" s="77">
        <v>1</v>
      </c>
      <c r="C113" s="196">
        <v>6</v>
      </c>
      <c r="D113" s="197">
        <v>67698906</v>
      </c>
      <c r="E113" s="230">
        <f t="shared" si="1"/>
        <v>156.52883957147594</v>
      </c>
      <c r="F113" s="198">
        <f t="shared" si="2"/>
        <v>1.0435255971431729</v>
      </c>
    </row>
    <row r="114" spans="1:10" ht="26.25" customHeight="1" x14ac:dyDescent="0.4">
      <c r="A114" s="76" t="s">
        <v>84</v>
      </c>
      <c r="B114" s="77">
        <v>1</v>
      </c>
      <c r="C114" s="192"/>
      <c r="D114" s="147"/>
      <c r="E114" s="50"/>
      <c r="F114" s="199"/>
    </row>
    <row r="115" spans="1:10" ht="26.25" customHeight="1" x14ac:dyDescent="0.4">
      <c r="A115" s="76" t="s">
        <v>85</v>
      </c>
      <c r="B115" s="77">
        <v>1</v>
      </c>
      <c r="C115" s="192"/>
      <c r="D115" s="200"/>
      <c r="E115" s="201" t="s">
        <v>54</v>
      </c>
      <c r="F115" s="202">
        <f>AVERAGE(F108:F113)</f>
        <v>1.0434799248195414</v>
      </c>
    </row>
    <row r="116" spans="1:10" ht="27" customHeight="1" x14ac:dyDescent="0.4">
      <c r="A116" s="76" t="s">
        <v>86</v>
      </c>
      <c r="B116" s="106">
        <f>(B115/B114)*(B113/B112)*(B111/B110)*(B109/B108)*B107</f>
        <v>900</v>
      </c>
      <c r="C116" s="203"/>
      <c r="D116" s="204"/>
      <c r="E116" s="165" t="s">
        <v>67</v>
      </c>
      <c r="F116" s="205">
        <f>STDEV(F108:F113)/F115</f>
        <v>2.2361455388903509E-3</v>
      </c>
      <c r="I116" s="50"/>
    </row>
    <row r="117" spans="1:10" ht="27" customHeight="1" x14ac:dyDescent="0.4">
      <c r="A117" s="292" t="s">
        <v>61</v>
      </c>
      <c r="B117" s="293"/>
      <c r="C117" s="206"/>
      <c r="D117" s="207"/>
      <c r="E117" s="208" t="s">
        <v>8</v>
      </c>
      <c r="F117" s="209">
        <f>COUNT(F108:F113)</f>
        <v>6</v>
      </c>
      <c r="I117" s="50"/>
      <c r="J117" s="185"/>
    </row>
    <row r="118" spans="1:10" ht="19.5" customHeight="1" x14ac:dyDescent="0.3">
      <c r="A118" s="294"/>
      <c r="B118" s="295"/>
      <c r="C118" s="50"/>
      <c r="D118" s="50"/>
      <c r="E118" s="50"/>
      <c r="F118" s="147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7"/>
      <c r="G119" s="50"/>
      <c r="H119" s="50"/>
      <c r="I119" s="50"/>
    </row>
    <row r="120" spans="1:10" ht="26.25" customHeight="1" x14ac:dyDescent="0.4">
      <c r="A120" s="60" t="s">
        <v>89</v>
      </c>
      <c r="B120" s="154" t="s">
        <v>106</v>
      </c>
      <c r="C120" s="296" t="str">
        <f>B20</f>
        <v>Lamivudine</v>
      </c>
      <c r="D120" s="296"/>
      <c r="E120" s="155" t="s">
        <v>107</v>
      </c>
      <c r="F120" s="155"/>
      <c r="G120" s="156">
        <f>F115</f>
        <v>1.0434799248195414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297" t="s">
        <v>9</v>
      </c>
      <c r="C122" s="297"/>
      <c r="E122" s="161" t="s">
        <v>10</v>
      </c>
      <c r="F122" s="212"/>
      <c r="G122" s="297" t="s">
        <v>11</v>
      </c>
      <c r="H122" s="297"/>
    </row>
    <row r="123" spans="1:10" ht="69.95" customHeight="1" x14ac:dyDescent="0.3">
      <c r="A123" s="213" t="s">
        <v>12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13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6"/>
      <c r="B125" s="146"/>
      <c r="C125" s="147"/>
      <c r="D125" s="147"/>
      <c r="E125" s="147"/>
      <c r="F125" s="151"/>
      <c r="G125" s="147"/>
      <c r="H125" s="147"/>
      <c r="I125" s="50"/>
    </row>
    <row r="126" spans="1:10" ht="18.75" x14ac:dyDescent="0.3">
      <c r="A126" s="146"/>
      <c r="B126" s="146"/>
      <c r="C126" s="147"/>
      <c r="D126" s="147"/>
      <c r="E126" s="147"/>
      <c r="F126" s="151"/>
      <c r="G126" s="147"/>
      <c r="H126" s="147"/>
      <c r="I126" s="50"/>
    </row>
    <row r="127" spans="1:10" ht="18.75" x14ac:dyDescent="0.3">
      <c r="A127" s="146"/>
      <c r="B127" s="146"/>
      <c r="C127" s="147"/>
      <c r="D127" s="147"/>
      <c r="E127" s="147"/>
      <c r="F127" s="151"/>
      <c r="G127" s="147"/>
      <c r="H127" s="147"/>
      <c r="I127" s="50"/>
    </row>
    <row r="128" spans="1:10" ht="18.75" x14ac:dyDescent="0.3">
      <c r="A128" s="146"/>
      <c r="B128" s="146"/>
      <c r="C128" s="147"/>
      <c r="D128" s="147"/>
      <c r="E128" s="147"/>
      <c r="F128" s="151"/>
      <c r="G128" s="147"/>
      <c r="H128" s="147"/>
      <c r="I128" s="50"/>
    </row>
    <row r="129" spans="1:9" ht="18.75" x14ac:dyDescent="0.3">
      <c r="A129" s="146"/>
      <c r="B129" s="146"/>
      <c r="C129" s="147"/>
      <c r="D129" s="147"/>
      <c r="E129" s="147"/>
      <c r="F129" s="151"/>
      <c r="G129" s="147"/>
      <c r="H129" s="147"/>
      <c r="I129" s="50"/>
    </row>
    <row r="130" spans="1:9" ht="18.75" x14ac:dyDescent="0.3">
      <c r="A130" s="146"/>
      <c r="B130" s="146"/>
      <c r="C130" s="147"/>
      <c r="D130" s="147"/>
      <c r="E130" s="147"/>
      <c r="F130" s="151"/>
      <c r="G130" s="147"/>
      <c r="H130" s="147"/>
      <c r="I130" s="50"/>
    </row>
    <row r="131" spans="1:9" ht="18.75" x14ac:dyDescent="0.3">
      <c r="A131" s="146"/>
      <c r="B131" s="146"/>
      <c r="C131" s="147"/>
      <c r="D131" s="147"/>
      <c r="E131" s="147"/>
      <c r="F131" s="151"/>
      <c r="G131" s="147"/>
      <c r="H131" s="147"/>
      <c r="I131" s="50"/>
    </row>
    <row r="132" spans="1:9" ht="18.75" x14ac:dyDescent="0.3">
      <c r="A132" s="146"/>
      <c r="B132" s="146"/>
      <c r="C132" s="147"/>
      <c r="D132" s="147"/>
      <c r="E132" s="147"/>
      <c r="F132" s="151"/>
      <c r="G132" s="147"/>
      <c r="H132" s="147"/>
      <c r="I132" s="50"/>
    </row>
    <row r="133" spans="1:9" ht="18.75" x14ac:dyDescent="0.3">
      <c r="A133" s="146"/>
      <c r="B133" s="146"/>
      <c r="C133" s="147"/>
      <c r="D133" s="147"/>
      <c r="E133" s="147"/>
      <c r="F133" s="151"/>
      <c r="G133" s="147"/>
      <c r="H133" s="147"/>
      <c r="I133" s="5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Lamivudine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 probook</cp:lastModifiedBy>
  <cp:lastPrinted>2015-10-01T11:17:39Z</cp:lastPrinted>
  <dcterms:created xsi:type="dcterms:W3CDTF">2005-07-05T10:19:27Z</dcterms:created>
  <dcterms:modified xsi:type="dcterms:W3CDTF">2015-10-19T07:04:46Z</dcterms:modified>
  <cp:category/>
</cp:coreProperties>
</file>