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SST" sheetId="1" r:id="rId1"/>
    <sheet name="SST 3TC" sheetId="6" r:id="rId2"/>
    <sheet name="Uniformity" sheetId="2" r:id="rId3"/>
    <sheet name="Abacavir" sheetId="4" r:id="rId4"/>
    <sheet name="Lamividune" sheetId="3" r:id="rId5"/>
  </sheets>
  <definedNames>
    <definedName name="_xlnm.Print_Area" localSheetId="4">Lamividune!$A$1:$J$127</definedName>
    <definedName name="_xlnm.Print_Area" localSheetId="2">Uniformity!$A$1:$L$57</definedName>
  </definedNames>
  <calcPr calcId="145621"/>
</workbook>
</file>

<file path=xl/calcChain.xml><?xml version="1.0" encoding="utf-8"?>
<calcChain xmlns="http://schemas.openxmlformats.org/spreadsheetml/2006/main">
  <c r="B23" i="3" l="1"/>
  <c r="B22" i="3"/>
  <c r="C19" i="2"/>
  <c r="C18" i="2"/>
  <c r="B42" i="6"/>
  <c r="B41" i="6"/>
  <c r="B40" i="6"/>
  <c r="B39" i="6"/>
  <c r="B20" i="6"/>
  <c r="B19" i="6"/>
  <c r="B18" i="6"/>
  <c r="B53" i="6"/>
  <c r="E51" i="6"/>
  <c r="D51" i="6"/>
  <c r="C51" i="6"/>
  <c r="B51" i="6"/>
  <c r="B52" i="6" s="1"/>
  <c r="B32" i="6"/>
  <c r="E30" i="6"/>
  <c r="C30" i="6"/>
  <c r="B30" i="6"/>
  <c r="B31" i="6" s="1"/>
  <c r="B17" i="6"/>
  <c r="B42" i="1"/>
  <c r="B41" i="1"/>
  <c r="B40" i="1"/>
  <c r="B39" i="1"/>
  <c r="B21" i="1"/>
  <c r="B20" i="1"/>
  <c r="B19" i="1"/>
  <c r="B18" i="1"/>
  <c r="B17" i="1"/>
  <c r="F108" i="3" l="1"/>
  <c r="F42" i="3" l="1"/>
  <c r="B80" i="4"/>
  <c r="F109" i="4"/>
  <c r="B69" i="4"/>
  <c r="B45" i="3"/>
  <c r="B69" i="3"/>
  <c r="B45" i="4"/>
  <c r="B34" i="4"/>
  <c r="B87" i="3" l="1"/>
  <c r="D95" i="4"/>
  <c r="B98" i="3"/>
  <c r="B68" i="3"/>
  <c r="B34" i="3"/>
  <c r="B68" i="4"/>
  <c r="B30" i="4"/>
  <c r="B87" i="4"/>
  <c r="D44" i="3"/>
  <c r="D44" i="4"/>
  <c r="F97" i="4"/>
  <c r="F98" i="4" s="1"/>
  <c r="B83" i="4"/>
  <c r="B98" i="4"/>
  <c r="C120" i="4"/>
  <c r="B116" i="4"/>
  <c r="D100" i="4" s="1"/>
  <c r="D101" i="4" s="1"/>
  <c r="G91" i="4" s="1"/>
  <c r="F95" i="4"/>
  <c r="C76" i="4"/>
  <c r="C56" i="4"/>
  <c r="B55" i="4"/>
  <c r="F42" i="4"/>
  <c r="D42" i="4"/>
  <c r="C120" i="3"/>
  <c r="B116" i="3"/>
  <c r="D100" i="3" s="1"/>
  <c r="F95" i="3"/>
  <c r="D95" i="3"/>
  <c r="D97" i="3"/>
  <c r="B81" i="3"/>
  <c r="B83" i="3" s="1"/>
  <c r="B80" i="3"/>
  <c r="B79" i="3"/>
  <c r="C76" i="3"/>
  <c r="B57" i="3"/>
  <c r="C56" i="3"/>
  <c r="B55" i="3"/>
  <c r="D48" i="3"/>
  <c r="D42" i="3"/>
  <c r="B30" i="3"/>
  <c r="D49" i="2"/>
  <c r="C46" i="2"/>
  <c r="B57" i="4" s="1"/>
  <c r="C45" i="2"/>
  <c r="D40" i="2"/>
  <c r="D36" i="2"/>
  <c r="D32" i="2"/>
  <c r="D28" i="2"/>
  <c r="D24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G39" i="3"/>
  <c r="G94" i="4"/>
  <c r="I39" i="3"/>
  <c r="I39" i="4"/>
  <c r="D101" i="3"/>
  <c r="F44" i="4"/>
  <c r="F45" i="4" s="1"/>
  <c r="G38" i="4" s="1"/>
  <c r="D48" i="4"/>
  <c r="D45" i="4"/>
  <c r="E38" i="4" s="1"/>
  <c r="D45" i="3"/>
  <c r="E38" i="3" s="1"/>
  <c r="D98" i="3"/>
  <c r="D97" i="4"/>
  <c r="D98" i="4" s="1"/>
  <c r="E91" i="4" s="1"/>
  <c r="I92" i="4"/>
  <c r="D49" i="3"/>
  <c r="F99" i="4"/>
  <c r="D25" i="2"/>
  <c r="D33" i="2"/>
  <c r="D37" i="2"/>
  <c r="D30" i="2"/>
  <c r="D34" i="2"/>
  <c r="D42" i="2"/>
  <c r="D50" i="2"/>
  <c r="D27" i="2"/>
  <c r="D31" i="2"/>
  <c r="D35" i="2"/>
  <c r="D39" i="2"/>
  <c r="D43" i="2"/>
  <c r="C49" i="2"/>
  <c r="F44" i="3"/>
  <c r="F45" i="3" s="1"/>
  <c r="G38" i="3" s="1"/>
  <c r="F97" i="3"/>
  <c r="F98" i="3" s="1"/>
  <c r="D29" i="2"/>
  <c r="D41" i="2"/>
  <c r="G93" i="4"/>
  <c r="D102" i="4"/>
  <c r="C50" i="2"/>
  <c r="D26" i="2"/>
  <c r="D38" i="2"/>
  <c r="B49" i="2"/>
  <c r="G92" i="4"/>
  <c r="D102" i="3" l="1"/>
  <c r="E91" i="3"/>
  <c r="G91" i="3"/>
  <c r="E94" i="4"/>
  <c r="D46" i="3"/>
  <c r="B21" i="6" s="1"/>
  <c r="E39" i="3"/>
  <c r="E40" i="3"/>
  <c r="F99" i="3"/>
  <c r="D99" i="3"/>
  <c r="F46" i="3"/>
  <c r="F46" i="4"/>
  <c r="E94" i="3"/>
  <c r="D46" i="4"/>
  <c r="G39" i="4"/>
  <c r="E40" i="4"/>
  <c r="D49" i="4"/>
  <c r="G40" i="4"/>
  <c r="G41" i="4"/>
  <c r="E41" i="4"/>
  <c r="E39" i="4"/>
  <c r="E92" i="3"/>
  <c r="E93" i="3"/>
  <c r="E41" i="3"/>
  <c r="E93" i="4"/>
  <c r="G95" i="4"/>
  <c r="G93" i="3"/>
  <c r="G94" i="3"/>
  <c r="D99" i="4"/>
  <c r="E92" i="4"/>
  <c r="G92" i="3"/>
  <c r="G40" i="3"/>
  <c r="G41" i="3"/>
  <c r="E95" i="3" l="1"/>
  <c r="D105" i="4"/>
  <c r="G95" i="3"/>
  <c r="D103" i="4"/>
  <c r="G42" i="4"/>
  <c r="E42" i="3"/>
  <c r="D52" i="4"/>
  <c r="D50" i="4"/>
  <c r="E42" i="4"/>
  <c r="D103" i="3"/>
  <c r="D50" i="3"/>
  <c r="D105" i="3"/>
  <c r="G42" i="3"/>
  <c r="D52" i="3"/>
  <c r="E95" i="4"/>
  <c r="E108" i="4" l="1"/>
  <c r="F108" i="4" s="1"/>
  <c r="E112" i="4"/>
  <c r="F112" i="4" s="1"/>
  <c r="E110" i="3"/>
  <c r="F110" i="3" s="1"/>
  <c r="E108" i="3"/>
  <c r="G66" i="4"/>
  <c r="H66" i="4" s="1"/>
  <c r="G60" i="4"/>
  <c r="H60" i="4" s="1"/>
  <c r="G68" i="3"/>
  <c r="H68" i="3" s="1"/>
  <c r="G60" i="3"/>
  <c r="H60" i="3" s="1"/>
  <c r="G69" i="3"/>
  <c r="H69" i="3" s="1"/>
  <c r="D104" i="4"/>
  <c r="G65" i="3"/>
  <c r="H65" i="3" s="1"/>
  <c r="E113" i="3"/>
  <c r="F113" i="3" s="1"/>
  <c r="E111" i="3"/>
  <c r="F111" i="3" s="1"/>
  <c r="D104" i="3"/>
  <c r="E109" i="3"/>
  <c r="F109" i="3" s="1"/>
  <c r="D51" i="4"/>
  <c r="E113" i="4"/>
  <c r="F113" i="4" s="1"/>
  <c r="E110" i="4"/>
  <c r="F110" i="4" s="1"/>
  <c r="E109" i="4"/>
  <c r="E111" i="4"/>
  <c r="F111" i="4" s="1"/>
  <c r="D51" i="3"/>
  <c r="G69" i="4"/>
  <c r="H69" i="4" s="1"/>
  <c r="G65" i="4"/>
  <c r="H65" i="4" s="1"/>
  <c r="G71" i="4"/>
  <c r="H71" i="4" s="1"/>
  <c r="G70" i="4"/>
  <c r="H70" i="4" s="1"/>
  <c r="H63" i="4"/>
  <c r="G62" i="4"/>
  <c r="H62" i="4" s="1"/>
  <c r="G61" i="4"/>
  <c r="H61" i="4" s="1"/>
  <c r="G67" i="4"/>
  <c r="H67" i="4" s="1"/>
  <c r="G64" i="4"/>
  <c r="H64" i="4" s="1"/>
  <c r="G68" i="4"/>
  <c r="H68" i="4" s="1"/>
  <c r="E112" i="3"/>
  <c r="F112" i="3" s="1"/>
  <c r="G67" i="3"/>
  <c r="H67" i="3" s="1"/>
  <c r="G62" i="3"/>
  <c r="H62" i="3" s="1"/>
  <c r="G63" i="3"/>
  <c r="H63" i="3" s="1"/>
  <c r="G64" i="3"/>
  <c r="H64" i="3" s="1"/>
  <c r="G66" i="3"/>
  <c r="H66" i="3" s="1"/>
  <c r="G61" i="3"/>
  <c r="H61" i="3" s="1"/>
  <c r="G70" i="3"/>
  <c r="H70" i="3" s="1"/>
  <c r="G71" i="3"/>
  <c r="H71" i="3" s="1"/>
  <c r="F117" i="3" l="1"/>
  <c r="F115" i="3"/>
  <c r="G120" i="3" s="1"/>
  <c r="F115" i="4"/>
  <c r="G120" i="4" s="1"/>
  <c r="F117" i="4"/>
  <c r="H72" i="4"/>
  <c r="G76" i="4" s="1"/>
  <c r="H72" i="3"/>
  <c r="G76" i="3" s="1"/>
  <c r="H74" i="3"/>
  <c r="F116" i="4" l="1"/>
  <c r="F116" i="3"/>
  <c r="H73" i="3"/>
  <c r="H73" i="4"/>
  <c r="H74" i="4"/>
</calcChain>
</file>

<file path=xl/sharedStrings.xml><?xml version="1.0" encoding="utf-8"?>
<sst xmlns="http://schemas.openxmlformats.org/spreadsheetml/2006/main" count="444" uniqueCount="134">
  <si>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</si>
  <si>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</si>
  <si>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</si>
  <si>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</si>
  <si>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</si>
  <si>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</si>
  <si>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</si>
  <si>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NDQD201508094</t>
  </si>
  <si>
    <t>Weight (mg):</t>
  </si>
  <si>
    <t>Standard Conc (mg/mL):</t>
  </si>
  <si>
    <t xml:space="preserve">Each film coated tablet contains: ABACAVIR SULFATE USP equivalent to Abacavir 60mg &amp; LAMIVUDINE USP 30mg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</si>
  <si>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</si>
  <si>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</si>
  <si>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</si>
  <si>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</si>
  <si>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</si>
  <si>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</si>
  <si>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</si>
  <si>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</si>
  <si>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</si>
  <si>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</si>
  <si>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</si>
  <si>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</si>
  <si>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</si>
  <si>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</si>
  <si>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</si>
  <si>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</si>
  <si>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</si>
  <si>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</si>
  <si>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</si>
  <si>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</si>
  <si>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</si>
  <si>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</si>
  <si>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</si>
  <si>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</si>
  <si>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</si>
  <si>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</si>
  <si>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</si>
  <si>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</si>
  <si>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</si>
  <si>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</si>
  <si>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</si>
  <si>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</si>
  <si>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</si>
  <si>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</si>
  <si>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</si>
  <si>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</si>
  <si>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</si>
  <si>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</si>
  <si>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</si>
  <si>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</si>
  <si>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</si>
  <si>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</si>
  <si>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</si>
  <si>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</si>
  <si>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</si>
  <si>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</si>
  <si>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</si>
  <si>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</si>
  <si>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</si>
  <si>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</si>
  <si>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</si>
  <si>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</si>
  <si>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</si>
  <si>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</si>
  <si>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</si>
  <si>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</si>
  <si>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</si>
  <si>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</si>
  <si>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</si>
  <si>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</si>
  <si>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</si>
  <si>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</si>
  <si>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</si>
  <si>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</si>
  <si>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</si>
  <si>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</si>
  <si>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</si>
  <si>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</si>
  <si>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</si>
  <si>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</si>
  <si>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</si>
  <si>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</si>
  <si>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</si>
  <si>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</si>
  <si>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</si>
  <si>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</si>
  <si>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</si>
  <si>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</si>
  <si>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</si>
  <si>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</si>
  <si>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</si>
  <si>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</si>
  <si>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</si>
  <si>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</si>
  <si>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</si>
  <si>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</si>
  <si>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</si>
  <si>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</si>
  <si>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</si>
  <si>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</si>
  <si>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</si>
  <si>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</si>
  <si>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</si>
  <si>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</si>
  <si>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</si>
  <si>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</si>
  <si>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</si>
  <si>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</si>
  <si>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</si>
  <si>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</si>
  <si>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</si>
  <si>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</si>
  <si>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</si>
  <si>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</si>
  <si>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</si>
  <si>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</si>
  <si>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</si>
  <si>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</si>
  <si>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</si>
  <si>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</si>
  <si>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</si>
  <si>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</si>
  <si>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Abacavir sulphate</t>
  </si>
  <si>
    <t xml:space="preserve">Abacavir Sulfate </t>
  </si>
  <si>
    <t>PRS/A12-1</t>
  </si>
  <si>
    <t>Lamivudine</t>
  </si>
  <si>
    <t>WRS PN15-105</t>
  </si>
  <si>
    <t>ABACAVIR SULFATE</t>
  </si>
  <si>
    <t xml:space="preserve"> LAMIVUDINE </t>
  </si>
  <si>
    <t>JOYFRIDA</t>
  </si>
  <si>
    <t>30TH Sept 2015</t>
  </si>
  <si>
    <t>30th Sept 2015</t>
  </si>
  <si>
    <t>22nd 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</si>
</sst>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2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" workbookViewId="0">
      <selection activeCell="D20" sqref="D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Abacavir!B18</f>
        <v>ABACAVIR SULFATE &amp; LAMIVUDINE TABLETS</v>
      </c>
      <c r="D17" s="9"/>
      <c r="E17" s="10"/>
    </row>
    <row r="18" spans="1:6" ht="16.5" customHeight="1" x14ac:dyDescent="0.3">
      <c r="A18" s="11" t="s">
        <v>4</v>
      </c>
      <c r="B18" s="8" t="str">
        <f>Abacavir!B19</f>
        <v>NDQD201508094</v>
      </c>
      <c r="C18" s="10"/>
      <c r="D18" s="10"/>
      <c r="E18" s="10"/>
    </row>
    <row r="19" spans="1:6" ht="16.5" customHeight="1" x14ac:dyDescent="0.3">
      <c r="A19" s="11" t="s">
        <v>6</v>
      </c>
      <c r="B19" s="12">
        <f>Abacavir!B28</f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f>Abacavir!D43</f>
        <v>30.13</v>
      </c>
      <c r="C20" s="10"/>
      <c r="D20" s="10"/>
      <c r="E20" s="10"/>
    </row>
    <row r="21" spans="1:6" ht="16.5" customHeight="1" x14ac:dyDescent="0.3">
      <c r="A21" s="7" t="s">
        <v>9</v>
      </c>
      <c r="B21" s="13">
        <f>Abacavir!D46</f>
        <v>0.25569086297930704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45584684</v>
      </c>
      <c r="C24" s="18">
        <v>19320.150000000001</v>
      </c>
      <c r="D24" s="19">
        <v>0.98</v>
      </c>
      <c r="E24" s="20">
        <v>10.99</v>
      </c>
    </row>
    <row r="25" spans="1:6" ht="16.5" customHeight="1" x14ac:dyDescent="0.3">
      <c r="A25" s="17">
        <v>2</v>
      </c>
      <c r="B25" s="18">
        <v>45546654</v>
      </c>
      <c r="C25" s="18">
        <v>19395.689999999999</v>
      </c>
      <c r="D25" s="19">
        <v>0.97</v>
      </c>
      <c r="E25" s="19">
        <v>10.98</v>
      </c>
    </row>
    <row r="26" spans="1:6" ht="16.5" customHeight="1" x14ac:dyDescent="0.3">
      <c r="A26" s="17">
        <v>3</v>
      </c>
      <c r="B26" s="18">
        <v>45630123</v>
      </c>
      <c r="C26" s="18">
        <v>19382.07</v>
      </c>
      <c r="D26" s="19">
        <v>0.96</v>
      </c>
      <c r="E26" s="19">
        <v>10.98</v>
      </c>
    </row>
    <row r="27" spans="1:6" ht="16.5" customHeight="1" x14ac:dyDescent="0.3">
      <c r="A27" s="17">
        <v>4</v>
      </c>
      <c r="B27" s="18">
        <v>45452643</v>
      </c>
      <c r="C27" s="19">
        <v>19522.41</v>
      </c>
      <c r="D27" s="19">
        <v>0.98</v>
      </c>
      <c r="E27" s="19">
        <v>10.98</v>
      </c>
    </row>
    <row r="28" spans="1:6" ht="16.5" customHeight="1" x14ac:dyDescent="0.3">
      <c r="A28" s="17">
        <v>5</v>
      </c>
      <c r="B28" s="18">
        <v>45483103</v>
      </c>
      <c r="C28" s="19">
        <v>19493.77</v>
      </c>
      <c r="D28" s="19">
        <v>0.98</v>
      </c>
      <c r="E28" s="19">
        <v>10.98</v>
      </c>
    </row>
    <row r="29" spans="1:6" ht="16.5" customHeight="1" x14ac:dyDescent="0.3">
      <c r="A29" s="17">
        <v>6</v>
      </c>
      <c r="B29" s="21">
        <v>45482500</v>
      </c>
      <c r="C29" s="19">
        <v>19358.990000000002</v>
      </c>
      <c r="D29" s="22">
        <v>0.97</v>
      </c>
      <c r="E29" s="22">
        <v>10.99</v>
      </c>
    </row>
    <row r="30" spans="1:6" ht="16.5" customHeight="1" x14ac:dyDescent="0.3">
      <c r="A30" s="23" t="s">
        <v>16</v>
      </c>
      <c r="B30" s="24">
        <f>AVERAGE(B24:B29)</f>
        <v>45529951.166666664</v>
      </c>
      <c r="C30" s="25">
        <f>AVERAGE(C24:C29)</f>
        <v>19412.18</v>
      </c>
      <c r="D30" s="26">
        <f>AVERAGE(D24:D29)</f>
        <v>0.97333333333333327</v>
      </c>
      <c r="E30" s="26">
        <f>AVERAGE(E24:E29)</f>
        <v>10.983333333333334</v>
      </c>
    </row>
    <row r="31" spans="1:6" ht="16.5" customHeight="1" x14ac:dyDescent="0.3">
      <c r="A31" s="27" t="s">
        <v>17</v>
      </c>
      <c r="B31" s="28">
        <f>(STDEV(B24:B29)/B30)</f>
        <v>1.5131598326822934E-3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8" t="str">
        <f>Abacavir!B79</f>
        <v>Abacavir sulphate</v>
      </c>
      <c r="C39" s="10"/>
      <c r="D39" s="10"/>
      <c r="E39" s="10"/>
    </row>
    <row r="40" spans="1:6" ht="16.5" customHeight="1" x14ac:dyDescent="0.3">
      <c r="A40" s="11" t="s">
        <v>6</v>
      </c>
      <c r="B40" s="12">
        <f>Abacavir!B81</f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f>Abacavir!D96</f>
        <v>29.06</v>
      </c>
      <c r="C41" s="10"/>
      <c r="D41" s="10"/>
      <c r="E41" s="10"/>
    </row>
    <row r="42" spans="1:6" ht="16.5" customHeight="1" x14ac:dyDescent="0.3">
      <c r="A42" s="7" t="s">
        <v>9</v>
      </c>
      <c r="B42" s="12">
        <f>Abacavir!D99</f>
        <v>4.9323584704654561E-2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44214012</v>
      </c>
      <c r="C45" s="18">
        <v>8008</v>
      </c>
      <c r="D45" s="19">
        <v>1</v>
      </c>
      <c r="E45" s="20">
        <v>14.77</v>
      </c>
    </row>
    <row r="46" spans="1:6" ht="16.5" customHeight="1" x14ac:dyDescent="0.3">
      <c r="A46" s="17">
        <v>2</v>
      </c>
      <c r="B46" s="18">
        <v>44210810</v>
      </c>
      <c r="C46" s="18">
        <v>8031</v>
      </c>
      <c r="D46" s="19">
        <v>1</v>
      </c>
      <c r="E46" s="19">
        <v>14.76</v>
      </c>
    </row>
    <row r="47" spans="1:6" ht="16.5" customHeight="1" x14ac:dyDescent="0.3">
      <c r="A47" s="17">
        <v>3</v>
      </c>
      <c r="B47" s="18">
        <v>44207395</v>
      </c>
      <c r="C47" s="18">
        <v>8138</v>
      </c>
      <c r="D47" s="19">
        <v>0.99</v>
      </c>
      <c r="E47" s="19">
        <v>14.75</v>
      </c>
    </row>
    <row r="48" spans="1:6" ht="16.5" customHeight="1" x14ac:dyDescent="0.3">
      <c r="A48" s="17">
        <v>4</v>
      </c>
      <c r="B48" s="18">
        <v>44212056</v>
      </c>
      <c r="C48" s="18">
        <v>8264</v>
      </c>
      <c r="D48" s="19">
        <v>1</v>
      </c>
      <c r="E48" s="19">
        <v>14.74</v>
      </c>
    </row>
    <row r="49" spans="1:7" ht="16.5" customHeight="1" x14ac:dyDescent="0.3">
      <c r="A49" s="17">
        <v>5</v>
      </c>
      <c r="B49" s="18">
        <v>44181421</v>
      </c>
      <c r="C49" s="18">
        <v>8339</v>
      </c>
      <c r="D49" s="19">
        <v>1</v>
      </c>
      <c r="E49" s="19">
        <v>14.74</v>
      </c>
    </row>
    <row r="50" spans="1:7" ht="16.5" customHeight="1" x14ac:dyDescent="0.3">
      <c r="A50" s="17">
        <v>6</v>
      </c>
      <c r="B50" s="21">
        <v>44189718</v>
      </c>
      <c r="C50" s="21">
        <v>8377</v>
      </c>
      <c r="D50" s="22">
        <v>1</v>
      </c>
      <c r="E50" s="22">
        <v>14.74</v>
      </c>
    </row>
    <row r="51" spans="1:7" ht="16.5" customHeight="1" x14ac:dyDescent="0.3">
      <c r="A51" s="23" t="s">
        <v>16</v>
      </c>
      <c r="B51" s="24">
        <f>AVERAGE(B45:B50)</f>
        <v>44202568.666666664</v>
      </c>
      <c r="C51" s="25">
        <f>AVERAGE(C45:C50)</f>
        <v>8192.8333333333339</v>
      </c>
      <c r="D51" s="26">
        <f>AVERAGE(D45:D50)</f>
        <v>0.99833333333333341</v>
      </c>
      <c r="E51" s="26">
        <f>AVERAGE(E45:E50)</f>
        <v>14.75</v>
      </c>
    </row>
    <row r="52" spans="1:7" ht="16.5" customHeight="1" x14ac:dyDescent="0.3">
      <c r="A52" s="27" t="s">
        <v>17</v>
      </c>
      <c r="B52" s="28">
        <f>(STDEV(B45:B50)/B51)</f>
        <v>3.0763048862920191E-4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24</v>
      </c>
      <c r="C59" s="468"/>
      <c r="E59" s="45" t="s">
        <v>25</v>
      </c>
      <c r="F59" s="46"/>
      <c r="G59" s="45" t="s">
        <v>26</v>
      </c>
    </row>
    <row r="60" spans="1:7" ht="28.5" customHeight="1" x14ac:dyDescent="0.3">
      <c r="A60" s="47" t="s">
        <v>27</v>
      </c>
      <c r="B60" s="48"/>
      <c r="C60" s="48" t="s">
        <v>130</v>
      </c>
      <c r="E60" s="48" t="s">
        <v>131</v>
      </c>
      <c r="F60" s="2"/>
      <c r="G60" s="49"/>
    </row>
    <row r="61" spans="1:7" ht="31.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D25" sqref="D25"/>
    </sheetView>
  </sheetViews>
  <sheetFormatPr defaultRowHeight="13.5" x14ac:dyDescent="0.25"/>
  <cols>
    <col min="1" max="1" width="27.5703125" style="408" customWidth="1"/>
    <col min="2" max="2" width="20.42578125" style="408" customWidth="1"/>
    <col min="3" max="3" width="31.85546875" style="408" customWidth="1"/>
    <col min="4" max="4" width="25.85546875" style="408" customWidth="1"/>
    <col min="5" max="5" width="25.7109375" style="408" customWidth="1"/>
    <col min="6" max="6" width="23.140625" style="408" customWidth="1"/>
    <col min="7" max="7" width="28.42578125" style="408" customWidth="1"/>
    <col min="8" max="8" width="21.5703125" style="408" customWidth="1"/>
    <col min="9" max="9" width="9.140625" style="408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Abacavir!B18</f>
        <v>ABACAVIR SULFATE &amp; LAMIVUDINE TABLETS</v>
      </c>
      <c r="D17" s="9"/>
      <c r="E17" s="72"/>
    </row>
    <row r="18" spans="1:5" ht="16.5" customHeight="1" x14ac:dyDescent="0.3">
      <c r="A18" s="75" t="s">
        <v>4</v>
      </c>
      <c r="B18" s="8" t="str">
        <f>Lamividune!B26</f>
        <v>Lamivudine</v>
      </c>
      <c r="C18" s="72"/>
      <c r="D18" s="72"/>
      <c r="E18" s="72"/>
    </row>
    <row r="19" spans="1:5" ht="16.5" customHeight="1" x14ac:dyDescent="0.3">
      <c r="A19" s="75" t="s">
        <v>6</v>
      </c>
      <c r="B19" s="12">
        <f>Lamividune!B28</f>
        <v>101.74</v>
      </c>
      <c r="C19" s="72"/>
      <c r="D19" s="72"/>
      <c r="E19" s="72"/>
    </row>
    <row r="20" spans="1:5" ht="16.5" customHeight="1" x14ac:dyDescent="0.3">
      <c r="A20" s="8" t="s">
        <v>8</v>
      </c>
      <c r="B20" s="12">
        <f>Lamividune!D43</f>
        <v>25.34</v>
      </c>
      <c r="C20" s="72"/>
      <c r="D20" s="72"/>
      <c r="E20" s="72"/>
    </row>
    <row r="21" spans="1:5" ht="16.5" customHeight="1" x14ac:dyDescent="0.3">
      <c r="A21" s="8" t="s">
        <v>9</v>
      </c>
      <c r="B21" s="12">
        <f>Lamividune!D46</f>
        <v>0.12890457999999999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28934346</v>
      </c>
      <c r="C24" s="18">
        <v>5340.37</v>
      </c>
      <c r="D24" s="19">
        <v>1.01</v>
      </c>
      <c r="E24" s="20">
        <v>2.4500000000000002</v>
      </c>
    </row>
    <row r="25" spans="1:5" ht="16.5" customHeight="1" x14ac:dyDescent="0.3">
      <c r="A25" s="17">
        <v>2</v>
      </c>
      <c r="B25" s="18">
        <v>28884641</v>
      </c>
      <c r="C25" s="18">
        <v>5425.15</v>
      </c>
      <c r="D25" s="19">
        <v>0.99</v>
      </c>
      <c r="E25" s="19">
        <v>2.4500000000000002</v>
      </c>
    </row>
    <row r="26" spans="1:5" ht="16.5" customHeight="1" x14ac:dyDescent="0.3">
      <c r="A26" s="17">
        <v>3</v>
      </c>
      <c r="B26" s="18">
        <v>28906814</v>
      </c>
      <c r="C26" s="18">
        <v>5410.15</v>
      </c>
      <c r="D26" s="19">
        <v>1.03</v>
      </c>
      <c r="E26" s="19">
        <v>2.4500000000000002</v>
      </c>
    </row>
    <row r="27" spans="1:5" ht="16.5" customHeight="1" x14ac:dyDescent="0.3">
      <c r="A27" s="17">
        <v>4</v>
      </c>
      <c r="B27" s="18">
        <v>28818885</v>
      </c>
      <c r="C27" s="18">
        <v>5439.5</v>
      </c>
      <c r="D27" s="19">
        <v>1.02</v>
      </c>
      <c r="E27" s="19">
        <v>2.4500000000000002</v>
      </c>
    </row>
    <row r="28" spans="1:5" ht="16.5" customHeight="1" x14ac:dyDescent="0.3">
      <c r="A28" s="17">
        <v>5</v>
      </c>
      <c r="B28" s="18">
        <v>28844410</v>
      </c>
      <c r="C28" s="18">
        <v>5416.34</v>
      </c>
      <c r="D28" s="19">
        <v>1.04</v>
      </c>
      <c r="E28" s="19">
        <v>2.4500000000000002</v>
      </c>
    </row>
    <row r="29" spans="1:5" ht="16.5" customHeight="1" x14ac:dyDescent="0.3">
      <c r="A29" s="17">
        <v>6</v>
      </c>
      <c r="B29" s="21">
        <v>28845927</v>
      </c>
      <c r="C29" s="21">
        <v>5443.22</v>
      </c>
      <c r="D29" s="22">
        <v>1</v>
      </c>
      <c r="E29" s="22">
        <v>2.4500000000000002</v>
      </c>
    </row>
    <row r="30" spans="1:5" ht="16.5" customHeight="1" x14ac:dyDescent="0.3">
      <c r="A30" s="23" t="s">
        <v>16</v>
      </c>
      <c r="B30" s="24">
        <f>AVERAGE(B24:B29)</f>
        <v>28872503.833333332</v>
      </c>
      <c r="C30" s="25">
        <f>AVERAGE(C24:C29)</f>
        <v>5412.4549999999999</v>
      </c>
      <c r="D30" s="26">
        <v>1</v>
      </c>
      <c r="E30" s="26">
        <f>AVERAGE(E24:E29)</f>
        <v>2.4499999999999997</v>
      </c>
    </row>
    <row r="31" spans="1:5" ht="16.5" customHeight="1" x14ac:dyDescent="0.3">
      <c r="A31" s="27" t="s">
        <v>17</v>
      </c>
      <c r="B31" s="28">
        <f>(STDEV(B24:B29)/B30)</f>
        <v>1.511256348983828E-3</v>
      </c>
      <c r="C31" s="29"/>
      <c r="D31" s="29"/>
      <c r="E31" s="30"/>
    </row>
    <row r="32" spans="1:5" s="408" customFormat="1" ht="16.5" customHeight="1" x14ac:dyDescent="0.3">
      <c r="A32" s="31" t="s">
        <v>18</v>
      </c>
      <c r="B32" s="32">
        <f>COUNT(B24:B29)</f>
        <v>6</v>
      </c>
      <c r="C32" s="33"/>
      <c r="D32" s="73"/>
      <c r="E32" s="35"/>
    </row>
    <row r="33" spans="1:5" s="408" customFormat="1" ht="15.75" customHeight="1" x14ac:dyDescent="0.25">
      <c r="A33" s="72"/>
      <c r="B33" s="72"/>
      <c r="C33" s="72"/>
      <c r="D33" s="72"/>
      <c r="E33" s="72"/>
    </row>
    <row r="34" spans="1:5" s="408" customFormat="1" ht="16.5" customHeight="1" x14ac:dyDescent="0.3">
      <c r="A34" s="7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75"/>
      <c r="B35" s="40" t="s">
        <v>21</v>
      </c>
      <c r="C35" s="39"/>
      <c r="D35" s="39"/>
      <c r="E35" s="39"/>
    </row>
    <row r="36" spans="1:5" ht="16.5" customHeight="1" x14ac:dyDescent="0.3">
      <c r="A36" s="75"/>
      <c r="B36" s="40" t="s">
        <v>22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23</v>
      </c>
    </row>
    <row r="39" spans="1:5" ht="16.5" customHeight="1" x14ac:dyDescent="0.3">
      <c r="A39" s="75" t="s">
        <v>4</v>
      </c>
      <c r="B39" s="8" t="str">
        <f>B18</f>
        <v>Lamivudine</v>
      </c>
      <c r="C39" s="72"/>
      <c r="D39" s="72"/>
      <c r="E39" s="72"/>
    </row>
    <row r="40" spans="1:5" ht="16.5" customHeight="1" x14ac:dyDescent="0.3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 x14ac:dyDescent="0.3">
      <c r="A41" s="8" t="s">
        <v>8</v>
      </c>
      <c r="B41" s="12">
        <f>Lamividune!D96</f>
        <v>14.09</v>
      </c>
      <c r="C41" s="72"/>
      <c r="D41" s="72"/>
      <c r="E41" s="72"/>
    </row>
    <row r="42" spans="1:5" ht="16.5" customHeight="1" x14ac:dyDescent="0.3">
      <c r="A42" s="8" t="s">
        <v>9</v>
      </c>
      <c r="B42" s="12">
        <f>Lamividune!D99</f>
        <v>2.8670332E-2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28390131</v>
      </c>
      <c r="C45" s="18">
        <v>5644</v>
      </c>
      <c r="D45" s="19">
        <v>1.1299999999999999</v>
      </c>
      <c r="E45" s="20">
        <v>2.11</v>
      </c>
    </row>
    <row r="46" spans="1:5" ht="16.5" customHeight="1" x14ac:dyDescent="0.3">
      <c r="A46" s="17">
        <v>2</v>
      </c>
      <c r="B46" s="18">
        <v>28384962</v>
      </c>
      <c r="C46" s="18">
        <v>5683</v>
      </c>
      <c r="D46" s="19">
        <v>1.08</v>
      </c>
      <c r="E46" s="19">
        <v>2.12</v>
      </c>
    </row>
    <row r="47" spans="1:5" ht="16.5" customHeight="1" x14ac:dyDescent="0.3">
      <c r="A47" s="17">
        <v>3</v>
      </c>
      <c r="B47" s="18">
        <v>28431224</v>
      </c>
      <c r="C47" s="18">
        <v>5715</v>
      </c>
      <c r="D47" s="19">
        <v>1.08</v>
      </c>
      <c r="E47" s="19">
        <v>2.12</v>
      </c>
    </row>
    <row r="48" spans="1:5" ht="16.5" customHeight="1" x14ac:dyDescent="0.3">
      <c r="A48" s="17">
        <v>4</v>
      </c>
      <c r="B48" s="18">
        <v>28405537</v>
      </c>
      <c r="C48" s="18">
        <v>5727</v>
      </c>
      <c r="D48" s="19">
        <v>1.1299999999999999</v>
      </c>
      <c r="E48" s="19">
        <v>2.11</v>
      </c>
    </row>
    <row r="49" spans="1:7" ht="16.5" customHeight="1" x14ac:dyDescent="0.3">
      <c r="A49" s="17">
        <v>5</v>
      </c>
      <c r="B49" s="18">
        <v>28377971</v>
      </c>
      <c r="C49" s="18">
        <v>5778</v>
      </c>
      <c r="D49" s="19">
        <v>1.06</v>
      </c>
      <c r="E49" s="19">
        <v>2.12</v>
      </c>
    </row>
    <row r="50" spans="1:7" ht="16.5" customHeight="1" x14ac:dyDescent="0.3">
      <c r="A50" s="17">
        <v>6</v>
      </c>
      <c r="B50" s="21">
        <v>28378122</v>
      </c>
      <c r="C50" s="21">
        <v>5736</v>
      </c>
      <c r="D50" s="22">
        <v>1.1100000000000001</v>
      </c>
      <c r="E50" s="22">
        <v>2.11</v>
      </c>
    </row>
    <row r="51" spans="1:7" ht="16.5" customHeight="1" x14ac:dyDescent="0.3">
      <c r="A51" s="23" t="s">
        <v>16</v>
      </c>
      <c r="B51" s="24">
        <f>AVERAGE(B45:B50)</f>
        <v>28394657.833333332</v>
      </c>
      <c r="C51" s="25">
        <f>AVERAGE(C45:C50)</f>
        <v>5713.833333333333</v>
      </c>
      <c r="D51" s="26">
        <f>AVERAGE(D45:D50)</f>
        <v>1.0983333333333334</v>
      </c>
      <c r="E51" s="26">
        <f>AVERAGE(E45:E50)</f>
        <v>2.1150000000000002</v>
      </c>
    </row>
    <row r="52" spans="1:7" ht="16.5" customHeight="1" x14ac:dyDescent="0.3">
      <c r="A52" s="27" t="s">
        <v>17</v>
      </c>
      <c r="B52" s="28">
        <f>(STDEV(B45:B50)/B51)</f>
        <v>7.2549309482889367E-4</v>
      </c>
      <c r="C52" s="29"/>
      <c r="D52" s="29"/>
      <c r="E52" s="30"/>
    </row>
    <row r="53" spans="1:7" s="408" customFormat="1" ht="16.5" customHeight="1" x14ac:dyDescent="0.3">
      <c r="A53" s="31" t="s">
        <v>18</v>
      </c>
      <c r="B53" s="32">
        <f>COUNT(B45:B50)</f>
        <v>6</v>
      </c>
      <c r="C53" s="33"/>
      <c r="D53" s="73"/>
      <c r="E53" s="35"/>
    </row>
    <row r="54" spans="1:7" s="408" customFormat="1" ht="15.75" customHeight="1" x14ac:dyDescent="0.25">
      <c r="A54" s="72"/>
      <c r="B54" s="72"/>
      <c r="C54" s="72"/>
      <c r="D54" s="72"/>
      <c r="E54" s="72"/>
    </row>
    <row r="55" spans="1:7" s="408" customFormat="1" ht="16.5" customHeight="1" x14ac:dyDescent="0.3">
      <c r="A55" s="7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75"/>
      <c r="B56" s="40" t="s">
        <v>21</v>
      </c>
      <c r="C56" s="39"/>
      <c r="D56" s="39"/>
      <c r="E56" s="39"/>
    </row>
    <row r="57" spans="1:7" ht="16.5" customHeight="1" x14ac:dyDescent="0.3">
      <c r="A57" s="75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332"/>
      <c r="D58" s="43"/>
      <c r="F58" s="44"/>
      <c r="G58" s="44"/>
    </row>
    <row r="59" spans="1:7" ht="15" customHeight="1" x14ac:dyDescent="0.3">
      <c r="B59" s="468" t="s">
        <v>24</v>
      </c>
      <c r="C59" s="468"/>
      <c r="E59" s="465" t="s">
        <v>25</v>
      </c>
      <c r="F59" s="46"/>
      <c r="G59" s="465" t="s">
        <v>26</v>
      </c>
    </row>
    <row r="60" spans="1:7" ht="20.25" customHeight="1" x14ac:dyDescent="0.3">
      <c r="A60" s="47" t="s">
        <v>27</v>
      </c>
      <c r="B60" s="49"/>
      <c r="C60" s="466" t="s">
        <v>130</v>
      </c>
      <c r="E60" s="49" t="s">
        <v>132</v>
      </c>
      <c r="G60" s="49"/>
    </row>
    <row r="61" spans="1:7" ht="30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5.8554687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2" t="s">
        <v>29</v>
      </c>
      <c r="B11" s="473"/>
      <c r="C11" s="473"/>
      <c r="D11" s="473"/>
      <c r="E11" s="473"/>
      <c r="F11" s="474"/>
      <c r="G11" s="91"/>
    </row>
    <row r="12" spans="1:7" ht="16.5" customHeight="1" x14ac:dyDescent="0.3">
      <c r="A12" s="471" t="s">
        <v>30</v>
      </c>
      <c r="B12" s="471"/>
      <c r="C12" s="471"/>
      <c r="D12" s="471"/>
      <c r="E12" s="471"/>
      <c r="F12" s="471"/>
      <c r="G12" s="90"/>
    </row>
    <row r="14" spans="1:7" ht="16.5" customHeight="1" x14ac:dyDescent="0.3">
      <c r="A14" s="476" t="s">
        <v>31</v>
      </c>
      <c r="B14" s="476"/>
      <c r="C14" s="60" t="s">
        <v>5</v>
      </c>
    </row>
    <row r="15" spans="1:7" ht="16.5" customHeight="1" x14ac:dyDescent="0.3">
      <c r="A15" s="476" t="s">
        <v>32</v>
      </c>
      <c r="B15" s="476"/>
      <c r="C15" s="60" t="s">
        <v>7</v>
      </c>
    </row>
    <row r="16" spans="1:7" ht="16.5" customHeight="1" x14ac:dyDescent="0.3">
      <c r="A16" s="476" t="s">
        <v>33</v>
      </c>
      <c r="B16" s="476"/>
      <c r="C16" s="60" t="s">
        <v>5</v>
      </c>
    </row>
    <row r="17" spans="1:5" ht="16.5" customHeight="1" x14ac:dyDescent="0.3">
      <c r="A17" s="476" t="s">
        <v>34</v>
      </c>
      <c r="B17" s="476"/>
      <c r="C17" s="60" t="s">
        <v>10</v>
      </c>
    </row>
    <row r="18" spans="1:5" ht="16.5" customHeight="1" x14ac:dyDescent="0.3">
      <c r="A18" s="476" t="s">
        <v>35</v>
      </c>
      <c r="B18" s="476"/>
      <c r="C18" s="97" t="str">
        <f>Abacavir!B22</f>
        <v>22nd Sept 2015</v>
      </c>
    </row>
    <row r="19" spans="1:5" ht="16.5" customHeight="1" x14ac:dyDescent="0.3">
      <c r="A19" s="476" t="s">
        <v>36</v>
      </c>
      <c r="B19" s="476"/>
      <c r="C19" s="97" t="str">
        <f>Abacavir!B23</f>
        <v>30th Sept 2015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1" t="s">
        <v>1</v>
      </c>
      <c r="B21" s="471"/>
      <c r="C21" s="59" t="s">
        <v>37</v>
      </c>
      <c r="D21" s="66"/>
    </row>
    <row r="22" spans="1:5" ht="15.75" customHeight="1" x14ac:dyDescent="0.3">
      <c r="A22" s="475"/>
      <c r="B22" s="475"/>
      <c r="C22" s="57"/>
      <c r="D22" s="475"/>
      <c r="E22" s="475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148.79</v>
      </c>
      <c r="D24" s="87">
        <f t="shared" ref="D24:D43" si="0">(C24-$C$46)/$C$46</f>
        <v>1.4402345281314332E-2</v>
      </c>
      <c r="E24" s="53"/>
    </row>
    <row r="25" spans="1:5" ht="15.75" customHeight="1" x14ac:dyDescent="0.3">
      <c r="C25" s="95">
        <v>149.47999999999999</v>
      </c>
      <c r="D25" s="88">
        <f t="shared" si="0"/>
        <v>1.9106543266690396E-2</v>
      </c>
      <c r="E25" s="53"/>
    </row>
    <row r="26" spans="1:5" ht="15.75" customHeight="1" x14ac:dyDescent="0.3">
      <c r="C26" s="95">
        <v>150.04</v>
      </c>
      <c r="D26" s="88">
        <f t="shared" si="0"/>
        <v>2.2924443080908678E-2</v>
      </c>
      <c r="E26" s="53"/>
    </row>
    <row r="27" spans="1:5" ht="15.75" customHeight="1" x14ac:dyDescent="0.3">
      <c r="C27" s="95">
        <v>147.47</v>
      </c>
      <c r="D27" s="88">
        <f t="shared" si="0"/>
        <v>5.4030100049427465E-3</v>
      </c>
      <c r="E27" s="53"/>
    </row>
    <row r="28" spans="1:5" ht="15.75" customHeight="1" x14ac:dyDescent="0.3">
      <c r="C28" s="95">
        <v>145.03</v>
      </c>
      <c r="D28" s="88">
        <f t="shared" si="0"/>
        <v>-1.1232124899865404E-2</v>
      </c>
      <c r="E28" s="53"/>
    </row>
    <row r="29" spans="1:5" ht="15.75" customHeight="1" x14ac:dyDescent="0.3">
      <c r="C29" s="95">
        <v>150.27000000000001</v>
      </c>
      <c r="D29" s="88">
        <f t="shared" si="0"/>
        <v>2.4492509076034164E-2</v>
      </c>
      <c r="E29" s="53"/>
    </row>
    <row r="30" spans="1:5" ht="15.75" customHeight="1" x14ac:dyDescent="0.3">
      <c r="C30" s="95">
        <v>146.86000000000001</v>
      </c>
      <c r="D30" s="88">
        <f t="shared" si="0"/>
        <v>1.2442262787408058E-3</v>
      </c>
      <c r="E30" s="53"/>
    </row>
    <row r="31" spans="1:5" ht="15.75" customHeight="1" x14ac:dyDescent="0.3">
      <c r="C31" s="95">
        <v>144.22</v>
      </c>
      <c r="D31" s="88">
        <f t="shared" si="0"/>
        <v>-1.6754444274002557E-2</v>
      </c>
      <c r="E31" s="53"/>
    </row>
    <row r="32" spans="1:5" ht="15.75" customHeight="1" x14ac:dyDescent="0.3">
      <c r="C32" s="95">
        <v>146.94</v>
      </c>
      <c r="D32" s="88">
        <f t="shared" si="0"/>
        <v>1.7896405379147354E-3</v>
      </c>
      <c r="E32" s="53"/>
    </row>
    <row r="33" spans="1:7" ht="15.75" customHeight="1" x14ac:dyDescent="0.3">
      <c r="C33" s="95">
        <v>144.34</v>
      </c>
      <c r="D33" s="88">
        <f t="shared" si="0"/>
        <v>-1.593632288524147E-2</v>
      </c>
      <c r="E33" s="53"/>
    </row>
    <row r="34" spans="1:7" ht="15.75" customHeight="1" x14ac:dyDescent="0.3">
      <c r="C34" s="95">
        <v>146.69</v>
      </c>
      <c r="D34" s="88">
        <f t="shared" si="0"/>
        <v>8.5220977995865974E-5</v>
      </c>
      <c r="E34" s="53"/>
    </row>
    <row r="35" spans="1:7" ht="15.75" customHeight="1" x14ac:dyDescent="0.3">
      <c r="C35" s="95">
        <v>146.15</v>
      </c>
      <c r="D35" s="88">
        <f t="shared" si="0"/>
        <v>-3.5963252714288378E-3</v>
      </c>
      <c r="E35" s="53"/>
    </row>
    <row r="36" spans="1:7" ht="15.75" customHeight="1" x14ac:dyDescent="0.3">
      <c r="C36" s="95">
        <v>144.74</v>
      </c>
      <c r="D36" s="88">
        <f t="shared" si="0"/>
        <v>-1.3209251589371239E-2</v>
      </c>
      <c r="E36" s="53"/>
    </row>
    <row r="37" spans="1:7" ht="15.75" customHeight="1" x14ac:dyDescent="0.3">
      <c r="C37" s="95">
        <v>145.97</v>
      </c>
      <c r="D37" s="88">
        <f t="shared" si="0"/>
        <v>-4.8235073545704705E-3</v>
      </c>
      <c r="E37" s="53"/>
    </row>
    <row r="38" spans="1:7" ht="15.75" customHeight="1" x14ac:dyDescent="0.3">
      <c r="C38" s="95">
        <v>147.13999999999999</v>
      </c>
      <c r="D38" s="88">
        <f t="shared" si="0"/>
        <v>3.1531761858497537E-3</v>
      </c>
      <c r="E38" s="53"/>
    </row>
    <row r="39" spans="1:7" ht="15.75" customHeight="1" x14ac:dyDescent="0.3">
      <c r="C39" s="95">
        <v>146.28</v>
      </c>
      <c r="D39" s="88">
        <f t="shared" si="0"/>
        <v>-2.7100271002710569E-3</v>
      </c>
      <c r="E39" s="53"/>
    </row>
    <row r="40" spans="1:7" ht="15.75" customHeight="1" x14ac:dyDescent="0.3">
      <c r="C40" s="95">
        <v>147.22</v>
      </c>
      <c r="D40" s="88">
        <f t="shared" si="0"/>
        <v>3.698590445023877E-3</v>
      </c>
      <c r="E40" s="53"/>
    </row>
    <row r="41" spans="1:7" ht="15.75" customHeight="1" x14ac:dyDescent="0.3">
      <c r="C41" s="95">
        <v>146.4</v>
      </c>
      <c r="D41" s="88">
        <f t="shared" si="0"/>
        <v>-1.8919057115099685E-3</v>
      </c>
      <c r="E41" s="53"/>
    </row>
    <row r="42" spans="1:7" ht="15.75" customHeight="1" x14ac:dyDescent="0.3">
      <c r="C42" s="95">
        <v>146.75</v>
      </c>
      <c r="D42" s="88">
        <f t="shared" si="0"/>
        <v>4.9428167237641014E-4</v>
      </c>
      <c r="E42" s="53"/>
    </row>
    <row r="43" spans="1:7" ht="16.5" customHeight="1" x14ac:dyDescent="0.3">
      <c r="C43" s="96">
        <v>142.77000000000001</v>
      </c>
      <c r="D43" s="89">
        <f t="shared" si="0"/>
        <v>-2.6640077721531923E-2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2933.55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146.67750000000001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469">
        <f>C46</f>
        <v>146.67750000000001</v>
      </c>
      <c r="C49" s="93">
        <f>-IF(C46&lt;=80,10%,IF(C46&lt;250,7.5%,5%))</f>
        <v>-7.4999999999999997E-2</v>
      </c>
      <c r="D49" s="81">
        <f>IF(C46&lt;=80,C46*0.9,IF(C46&lt;250,C46*0.925,C46*0.95))</f>
        <v>135.67668750000001</v>
      </c>
    </row>
    <row r="50" spans="1:6" ht="17.25" customHeight="1" x14ac:dyDescent="0.3">
      <c r="B50" s="470"/>
      <c r="C50" s="94">
        <f>IF(C46&lt;=80, 10%, IF(C46&lt;250, 7.5%, 5%))</f>
        <v>7.4999999999999997E-2</v>
      </c>
      <c r="D50" s="81">
        <f>IF(C46&lt;=80, C46*1.1, IF(C46&lt;250, C46*1.075, C46*1.05))</f>
        <v>157.6783125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 t="s">
        <v>130</v>
      </c>
      <c r="C53" s="72"/>
      <c r="D53" s="71" t="s">
        <v>132</v>
      </c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7" zoomScale="60" zoomScaleNormal="40" zoomScalePageLayoutView="50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6" t="s">
        <v>43</v>
      </c>
      <c r="B1" s="506"/>
      <c r="C1" s="506"/>
      <c r="D1" s="506"/>
      <c r="E1" s="506"/>
      <c r="F1" s="506"/>
      <c r="G1" s="506"/>
      <c r="H1" s="506"/>
      <c r="I1" s="506"/>
    </row>
    <row r="2" spans="1:9" ht="18.75" customHeight="1" x14ac:dyDescent="0.25">
      <c r="A2" s="506"/>
      <c r="B2" s="506"/>
      <c r="C2" s="506"/>
      <c r="D2" s="506"/>
      <c r="E2" s="506"/>
      <c r="F2" s="506"/>
      <c r="G2" s="506"/>
      <c r="H2" s="506"/>
      <c r="I2" s="506"/>
    </row>
    <row r="3" spans="1:9" ht="18.75" customHeight="1" x14ac:dyDescent="0.25">
      <c r="A3" s="506"/>
      <c r="B3" s="506"/>
      <c r="C3" s="506"/>
      <c r="D3" s="506"/>
      <c r="E3" s="506"/>
      <c r="F3" s="506"/>
      <c r="G3" s="506"/>
      <c r="H3" s="506"/>
      <c r="I3" s="506"/>
    </row>
    <row r="4" spans="1:9" ht="18.75" customHeight="1" x14ac:dyDescent="0.25">
      <c r="A4" s="506"/>
      <c r="B4" s="506"/>
      <c r="C4" s="506"/>
      <c r="D4" s="506"/>
      <c r="E4" s="506"/>
      <c r="F4" s="506"/>
      <c r="G4" s="506"/>
      <c r="H4" s="506"/>
      <c r="I4" s="506"/>
    </row>
    <row r="5" spans="1:9" ht="18.75" customHeight="1" x14ac:dyDescent="0.25">
      <c r="A5" s="506"/>
      <c r="B5" s="506"/>
      <c r="C5" s="506"/>
      <c r="D5" s="506"/>
      <c r="E5" s="506"/>
      <c r="F5" s="506"/>
      <c r="G5" s="506"/>
      <c r="H5" s="506"/>
      <c r="I5" s="506"/>
    </row>
    <row r="6" spans="1:9" ht="18.75" customHeight="1" x14ac:dyDescent="0.25">
      <c r="A6" s="506"/>
      <c r="B6" s="506"/>
      <c r="C6" s="506"/>
      <c r="D6" s="506"/>
      <c r="E6" s="506"/>
      <c r="F6" s="506"/>
      <c r="G6" s="506"/>
      <c r="H6" s="506"/>
      <c r="I6" s="506"/>
    </row>
    <row r="7" spans="1:9" ht="18.75" customHeight="1" x14ac:dyDescent="0.25">
      <c r="A7" s="506"/>
      <c r="B7" s="506"/>
      <c r="C7" s="506"/>
      <c r="D7" s="506"/>
      <c r="E7" s="506"/>
      <c r="F7" s="506"/>
      <c r="G7" s="506"/>
      <c r="H7" s="506"/>
      <c r="I7" s="506"/>
    </row>
    <row r="8" spans="1:9" x14ac:dyDescent="0.25">
      <c r="A8" s="507" t="s">
        <v>44</v>
      </c>
      <c r="B8" s="507"/>
      <c r="C8" s="507"/>
      <c r="D8" s="507"/>
      <c r="E8" s="507"/>
      <c r="F8" s="507"/>
      <c r="G8" s="507"/>
      <c r="H8" s="507"/>
      <c r="I8" s="507"/>
    </row>
    <row r="9" spans="1:9" x14ac:dyDescent="0.25">
      <c r="A9" s="507"/>
      <c r="B9" s="507"/>
      <c r="C9" s="507"/>
      <c r="D9" s="507"/>
      <c r="E9" s="507"/>
      <c r="F9" s="507"/>
      <c r="G9" s="507"/>
      <c r="H9" s="507"/>
      <c r="I9" s="507"/>
    </row>
    <row r="10" spans="1:9" x14ac:dyDescent="0.25">
      <c r="A10" s="507"/>
      <c r="B10" s="507"/>
      <c r="C10" s="507"/>
      <c r="D10" s="507"/>
      <c r="E10" s="507"/>
      <c r="F10" s="507"/>
      <c r="G10" s="507"/>
      <c r="H10" s="507"/>
      <c r="I10" s="507"/>
    </row>
    <row r="11" spans="1:9" x14ac:dyDescent="0.25">
      <c r="A11" s="507"/>
      <c r="B11" s="507"/>
      <c r="C11" s="507"/>
      <c r="D11" s="507"/>
      <c r="E11" s="507"/>
      <c r="F11" s="507"/>
      <c r="G11" s="507"/>
      <c r="H11" s="507"/>
      <c r="I11" s="507"/>
    </row>
    <row r="12" spans="1:9" x14ac:dyDescent="0.25">
      <c r="A12" s="507"/>
      <c r="B12" s="507"/>
      <c r="C12" s="507"/>
      <c r="D12" s="507"/>
      <c r="E12" s="507"/>
      <c r="F12" s="507"/>
      <c r="G12" s="507"/>
      <c r="H12" s="507"/>
      <c r="I12" s="507"/>
    </row>
    <row r="13" spans="1:9" x14ac:dyDescent="0.25">
      <c r="A13" s="507"/>
      <c r="B13" s="507"/>
      <c r="C13" s="507"/>
      <c r="D13" s="507"/>
      <c r="E13" s="507"/>
      <c r="F13" s="507"/>
      <c r="G13" s="507"/>
      <c r="H13" s="507"/>
      <c r="I13" s="507"/>
    </row>
    <row r="14" spans="1:9" x14ac:dyDescent="0.25">
      <c r="A14" s="507"/>
      <c r="B14" s="507"/>
      <c r="C14" s="507"/>
      <c r="D14" s="507"/>
      <c r="E14" s="507"/>
      <c r="F14" s="507"/>
      <c r="G14" s="507"/>
      <c r="H14" s="507"/>
      <c r="I14" s="507"/>
    </row>
    <row r="15" spans="1:9" ht="19.5" customHeight="1" x14ac:dyDescent="0.3">
      <c r="A15" s="280"/>
    </row>
    <row r="16" spans="1:9" ht="19.5" customHeight="1" x14ac:dyDescent="0.3">
      <c r="A16" s="478" t="s">
        <v>29</v>
      </c>
      <c r="B16" s="479"/>
      <c r="C16" s="479"/>
      <c r="D16" s="479"/>
      <c r="E16" s="479"/>
      <c r="F16" s="479"/>
      <c r="G16" s="479"/>
      <c r="H16" s="480"/>
    </row>
    <row r="17" spans="1:14" ht="20.25" customHeight="1" x14ac:dyDescent="0.25">
      <c r="A17" s="481" t="s">
        <v>45</v>
      </c>
      <c r="B17" s="481"/>
      <c r="C17" s="481"/>
      <c r="D17" s="481"/>
      <c r="E17" s="481"/>
      <c r="F17" s="481"/>
      <c r="G17" s="481"/>
      <c r="H17" s="481"/>
    </row>
    <row r="18" spans="1:14" ht="26.25" customHeight="1" x14ac:dyDescent="0.4">
      <c r="A18" s="282" t="s">
        <v>31</v>
      </c>
      <c r="B18" s="477" t="s">
        <v>5</v>
      </c>
      <c r="C18" s="477"/>
      <c r="D18" s="451"/>
      <c r="E18" s="283"/>
      <c r="F18" s="284"/>
      <c r="G18" s="284"/>
      <c r="H18" s="284"/>
    </row>
    <row r="19" spans="1:14" ht="26.25" customHeight="1" x14ac:dyDescent="0.4">
      <c r="A19" s="282" t="s">
        <v>32</v>
      </c>
      <c r="B19" s="285" t="s">
        <v>7</v>
      </c>
      <c r="C19" s="453">
        <v>21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33</v>
      </c>
      <c r="B20" s="482" t="s">
        <v>128</v>
      </c>
      <c r="C20" s="483"/>
      <c r="D20" s="284"/>
      <c r="E20" s="284"/>
      <c r="F20" s="284"/>
      <c r="G20" s="284"/>
      <c r="H20" s="284"/>
    </row>
    <row r="21" spans="1:14" ht="26.25" customHeight="1" x14ac:dyDescent="0.4">
      <c r="A21" s="282" t="s">
        <v>34</v>
      </c>
      <c r="B21" s="483" t="s">
        <v>10</v>
      </c>
      <c r="C21" s="483"/>
      <c r="D21" s="483"/>
      <c r="E21" s="483"/>
      <c r="F21" s="483"/>
      <c r="G21" s="483"/>
      <c r="H21" s="483"/>
      <c r="I21" s="286"/>
    </row>
    <row r="22" spans="1:14" ht="26.25" customHeight="1" x14ac:dyDescent="0.4">
      <c r="A22" s="282" t="s">
        <v>35</v>
      </c>
      <c r="B22" s="287" t="s">
        <v>133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36</v>
      </c>
      <c r="B23" s="287" t="s">
        <v>132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7" t="s">
        <v>124</v>
      </c>
      <c r="C26" s="477"/>
    </row>
    <row r="27" spans="1:14" ht="26.25" customHeight="1" x14ac:dyDescent="0.4">
      <c r="A27" s="291" t="s">
        <v>46</v>
      </c>
      <c r="B27" s="484" t="s">
        <v>125</v>
      </c>
      <c r="C27" s="484"/>
    </row>
    <row r="28" spans="1:14" ht="27" customHeight="1" x14ac:dyDescent="0.4">
      <c r="A28" s="291" t="s">
        <v>6</v>
      </c>
      <c r="B28" s="292">
        <v>99.4</v>
      </c>
    </row>
    <row r="29" spans="1:14" s="14" customFormat="1" ht="27" customHeight="1" x14ac:dyDescent="0.4">
      <c r="A29" s="291" t="s">
        <v>47</v>
      </c>
      <c r="B29" s="293">
        <v>0</v>
      </c>
      <c r="C29" s="485" t="s">
        <v>48</v>
      </c>
      <c r="D29" s="486"/>
      <c r="E29" s="486"/>
      <c r="F29" s="486"/>
      <c r="G29" s="487"/>
      <c r="I29" s="294"/>
      <c r="J29" s="294"/>
      <c r="K29" s="294"/>
      <c r="L29" s="294"/>
    </row>
    <row r="30" spans="1:14" s="14" customFormat="1" ht="19.5" customHeight="1" x14ac:dyDescent="0.3">
      <c r="A30" s="291" t="s">
        <v>49</v>
      </c>
      <c r="B30" s="295">
        <f>B28-B29</f>
        <v>99.4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50</v>
      </c>
      <c r="B31" s="298">
        <v>572.66</v>
      </c>
      <c r="C31" s="488" t="s">
        <v>51</v>
      </c>
      <c r="D31" s="489"/>
      <c r="E31" s="489"/>
      <c r="F31" s="489"/>
      <c r="G31" s="489"/>
      <c r="H31" s="490"/>
      <c r="I31" s="294"/>
      <c r="J31" s="294"/>
      <c r="K31" s="294"/>
      <c r="L31" s="294"/>
    </row>
    <row r="32" spans="1:14" s="14" customFormat="1" ht="27" customHeight="1" x14ac:dyDescent="0.4">
      <c r="A32" s="291" t="s">
        <v>52</v>
      </c>
      <c r="B32" s="298">
        <v>670.76</v>
      </c>
      <c r="C32" s="488" t="s">
        <v>53</v>
      </c>
      <c r="D32" s="489"/>
      <c r="E32" s="489"/>
      <c r="F32" s="489"/>
      <c r="G32" s="489"/>
      <c r="H32" s="490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54</v>
      </c>
      <c r="B34" s="303">
        <f>B31/B32</f>
        <v>0.85374798735762414</v>
      </c>
      <c r="C34" s="281" t="s">
        <v>55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56</v>
      </c>
      <c r="B36" s="305">
        <v>50</v>
      </c>
      <c r="C36" s="281"/>
      <c r="D36" s="491" t="s">
        <v>57</v>
      </c>
      <c r="E36" s="492"/>
      <c r="F36" s="491" t="s">
        <v>58</v>
      </c>
      <c r="G36" s="493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59</v>
      </c>
      <c r="B37" s="307">
        <v>10</v>
      </c>
      <c r="C37" s="308" t="s">
        <v>60</v>
      </c>
      <c r="D37" s="309" t="s">
        <v>61</v>
      </c>
      <c r="E37" s="310" t="s">
        <v>62</v>
      </c>
      <c r="F37" s="309" t="s">
        <v>61</v>
      </c>
      <c r="G37" s="311" t="s">
        <v>62</v>
      </c>
      <c r="I37" s="312" t="s">
        <v>63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64</v>
      </c>
      <c r="B38" s="307">
        <v>20</v>
      </c>
      <c r="C38" s="313">
        <v>1</v>
      </c>
      <c r="D38" s="314">
        <v>45497989</v>
      </c>
      <c r="E38" s="315">
        <f>IF(ISBLANK(D38),"-",$D$48/$D$45*D38)</f>
        <v>53382418.679171339</v>
      </c>
      <c r="F38" s="314">
        <v>47248388</v>
      </c>
      <c r="G38" s="316">
        <f>IF(ISBLANK(F38),"-",$D$48/$F$45*F38)</f>
        <v>53707110.122841738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65</v>
      </c>
      <c r="B39" s="307">
        <v>1</v>
      </c>
      <c r="C39" s="318">
        <v>2</v>
      </c>
      <c r="D39" s="319">
        <v>45461487</v>
      </c>
      <c r="E39" s="320">
        <f>IF(ISBLANK(D39),"-",$D$48/$D$45*D39)</f>
        <v>53339591.180869669</v>
      </c>
      <c r="F39" s="319">
        <v>47265772</v>
      </c>
      <c r="G39" s="321">
        <f>IF(ISBLANK(F39),"-",$D$48/$F$45*F39)</f>
        <v>53726870.466885127</v>
      </c>
      <c r="I39" s="495">
        <f>ABS((F43/D43*D42)-F42)/D42</f>
        <v>6.7798771956750102E-3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66</v>
      </c>
      <c r="B40" s="307">
        <v>1</v>
      </c>
      <c r="C40" s="318">
        <v>3</v>
      </c>
      <c r="D40" s="319">
        <v>45495068</v>
      </c>
      <c r="E40" s="320">
        <f>IF(ISBLANK(D40),"-",$D$48/$D$45*D40)</f>
        <v>53378991.493742071</v>
      </c>
      <c r="F40" s="319">
        <v>47258523</v>
      </c>
      <c r="G40" s="321">
        <f>IF(ISBLANK(F40),"-",$D$48/$F$45*F40)</f>
        <v>53718630.548916273</v>
      </c>
      <c r="I40" s="495"/>
      <c r="L40" s="299"/>
      <c r="M40" s="299"/>
      <c r="N40" s="322"/>
    </row>
    <row r="41" spans="1:14" ht="27" customHeight="1" x14ac:dyDescent="0.4">
      <c r="A41" s="306" t="s">
        <v>67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68</v>
      </c>
      <c r="B42" s="307">
        <v>1</v>
      </c>
      <c r="C42" s="328" t="s">
        <v>69</v>
      </c>
      <c r="D42" s="329">
        <f>AVERAGE(D38:D41)</f>
        <v>45484848</v>
      </c>
      <c r="E42" s="330">
        <f>AVERAGE(E38:E41)</f>
        <v>53367000.451261021</v>
      </c>
      <c r="F42" s="329">
        <f>AVERAGE(F38:F41)</f>
        <v>47257561</v>
      </c>
      <c r="G42" s="331">
        <f>AVERAGE(G38:G41)</f>
        <v>53717537.046214379</v>
      </c>
      <c r="H42" s="332"/>
    </row>
    <row r="43" spans="1:14" ht="26.25" customHeight="1" x14ac:dyDescent="0.4">
      <c r="A43" s="306" t="s">
        <v>70</v>
      </c>
      <c r="B43" s="307">
        <v>1</v>
      </c>
      <c r="C43" s="333" t="s">
        <v>71</v>
      </c>
      <c r="D43" s="334">
        <v>30.13</v>
      </c>
      <c r="E43" s="322"/>
      <c r="F43" s="334">
        <v>31.1</v>
      </c>
      <c r="H43" s="332"/>
    </row>
    <row r="44" spans="1:14" ht="26.25" customHeight="1" x14ac:dyDescent="0.4">
      <c r="A44" s="306" t="s">
        <v>72</v>
      </c>
      <c r="B44" s="307">
        <v>1</v>
      </c>
      <c r="C44" s="335" t="s">
        <v>73</v>
      </c>
      <c r="D44" s="336">
        <f>D43*$B$34</f>
        <v>25.723426859085215</v>
      </c>
      <c r="E44" s="337"/>
      <c r="F44" s="336">
        <f>F43*$B$34</f>
        <v>26.551562406822111</v>
      </c>
      <c r="H44" s="332"/>
    </row>
    <row r="45" spans="1:14" ht="19.5" customHeight="1" x14ac:dyDescent="0.3">
      <c r="A45" s="306" t="s">
        <v>74</v>
      </c>
      <c r="B45" s="338">
        <f>(B44/B43)*(B42/B41)*(B40/B39)*(B38/B37)*B36</f>
        <v>100</v>
      </c>
      <c r="C45" s="335" t="s">
        <v>75</v>
      </c>
      <c r="D45" s="339">
        <f>D44*$B$30/100</f>
        <v>25.569086297930706</v>
      </c>
      <c r="E45" s="340"/>
      <c r="F45" s="339">
        <f>F44*$B$30/100</f>
        <v>26.392253032381181</v>
      </c>
      <c r="H45" s="332"/>
    </row>
    <row r="46" spans="1:14" ht="19.5" customHeight="1" x14ac:dyDescent="0.3">
      <c r="A46" s="496" t="s">
        <v>76</v>
      </c>
      <c r="B46" s="497"/>
      <c r="C46" s="335" t="s">
        <v>77</v>
      </c>
      <c r="D46" s="341">
        <f>D45/$B$45</f>
        <v>0.25569086297930704</v>
      </c>
      <c r="E46" s="342"/>
      <c r="F46" s="343">
        <f>F45/$B$45</f>
        <v>0.2639225303238118</v>
      </c>
      <c r="H46" s="332"/>
    </row>
    <row r="47" spans="1:14" ht="27" customHeight="1" x14ac:dyDescent="0.4">
      <c r="A47" s="498"/>
      <c r="B47" s="499"/>
      <c r="C47" s="344" t="s">
        <v>78</v>
      </c>
      <c r="D47" s="345">
        <v>0.3</v>
      </c>
      <c r="E47" s="346"/>
      <c r="F47" s="342"/>
      <c r="H47" s="332"/>
    </row>
    <row r="48" spans="1:14" ht="18.75" x14ac:dyDescent="0.3">
      <c r="C48" s="347" t="s">
        <v>79</v>
      </c>
      <c r="D48" s="339">
        <f>D47*$B$45</f>
        <v>30</v>
      </c>
      <c r="F48" s="348"/>
      <c r="H48" s="332"/>
    </row>
    <row r="49" spans="1:12" ht="19.5" customHeight="1" x14ac:dyDescent="0.3">
      <c r="C49" s="349" t="s">
        <v>80</v>
      </c>
      <c r="D49" s="350">
        <f>D48/B34</f>
        <v>35.139175077707542</v>
      </c>
      <c r="F49" s="348"/>
      <c r="H49" s="332"/>
    </row>
    <row r="50" spans="1:12" ht="18.75" x14ac:dyDescent="0.3">
      <c r="C50" s="304" t="s">
        <v>81</v>
      </c>
      <c r="D50" s="351">
        <f>AVERAGE(E38:E41,G38:G41)</f>
        <v>53542268.7487377</v>
      </c>
      <c r="F50" s="352"/>
      <c r="H50" s="332"/>
    </row>
    <row r="51" spans="1:12" ht="18.75" x14ac:dyDescent="0.3">
      <c r="C51" s="306" t="s">
        <v>82</v>
      </c>
      <c r="D51" s="353">
        <f>STDEV(E38:E41,G38:G41)/D50</f>
        <v>3.5988047923673225E-3</v>
      </c>
      <c r="F51" s="352"/>
      <c r="H51" s="332"/>
    </row>
    <row r="52" spans="1:12" ht="19.5" customHeight="1" x14ac:dyDescent="0.3">
      <c r="C52" s="354" t="s">
        <v>18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83</v>
      </c>
    </row>
    <row r="55" spans="1:12" ht="18.75" x14ac:dyDescent="0.3">
      <c r="A55" s="281" t="s">
        <v>84</v>
      </c>
      <c r="B55" s="358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359" t="s">
        <v>85</v>
      </c>
      <c r="B56" s="360">
        <v>60</v>
      </c>
      <c r="C56" s="281" t="str">
        <f>B20</f>
        <v>ABACAVIR SULFATE</v>
      </c>
      <c r="H56" s="361"/>
    </row>
    <row r="57" spans="1:12" ht="18.75" x14ac:dyDescent="0.3">
      <c r="A57" s="358" t="s">
        <v>86</v>
      </c>
      <c r="B57" s="452">
        <f>Uniformity!C46</f>
        <v>146.67750000000001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87</v>
      </c>
      <c r="B59" s="305">
        <v>100</v>
      </c>
      <c r="C59" s="281"/>
      <c r="D59" s="362" t="s">
        <v>88</v>
      </c>
      <c r="E59" s="363" t="s">
        <v>60</v>
      </c>
      <c r="F59" s="363" t="s">
        <v>61</v>
      </c>
      <c r="G59" s="363" t="s">
        <v>89</v>
      </c>
      <c r="H59" s="308" t="s">
        <v>90</v>
      </c>
      <c r="L59" s="294"/>
    </row>
    <row r="60" spans="1:12" s="14" customFormat="1" ht="26.25" customHeight="1" x14ac:dyDescent="0.4">
      <c r="A60" s="306" t="s">
        <v>91</v>
      </c>
      <c r="B60" s="307">
        <v>1</v>
      </c>
      <c r="C60" s="500" t="s">
        <v>92</v>
      </c>
      <c r="D60" s="503">
        <v>83.56</v>
      </c>
      <c r="E60" s="364">
        <v>1</v>
      </c>
      <c r="F60" s="365">
        <v>61341430</v>
      </c>
      <c r="G60" s="454">
        <f>IF(ISBLANK(F60),"-",(F60/$D$50*$D$47*$B$68)*($B$57/$D$60))</f>
        <v>60.331406353390619</v>
      </c>
      <c r="H60" s="366">
        <f>IF(ISBLANK(F60),"-",G60/$B$56)</f>
        <v>1.0055234392231769</v>
      </c>
      <c r="L60" s="294"/>
    </row>
    <row r="61" spans="1:12" s="14" customFormat="1" ht="26.25" customHeight="1" x14ac:dyDescent="0.4">
      <c r="A61" s="306" t="s">
        <v>93</v>
      </c>
      <c r="B61" s="307">
        <v>1</v>
      </c>
      <c r="C61" s="501"/>
      <c r="D61" s="504"/>
      <c r="E61" s="367">
        <v>2</v>
      </c>
      <c r="F61" s="319">
        <v>61801862</v>
      </c>
      <c r="G61" s="455">
        <f>IF(ISBLANK(F61),"-",(F61/$D$50*$D$47*$B$68)*($B$57/$D$60))</f>
        <v>60.784257062774223</v>
      </c>
      <c r="H61" s="368">
        <f>IF(ISBLANK(F61),"-",G61/$B$56)</f>
        <v>1.013070951046237</v>
      </c>
      <c r="L61" s="294"/>
    </row>
    <row r="62" spans="1:12" s="14" customFormat="1" ht="26.25" customHeight="1" x14ac:dyDescent="0.4">
      <c r="A62" s="306" t="s">
        <v>94</v>
      </c>
      <c r="B62" s="307">
        <v>1</v>
      </c>
      <c r="C62" s="501"/>
      <c r="D62" s="504"/>
      <c r="E62" s="367">
        <v>3</v>
      </c>
      <c r="F62" s="369">
        <v>61348536</v>
      </c>
      <c r="G62" s="455">
        <f>IF(ISBLANK(F62),"-",(F62/$D$50*$D$47*$B$68)*($B$57/$D$60))</f>
        <v>60.338395348814224</v>
      </c>
      <c r="H62" s="368">
        <f t="shared" ref="H62:H71" si="0">IF(ISBLANK(F62),"-",G62/$B$56)</f>
        <v>1.005639922480237</v>
      </c>
      <c r="L62" s="294"/>
    </row>
    <row r="63" spans="1:12" ht="27" customHeight="1" x14ac:dyDescent="0.4">
      <c r="A63" s="306" t="s">
        <v>95</v>
      </c>
      <c r="B63" s="307">
        <v>1</v>
      </c>
      <c r="C63" s="502"/>
      <c r="D63" s="505"/>
      <c r="E63" s="370">
        <v>4</v>
      </c>
      <c r="F63" s="371"/>
      <c r="G63" s="455"/>
      <c r="H63" s="368" t="str">
        <f t="shared" si="0"/>
        <v>-</v>
      </c>
    </row>
    <row r="64" spans="1:12" ht="26.25" customHeight="1" x14ac:dyDescent="0.4">
      <c r="A64" s="306" t="s">
        <v>96</v>
      </c>
      <c r="B64" s="307">
        <v>1</v>
      </c>
      <c r="C64" s="500" t="s">
        <v>97</v>
      </c>
      <c r="D64" s="503">
        <v>90.28</v>
      </c>
      <c r="E64" s="364">
        <v>1</v>
      </c>
      <c r="F64" s="365">
        <v>66128431</v>
      </c>
      <c r="G64" s="456">
        <f>IF(ISBLANK(F64),"-",(F64/$D$50*$D$47*$B$68)*($B$57/$D$64))</f>
        <v>60.19835896620846</v>
      </c>
      <c r="H64" s="372">
        <f>IF(ISBLANK(F64),"-",G64/$B$56)</f>
        <v>1.0033059827701409</v>
      </c>
    </row>
    <row r="65" spans="1:8" ht="26.25" customHeight="1" x14ac:dyDescent="0.4">
      <c r="A65" s="306" t="s">
        <v>98</v>
      </c>
      <c r="B65" s="307">
        <v>1</v>
      </c>
      <c r="C65" s="501"/>
      <c r="D65" s="504"/>
      <c r="E65" s="367">
        <v>2</v>
      </c>
      <c r="F65" s="319">
        <v>66251596</v>
      </c>
      <c r="G65" s="457">
        <f>IF(ISBLANK(F65),"-",(F65/$D$50*$D$47*$B$68)*($B$57/$D$64))</f>
        <v>60.310479135550949</v>
      </c>
      <c r="H65" s="373">
        <f t="shared" si="0"/>
        <v>1.0051746522591825</v>
      </c>
    </row>
    <row r="66" spans="1:8" ht="26.25" customHeight="1" x14ac:dyDescent="0.4">
      <c r="A66" s="306" t="s">
        <v>99</v>
      </c>
      <c r="B66" s="307">
        <v>1</v>
      </c>
      <c r="C66" s="501"/>
      <c r="D66" s="504"/>
      <c r="E66" s="367">
        <v>3</v>
      </c>
      <c r="F66" s="319">
        <v>66124449</v>
      </c>
      <c r="G66" s="457">
        <f>IF(ISBLANK(F66),"-",(F66/$D$50*$D$47*$B$68)*($B$57/$D$64))</f>
        <v>60.194734052358562</v>
      </c>
      <c r="H66" s="373">
        <f t="shared" si="0"/>
        <v>1.0032455675393093</v>
      </c>
    </row>
    <row r="67" spans="1:8" ht="27" customHeight="1" x14ac:dyDescent="0.4">
      <c r="A67" s="306" t="s">
        <v>100</v>
      </c>
      <c r="B67" s="307">
        <v>1</v>
      </c>
      <c r="C67" s="502"/>
      <c r="D67" s="505"/>
      <c r="E67" s="370">
        <v>4</v>
      </c>
      <c r="F67" s="371"/>
      <c r="G67" s="458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101</v>
      </c>
      <c r="B68" s="375">
        <f>(B67/B66)*(B65/B64)*(B63/B62)*(B61/B60)*B59</f>
        <v>100</v>
      </c>
      <c r="C68" s="500" t="s">
        <v>102</v>
      </c>
      <c r="D68" s="503">
        <v>82</v>
      </c>
      <c r="E68" s="364">
        <v>1</v>
      </c>
      <c r="F68" s="365">
        <v>59891697</v>
      </c>
      <c r="G68" s="456">
        <f>IF(ISBLANK(F68),"-",(F68/$D$50*$D$47*$B$68)*($B$57/$D$68))</f>
        <v>60.026186139866752</v>
      </c>
      <c r="H68" s="368">
        <f>IF(ISBLANK(F68),"-",G68/$B$56)</f>
        <v>1.000436435664446</v>
      </c>
    </row>
    <row r="69" spans="1:8" ht="27" customHeight="1" x14ac:dyDescent="0.4">
      <c r="A69" s="354" t="s">
        <v>103</v>
      </c>
      <c r="B69" s="376">
        <f>(D47*B68)/B56*B57</f>
        <v>73.338750000000005</v>
      </c>
      <c r="C69" s="501"/>
      <c r="D69" s="504"/>
      <c r="E69" s="367">
        <v>2</v>
      </c>
      <c r="F69" s="319">
        <v>59678508</v>
      </c>
      <c r="G69" s="457">
        <f>IF(ISBLANK(F69),"-",(F69/$D$50*$D$47*$B$68)*($B$57/$D$68))</f>
        <v>59.812518415658317</v>
      </c>
      <c r="H69" s="368">
        <f t="shared" si="0"/>
        <v>0.99687530692763859</v>
      </c>
    </row>
    <row r="70" spans="1:8" ht="26.25" customHeight="1" x14ac:dyDescent="0.4">
      <c r="A70" s="513" t="s">
        <v>76</v>
      </c>
      <c r="B70" s="514"/>
      <c r="C70" s="501"/>
      <c r="D70" s="504"/>
      <c r="E70" s="367">
        <v>3</v>
      </c>
      <c r="F70" s="319">
        <v>60127988</v>
      </c>
      <c r="G70" s="457">
        <f>IF(ISBLANK(F70),"-",(F70/$D$50*$D$47*$B$68)*($B$57/$D$68))</f>
        <v>60.263007740516606</v>
      </c>
      <c r="H70" s="368">
        <f t="shared" si="0"/>
        <v>1.0043834623419434</v>
      </c>
    </row>
    <row r="71" spans="1:8" ht="27" customHeight="1" x14ac:dyDescent="0.4">
      <c r="A71" s="515"/>
      <c r="B71" s="516"/>
      <c r="C71" s="512"/>
      <c r="D71" s="505"/>
      <c r="E71" s="370">
        <v>4</v>
      </c>
      <c r="F71" s="371"/>
      <c r="G71" s="458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79"/>
      <c r="G72" s="380" t="s">
        <v>69</v>
      </c>
      <c r="H72" s="381">
        <f>AVERAGE(H60:H71)</f>
        <v>1.0041839689169234</v>
      </c>
    </row>
    <row r="73" spans="1:8" ht="26.25" customHeight="1" x14ac:dyDescent="0.4">
      <c r="C73" s="378"/>
      <c r="D73" s="378"/>
      <c r="E73" s="378"/>
      <c r="F73" s="379"/>
      <c r="G73" s="382" t="s">
        <v>82</v>
      </c>
      <c r="H73" s="459">
        <f>STDEV(H60:H71)/H72</f>
        <v>4.3553583193260215E-3</v>
      </c>
    </row>
    <row r="74" spans="1:8" ht="27" customHeight="1" x14ac:dyDescent="0.4">
      <c r="A74" s="378"/>
      <c r="B74" s="378"/>
      <c r="C74" s="379"/>
      <c r="D74" s="379"/>
      <c r="E74" s="383"/>
      <c r="F74" s="379"/>
      <c r="G74" s="384" t="s">
        <v>18</v>
      </c>
      <c r="H74" s="385">
        <f>COUNT(H60:H71)</f>
        <v>9</v>
      </c>
    </row>
    <row r="76" spans="1:8" ht="26.25" customHeight="1" x14ac:dyDescent="0.4">
      <c r="A76" s="290" t="s">
        <v>104</v>
      </c>
      <c r="B76" s="386" t="s">
        <v>105</v>
      </c>
      <c r="C76" s="508" t="str">
        <f>B20</f>
        <v>ABACAVIR SULFATE</v>
      </c>
      <c r="D76" s="508"/>
      <c r="E76" s="387" t="s">
        <v>106</v>
      </c>
      <c r="F76" s="387"/>
      <c r="G76" s="388">
        <f>H72</f>
        <v>1.0041839689169234</v>
      </c>
      <c r="H76" s="389"/>
    </row>
    <row r="77" spans="1:8" ht="18.75" x14ac:dyDescent="0.3">
      <c r="A77" s="289" t="s">
        <v>107</v>
      </c>
      <c r="B77" s="289" t="s">
        <v>108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94" t="s">
        <v>123</v>
      </c>
      <c r="C79" s="494"/>
    </row>
    <row r="80" spans="1:8" ht="26.25" customHeight="1" x14ac:dyDescent="0.4">
      <c r="A80" s="291" t="s">
        <v>46</v>
      </c>
      <c r="B80" s="494" t="str">
        <f>B27</f>
        <v>PRS/A12-1</v>
      </c>
      <c r="C80" s="494"/>
    </row>
    <row r="81" spans="1:12" ht="27" customHeight="1" x14ac:dyDescent="0.4">
      <c r="A81" s="291" t="s">
        <v>6</v>
      </c>
      <c r="B81" s="390">
        <v>99.4</v>
      </c>
    </row>
    <row r="82" spans="1:12" s="14" customFormat="1" ht="27" customHeight="1" x14ac:dyDescent="0.4">
      <c r="A82" s="291" t="s">
        <v>47</v>
      </c>
      <c r="B82" s="293">
        <v>0</v>
      </c>
      <c r="C82" s="485" t="s">
        <v>48</v>
      </c>
      <c r="D82" s="486"/>
      <c r="E82" s="486"/>
      <c r="F82" s="486"/>
      <c r="G82" s="487"/>
      <c r="I82" s="294"/>
      <c r="J82" s="294"/>
      <c r="K82" s="294"/>
      <c r="L82" s="294"/>
    </row>
    <row r="83" spans="1:12" s="14" customFormat="1" ht="19.5" customHeight="1" x14ac:dyDescent="0.3">
      <c r="A83" s="291" t="s">
        <v>49</v>
      </c>
      <c r="B83" s="295">
        <f>B81-B82</f>
        <v>99.4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50</v>
      </c>
      <c r="B84" s="298">
        <v>572.66</v>
      </c>
      <c r="C84" s="488" t="s">
        <v>109</v>
      </c>
      <c r="D84" s="489"/>
      <c r="E84" s="489"/>
      <c r="F84" s="489"/>
      <c r="G84" s="489"/>
      <c r="H84" s="490"/>
      <c r="I84" s="294"/>
      <c r="J84" s="294"/>
      <c r="K84" s="294"/>
      <c r="L84" s="294"/>
    </row>
    <row r="85" spans="1:12" s="14" customFormat="1" ht="27" customHeight="1" x14ac:dyDescent="0.4">
      <c r="A85" s="291" t="s">
        <v>52</v>
      </c>
      <c r="B85" s="298">
        <v>670.74</v>
      </c>
      <c r="C85" s="488" t="s">
        <v>110</v>
      </c>
      <c r="D85" s="489"/>
      <c r="E85" s="489"/>
      <c r="F85" s="489"/>
      <c r="G85" s="489"/>
      <c r="H85" s="490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54</v>
      </c>
      <c r="B87" s="303">
        <f>B84/B85</f>
        <v>0.8537734442555982</v>
      </c>
      <c r="C87" s="281" t="s">
        <v>55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56</v>
      </c>
      <c r="B89" s="305">
        <v>50</v>
      </c>
      <c r="D89" s="391" t="s">
        <v>57</v>
      </c>
      <c r="E89" s="392"/>
      <c r="F89" s="491" t="s">
        <v>58</v>
      </c>
      <c r="G89" s="493"/>
    </row>
    <row r="90" spans="1:12" ht="27" customHeight="1" x14ac:dyDescent="0.4">
      <c r="A90" s="306" t="s">
        <v>59</v>
      </c>
      <c r="B90" s="307">
        <v>2</v>
      </c>
      <c r="C90" s="393" t="s">
        <v>60</v>
      </c>
      <c r="D90" s="309" t="s">
        <v>61</v>
      </c>
      <c r="E90" s="310" t="s">
        <v>62</v>
      </c>
      <c r="F90" s="309" t="s">
        <v>61</v>
      </c>
      <c r="G90" s="394" t="s">
        <v>62</v>
      </c>
      <c r="I90" s="312" t="s">
        <v>63</v>
      </c>
    </row>
    <row r="91" spans="1:12" ht="26.25" customHeight="1" x14ac:dyDescent="0.4">
      <c r="A91" s="306" t="s">
        <v>64</v>
      </c>
      <c r="B91" s="307">
        <v>20</v>
      </c>
      <c r="C91" s="395">
        <v>1</v>
      </c>
      <c r="D91" s="314">
        <v>44112185</v>
      </c>
      <c r="E91" s="315">
        <f>IF(ISBLANK(D91),"-",$D$101/$D$98*D91)</f>
        <v>59622842.722050078</v>
      </c>
      <c r="F91" s="463">
        <v>46383012</v>
      </c>
      <c r="G91" s="316">
        <f>IF(ISBLANK(F91),"-",$D$101/$F$98*F91)</f>
        <v>60951268.813740507</v>
      </c>
      <c r="I91" s="317"/>
    </row>
    <row r="92" spans="1:12" ht="26.25" customHeight="1" x14ac:dyDescent="0.4">
      <c r="A92" s="306" t="s">
        <v>65</v>
      </c>
      <c r="B92" s="307">
        <v>1</v>
      </c>
      <c r="C92" s="379">
        <v>2</v>
      </c>
      <c r="D92" s="319">
        <v>44098803</v>
      </c>
      <c r="E92" s="320">
        <f>IF(ISBLANK(D92),"-",$D$101/$D$98*D92)</f>
        <v>59604755.36407163</v>
      </c>
      <c r="F92" s="369">
        <v>46378642</v>
      </c>
      <c r="G92" s="321">
        <f>IF(ISBLANK(F92),"-",$D$101/$F$98*F92)</f>
        <v>60945526.257722028</v>
      </c>
      <c r="I92" s="495">
        <f>ABS((F96/D96*D95)-F95)/D95</f>
        <v>2.2101748297007433E-2</v>
      </c>
    </row>
    <row r="93" spans="1:12" ht="26.25" customHeight="1" x14ac:dyDescent="0.4">
      <c r="A93" s="306" t="s">
        <v>66</v>
      </c>
      <c r="B93" s="307">
        <v>1</v>
      </c>
      <c r="C93" s="379">
        <v>3</v>
      </c>
      <c r="D93" s="319">
        <v>44125067</v>
      </c>
      <c r="E93" s="320">
        <f>IF(ISBLANK(D93),"-",$D$101/$D$98*D93)</f>
        <v>59640254.270807989</v>
      </c>
      <c r="F93" s="369">
        <v>46354603</v>
      </c>
      <c r="G93" s="321">
        <f>IF(ISBLANK(F93),"-",$D$101/$F$98*F93)</f>
        <v>60913936.943276174</v>
      </c>
      <c r="I93" s="495"/>
    </row>
    <row r="94" spans="1:12" ht="27" customHeight="1" x14ac:dyDescent="0.4">
      <c r="A94" s="306" t="s">
        <v>67</v>
      </c>
      <c r="B94" s="307">
        <v>1</v>
      </c>
      <c r="C94" s="396">
        <v>4</v>
      </c>
      <c r="D94" s="324">
        <v>43502236</v>
      </c>
      <c r="E94" s="325">
        <f>IF(ISBLANK(D94),"-",$D$101/$D$98*D94)</f>
        <v>58798424.405535683</v>
      </c>
      <c r="F94" s="464">
        <v>45630590</v>
      </c>
      <c r="G94" s="326">
        <f>IF(ISBLANK(F94),"-",$D$101/$F$98*F94)</f>
        <v>59962521.563273631</v>
      </c>
      <c r="I94" s="327"/>
    </row>
    <row r="95" spans="1:12" ht="27" customHeight="1" x14ac:dyDescent="0.4">
      <c r="A95" s="306" t="s">
        <v>68</v>
      </c>
      <c r="B95" s="307">
        <v>1</v>
      </c>
      <c r="C95" s="397" t="s">
        <v>69</v>
      </c>
      <c r="D95" s="398">
        <f>AVERAGE(D91:D94)</f>
        <v>43959572.75</v>
      </c>
      <c r="E95" s="330">
        <f>AVERAGE(E91:E94)</f>
        <v>59416569.190616339</v>
      </c>
      <c r="F95" s="399">
        <f>AVERAGE(F91:F94)</f>
        <v>46186711.75</v>
      </c>
      <c r="G95" s="400">
        <f>AVERAGE(G91:G94)</f>
        <v>60693313.394503087</v>
      </c>
    </row>
    <row r="96" spans="1:12" ht="26.25" customHeight="1" x14ac:dyDescent="0.4">
      <c r="A96" s="306" t="s">
        <v>70</v>
      </c>
      <c r="B96" s="292">
        <v>1</v>
      </c>
      <c r="C96" s="401" t="s">
        <v>111</v>
      </c>
      <c r="D96" s="402">
        <v>29.06</v>
      </c>
      <c r="E96" s="322"/>
      <c r="F96" s="334">
        <v>29.89</v>
      </c>
    </row>
    <row r="97" spans="1:10" ht="26.25" customHeight="1" x14ac:dyDescent="0.4">
      <c r="A97" s="306" t="s">
        <v>72</v>
      </c>
      <c r="B97" s="292">
        <v>1</v>
      </c>
      <c r="C97" s="403" t="s">
        <v>112</v>
      </c>
      <c r="D97" s="404">
        <f>D96*$B$87</f>
        <v>24.810656290067683</v>
      </c>
      <c r="E97" s="337"/>
      <c r="F97" s="336">
        <f>F96*$B$87</f>
        <v>25.519288248799832</v>
      </c>
    </row>
    <row r="98" spans="1:10" ht="19.5" customHeight="1" x14ac:dyDescent="0.3">
      <c r="A98" s="306" t="s">
        <v>74</v>
      </c>
      <c r="B98" s="405">
        <f>(B97/B96)*(B95/B94)*(B93/B92)*(B91/B90)*B89</f>
        <v>500</v>
      </c>
      <c r="C98" s="403" t="s">
        <v>113</v>
      </c>
      <c r="D98" s="406">
        <f>D97*$B$83/100</f>
        <v>24.661792352327279</v>
      </c>
      <c r="E98" s="340"/>
      <c r="F98" s="339">
        <f>F97*$B$83/100</f>
        <v>25.366172519307032</v>
      </c>
    </row>
    <row r="99" spans="1:10" ht="19.5" customHeight="1" x14ac:dyDescent="0.3">
      <c r="A99" s="496" t="s">
        <v>76</v>
      </c>
      <c r="B99" s="510"/>
      <c r="C99" s="403" t="s">
        <v>114</v>
      </c>
      <c r="D99" s="407">
        <f>D98/$B$98</f>
        <v>4.9323584704654561E-2</v>
      </c>
      <c r="E99" s="340"/>
      <c r="F99" s="343">
        <f>F98/$B$98</f>
        <v>5.0732345038614061E-2</v>
      </c>
      <c r="G99" s="408"/>
      <c r="H99" s="332"/>
    </row>
    <row r="100" spans="1:10" ht="19.5" customHeight="1" x14ac:dyDescent="0.3">
      <c r="A100" s="498"/>
      <c r="B100" s="511"/>
      <c r="C100" s="403" t="s">
        <v>78</v>
      </c>
      <c r="D100" s="409">
        <f>$B$56/$B$116</f>
        <v>6.6666666666666666E-2</v>
      </c>
      <c r="F100" s="348"/>
      <c r="G100" s="410"/>
      <c r="H100" s="332"/>
    </row>
    <row r="101" spans="1:10" ht="18.75" x14ac:dyDescent="0.3">
      <c r="C101" s="403" t="s">
        <v>79</v>
      </c>
      <c r="D101" s="404">
        <f>D100*$B$98</f>
        <v>33.333333333333336</v>
      </c>
      <c r="F101" s="348"/>
      <c r="G101" s="408"/>
      <c r="H101" s="332"/>
    </row>
    <row r="102" spans="1:10" ht="19.5" customHeight="1" x14ac:dyDescent="0.3">
      <c r="C102" s="411" t="s">
        <v>80</v>
      </c>
      <c r="D102" s="412">
        <f>D101/B34</f>
        <v>39.043527864119497</v>
      </c>
      <c r="F102" s="352"/>
      <c r="G102" s="408"/>
      <c r="H102" s="332"/>
      <c r="J102" s="413"/>
    </row>
    <row r="103" spans="1:10" ht="18.75" x14ac:dyDescent="0.3">
      <c r="C103" s="414" t="s">
        <v>115</v>
      </c>
      <c r="D103" s="415">
        <f>AVERAGE(E91:E94,G91:G94)</f>
        <v>60054941.292559706</v>
      </c>
      <c r="F103" s="352"/>
      <c r="G103" s="416"/>
      <c r="H103" s="332"/>
      <c r="J103" s="417"/>
    </row>
    <row r="104" spans="1:10" ht="18.75" x14ac:dyDescent="0.3">
      <c r="C104" s="382" t="s">
        <v>82</v>
      </c>
      <c r="D104" s="418">
        <f>STDEV(E91:E94,G91:G94)/D103</f>
        <v>1.3325797054071867E-2</v>
      </c>
      <c r="F104" s="352"/>
      <c r="G104" s="408"/>
      <c r="H104" s="332"/>
      <c r="J104" s="417"/>
    </row>
    <row r="105" spans="1:10" ht="19.5" customHeight="1" x14ac:dyDescent="0.3">
      <c r="C105" s="384" t="s">
        <v>18</v>
      </c>
      <c r="D105" s="419">
        <f>COUNT(E91:E94,G91:G94)</f>
        <v>8</v>
      </c>
      <c r="F105" s="352"/>
      <c r="G105" s="408"/>
      <c r="H105" s="332"/>
      <c r="J105" s="417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116</v>
      </c>
      <c r="B107" s="305">
        <v>900</v>
      </c>
      <c r="C107" s="420" t="s">
        <v>117</v>
      </c>
      <c r="D107" s="421" t="s">
        <v>61</v>
      </c>
      <c r="E107" s="422" t="s">
        <v>118</v>
      </c>
      <c r="F107" s="423" t="s">
        <v>119</v>
      </c>
    </row>
    <row r="108" spans="1:10" ht="26.25" customHeight="1" x14ac:dyDescent="0.4">
      <c r="A108" s="306" t="s">
        <v>120</v>
      </c>
      <c r="B108" s="307">
        <v>1</v>
      </c>
      <c r="C108" s="424">
        <v>1</v>
      </c>
      <c r="D108" s="425">
        <v>66656547</v>
      </c>
      <c r="E108" s="460">
        <f>IF(ISBLANK(D108),"-",D108/$D$103*$D$100*$B$116)</f>
        <v>66.595566225214014</v>
      </c>
      <c r="F108" s="426">
        <f t="shared" ref="F108:F113" si="1">IF(ISBLANK(D108), "-", E108/$B$56)</f>
        <v>1.1099261037535668</v>
      </c>
    </row>
    <row r="109" spans="1:10" ht="26.25" customHeight="1" x14ac:dyDescent="0.4">
      <c r="A109" s="306" t="s">
        <v>93</v>
      </c>
      <c r="B109" s="307">
        <v>1</v>
      </c>
      <c r="C109" s="424">
        <v>2</v>
      </c>
      <c r="D109" s="425">
        <v>61800316</v>
      </c>
      <c r="E109" s="461">
        <f t="shared" ref="E109:E113" si="2">IF(ISBLANK(D109),"-",D109/$D$103*$D$100*$B$116)</f>
        <v>61.743777950531296</v>
      </c>
      <c r="F109" s="427">
        <f>IF(ISBLANK(D109), "-", E109/$B$56)</f>
        <v>1.0290629658421884</v>
      </c>
    </row>
    <row r="110" spans="1:10" ht="26.25" customHeight="1" x14ac:dyDescent="0.4">
      <c r="A110" s="306" t="s">
        <v>94</v>
      </c>
      <c r="B110" s="307">
        <v>1</v>
      </c>
      <c r="C110" s="424">
        <v>3</v>
      </c>
      <c r="D110" s="425">
        <v>63083457</v>
      </c>
      <c r="E110" s="461">
        <f>IF(ISBLANK(D110),"-",D110/$D$103*$D$100*$B$116)</f>
        <v>63.02574506835677</v>
      </c>
      <c r="F110" s="427">
        <f t="shared" si="1"/>
        <v>1.0504290844726127</v>
      </c>
    </row>
    <row r="111" spans="1:10" ht="26.25" customHeight="1" x14ac:dyDescent="0.4">
      <c r="A111" s="306" t="s">
        <v>95</v>
      </c>
      <c r="B111" s="307">
        <v>1</v>
      </c>
      <c r="C111" s="424">
        <v>4</v>
      </c>
      <c r="D111" s="425">
        <v>63502340</v>
      </c>
      <c r="E111" s="461">
        <f t="shared" si="2"/>
        <v>63.444244853038334</v>
      </c>
      <c r="F111" s="427">
        <f>IF(ISBLANK(D111), "-", E111/$B$56)</f>
        <v>1.0574040808839722</v>
      </c>
    </row>
    <row r="112" spans="1:10" ht="26.25" customHeight="1" x14ac:dyDescent="0.4">
      <c r="A112" s="306" t="s">
        <v>96</v>
      </c>
      <c r="B112" s="307">
        <v>1</v>
      </c>
      <c r="C112" s="424">
        <v>5</v>
      </c>
      <c r="D112" s="425">
        <v>63278260</v>
      </c>
      <c r="E112" s="461">
        <f t="shared" si="2"/>
        <v>63.220369852736475</v>
      </c>
      <c r="F112" s="427">
        <f>IF(ISBLANK(D112), "-", E112/$B$56)</f>
        <v>1.0536728308789411</v>
      </c>
    </row>
    <row r="113" spans="1:10" ht="26.25" customHeight="1" x14ac:dyDescent="0.4">
      <c r="A113" s="306" t="s">
        <v>98</v>
      </c>
      <c r="B113" s="307">
        <v>1</v>
      </c>
      <c r="C113" s="428">
        <v>6</v>
      </c>
      <c r="D113" s="429">
        <v>63211078</v>
      </c>
      <c r="E113" s="462">
        <f t="shared" si="2"/>
        <v>63.153249314222187</v>
      </c>
      <c r="F113" s="430">
        <f t="shared" si="1"/>
        <v>1.0525541552370365</v>
      </c>
    </row>
    <row r="114" spans="1:10" ht="26.25" customHeight="1" x14ac:dyDescent="0.4">
      <c r="A114" s="306" t="s">
        <v>99</v>
      </c>
      <c r="B114" s="307">
        <v>1</v>
      </c>
      <c r="C114" s="424"/>
      <c r="D114" s="379"/>
      <c r="E114" s="280"/>
      <c r="F114" s="431"/>
    </row>
    <row r="115" spans="1:10" ht="26.25" customHeight="1" x14ac:dyDescent="0.4">
      <c r="A115" s="306" t="s">
        <v>100</v>
      </c>
      <c r="B115" s="307">
        <v>1</v>
      </c>
      <c r="C115" s="424"/>
      <c r="D115" s="432"/>
      <c r="E115" s="433" t="s">
        <v>69</v>
      </c>
      <c r="F115" s="434">
        <f>AVERAGE(F108:F113)</f>
        <v>1.0588415368447197</v>
      </c>
    </row>
    <row r="116" spans="1:10" ht="27" customHeight="1" x14ac:dyDescent="0.4">
      <c r="A116" s="306" t="s">
        <v>101</v>
      </c>
      <c r="B116" s="338">
        <f>(B115/B114)*(B113/B112)*(B111/B110)*(B109/B108)*B107</f>
        <v>900</v>
      </c>
      <c r="C116" s="435"/>
      <c r="D116" s="436"/>
      <c r="E116" s="397" t="s">
        <v>82</v>
      </c>
      <c r="F116" s="437">
        <f>STDEV(F108:F113)/F115</f>
        <v>2.5466239775294136E-2</v>
      </c>
      <c r="I116" s="280"/>
    </row>
    <row r="117" spans="1:10" ht="27" customHeight="1" x14ac:dyDescent="0.4">
      <c r="A117" s="496" t="s">
        <v>76</v>
      </c>
      <c r="B117" s="497"/>
      <c r="C117" s="438"/>
      <c r="D117" s="439"/>
      <c r="E117" s="440" t="s">
        <v>18</v>
      </c>
      <c r="F117" s="441">
        <f>COUNT(F108:F113)</f>
        <v>6</v>
      </c>
      <c r="I117" s="280"/>
      <c r="J117" s="417"/>
    </row>
    <row r="118" spans="1:10" ht="19.5" customHeight="1" x14ac:dyDescent="0.3">
      <c r="A118" s="498"/>
      <c r="B118" s="499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50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104</v>
      </c>
      <c r="B120" s="386" t="s">
        <v>121</v>
      </c>
      <c r="C120" s="508" t="str">
        <f>B20</f>
        <v>ABACAVIR SULFATE</v>
      </c>
      <c r="D120" s="508"/>
      <c r="E120" s="387" t="s">
        <v>122</v>
      </c>
      <c r="F120" s="387"/>
      <c r="G120" s="388">
        <f>F115</f>
        <v>1.0588415368447197</v>
      </c>
      <c r="H120" s="280"/>
      <c r="I120" s="280"/>
    </row>
    <row r="121" spans="1:10" ht="19.5" customHeight="1" x14ac:dyDescent="0.3">
      <c r="A121" s="442"/>
      <c r="B121" s="442"/>
      <c r="C121" s="443"/>
      <c r="D121" s="443"/>
      <c r="E121" s="443"/>
      <c r="F121" s="443"/>
      <c r="G121" s="443"/>
      <c r="H121" s="443"/>
    </row>
    <row r="122" spans="1:10" ht="18.75" x14ac:dyDescent="0.3">
      <c r="B122" s="509" t="s">
        <v>24</v>
      </c>
      <c r="C122" s="509"/>
      <c r="E122" s="393" t="s">
        <v>25</v>
      </c>
      <c r="F122" s="444"/>
      <c r="G122" s="509" t="s">
        <v>26</v>
      </c>
      <c r="H122" s="509"/>
    </row>
    <row r="123" spans="1:10" ht="69.95" customHeight="1" x14ac:dyDescent="0.3">
      <c r="A123" s="445" t="s">
        <v>27</v>
      </c>
      <c r="B123" s="446"/>
      <c r="C123" s="446" t="s">
        <v>130</v>
      </c>
      <c r="E123" s="446" t="s">
        <v>132</v>
      </c>
      <c r="F123" s="280"/>
      <c r="G123" s="447"/>
      <c r="H123" s="447"/>
    </row>
    <row r="124" spans="1:10" ht="69.95" customHeight="1" x14ac:dyDescent="0.3">
      <c r="A124" s="445" t="s">
        <v>28</v>
      </c>
      <c r="B124" s="448"/>
      <c r="C124" s="448"/>
      <c r="E124" s="448"/>
      <c r="F124" s="280"/>
      <c r="G124" s="449"/>
      <c r="H124" s="449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16" zoomScale="60" zoomScaleNormal="40" zoomScalePageLayoutView="50" workbookViewId="0">
      <selection activeCell="F44" sqref="F4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6" t="s">
        <v>43</v>
      </c>
      <c r="B1" s="506"/>
      <c r="C1" s="506"/>
      <c r="D1" s="506"/>
      <c r="E1" s="506"/>
      <c r="F1" s="506"/>
      <c r="G1" s="506"/>
      <c r="H1" s="506"/>
      <c r="I1" s="506"/>
    </row>
    <row r="2" spans="1:9" ht="18.75" customHeight="1" x14ac:dyDescent="0.25">
      <c r="A2" s="506"/>
      <c r="B2" s="506"/>
      <c r="C2" s="506"/>
      <c r="D2" s="506"/>
      <c r="E2" s="506"/>
      <c r="F2" s="506"/>
      <c r="G2" s="506"/>
      <c r="H2" s="506"/>
      <c r="I2" s="506"/>
    </row>
    <row r="3" spans="1:9" ht="18.75" customHeight="1" x14ac:dyDescent="0.25">
      <c r="A3" s="506"/>
      <c r="B3" s="506"/>
      <c r="C3" s="506"/>
      <c r="D3" s="506"/>
      <c r="E3" s="506"/>
      <c r="F3" s="506"/>
      <c r="G3" s="506"/>
      <c r="H3" s="506"/>
      <c r="I3" s="506"/>
    </row>
    <row r="4" spans="1:9" ht="18.75" customHeight="1" x14ac:dyDescent="0.25">
      <c r="A4" s="506"/>
      <c r="B4" s="506"/>
      <c r="C4" s="506"/>
      <c r="D4" s="506"/>
      <c r="E4" s="506"/>
      <c r="F4" s="506"/>
      <c r="G4" s="506"/>
      <c r="H4" s="506"/>
      <c r="I4" s="506"/>
    </row>
    <row r="5" spans="1:9" ht="18.75" customHeight="1" x14ac:dyDescent="0.25">
      <c r="A5" s="506"/>
      <c r="B5" s="506"/>
      <c r="C5" s="506"/>
      <c r="D5" s="506"/>
      <c r="E5" s="506"/>
      <c r="F5" s="506"/>
      <c r="G5" s="506"/>
      <c r="H5" s="506"/>
      <c r="I5" s="506"/>
    </row>
    <row r="6" spans="1:9" ht="18.75" customHeight="1" x14ac:dyDescent="0.25">
      <c r="A6" s="506"/>
      <c r="B6" s="506"/>
      <c r="C6" s="506"/>
      <c r="D6" s="506"/>
      <c r="E6" s="506"/>
      <c r="F6" s="506"/>
      <c r="G6" s="506"/>
      <c r="H6" s="506"/>
      <c r="I6" s="506"/>
    </row>
    <row r="7" spans="1:9" ht="18.75" customHeight="1" x14ac:dyDescent="0.25">
      <c r="A7" s="506"/>
      <c r="B7" s="506"/>
      <c r="C7" s="506"/>
      <c r="D7" s="506"/>
      <c r="E7" s="506"/>
      <c r="F7" s="506"/>
      <c r="G7" s="506"/>
      <c r="H7" s="506"/>
      <c r="I7" s="506"/>
    </row>
    <row r="8" spans="1:9" x14ac:dyDescent="0.25">
      <c r="A8" s="507" t="s">
        <v>44</v>
      </c>
      <c r="B8" s="507"/>
      <c r="C8" s="507"/>
      <c r="D8" s="507"/>
      <c r="E8" s="507"/>
      <c r="F8" s="507"/>
      <c r="G8" s="507"/>
      <c r="H8" s="507"/>
      <c r="I8" s="507"/>
    </row>
    <row r="9" spans="1:9" x14ac:dyDescent="0.25">
      <c r="A9" s="507"/>
      <c r="B9" s="507"/>
      <c r="C9" s="507"/>
      <c r="D9" s="507"/>
      <c r="E9" s="507"/>
      <c r="F9" s="507"/>
      <c r="G9" s="507"/>
      <c r="H9" s="507"/>
      <c r="I9" s="507"/>
    </row>
    <row r="10" spans="1:9" x14ac:dyDescent="0.25">
      <c r="A10" s="507"/>
      <c r="B10" s="507"/>
      <c r="C10" s="507"/>
      <c r="D10" s="507"/>
      <c r="E10" s="507"/>
      <c r="F10" s="507"/>
      <c r="G10" s="507"/>
      <c r="H10" s="507"/>
      <c r="I10" s="507"/>
    </row>
    <row r="11" spans="1:9" x14ac:dyDescent="0.25">
      <c r="A11" s="507"/>
      <c r="B11" s="507"/>
      <c r="C11" s="507"/>
      <c r="D11" s="507"/>
      <c r="E11" s="507"/>
      <c r="F11" s="507"/>
      <c r="G11" s="507"/>
      <c r="H11" s="507"/>
      <c r="I11" s="507"/>
    </row>
    <row r="12" spans="1:9" x14ac:dyDescent="0.25">
      <c r="A12" s="507"/>
      <c r="B12" s="507"/>
      <c r="C12" s="507"/>
      <c r="D12" s="507"/>
      <c r="E12" s="507"/>
      <c r="F12" s="507"/>
      <c r="G12" s="507"/>
      <c r="H12" s="507"/>
      <c r="I12" s="507"/>
    </row>
    <row r="13" spans="1:9" x14ac:dyDescent="0.25">
      <c r="A13" s="507"/>
      <c r="B13" s="507"/>
      <c r="C13" s="507"/>
      <c r="D13" s="507"/>
      <c r="E13" s="507"/>
      <c r="F13" s="507"/>
      <c r="G13" s="507"/>
      <c r="H13" s="507"/>
      <c r="I13" s="507"/>
    </row>
    <row r="14" spans="1:9" x14ac:dyDescent="0.25">
      <c r="A14" s="507"/>
      <c r="B14" s="507"/>
      <c r="C14" s="507"/>
      <c r="D14" s="507"/>
      <c r="E14" s="507"/>
      <c r="F14" s="507"/>
      <c r="G14" s="507"/>
      <c r="H14" s="507"/>
      <c r="I14" s="507"/>
    </row>
    <row r="15" spans="1:9" ht="19.5" customHeight="1" x14ac:dyDescent="0.3">
      <c r="A15" s="98"/>
    </row>
    <row r="16" spans="1:9" ht="19.5" customHeight="1" x14ac:dyDescent="0.3">
      <c r="A16" s="478" t="s">
        <v>29</v>
      </c>
      <c r="B16" s="479"/>
      <c r="C16" s="479"/>
      <c r="D16" s="479"/>
      <c r="E16" s="479"/>
      <c r="F16" s="479"/>
      <c r="G16" s="479"/>
      <c r="H16" s="480"/>
    </row>
    <row r="17" spans="1:14" ht="20.25" customHeight="1" x14ac:dyDescent="0.25">
      <c r="A17" s="481" t="s">
        <v>45</v>
      </c>
      <c r="B17" s="481"/>
      <c r="C17" s="481"/>
      <c r="D17" s="481"/>
      <c r="E17" s="481"/>
      <c r="F17" s="481"/>
      <c r="G17" s="481"/>
      <c r="H17" s="481"/>
    </row>
    <row r="18" spans="1:14" ht="26.25" customHeight="1" x14ac:dyDescent="0.4">
      <c r="A18" s="100" t="s">
        <v>31</v>
      </c>
      <c r="B18" s="477" t="s">
        <v>5</v>
      </c>
      <c r="C18" s="477"/>
      <c r="D18" s="268"/>
      <c r="E18" s="101"/>
      <c r="F18" s="102"/>
      <c r="G18" s="102"/>
      <c r="H18" s="102"/>
    </row>
    <row r="19" spans="1:14" ht="26.25" customHeight="1" x14ac:dyDescent="0.4">
      <c r="A19" s="100" t="s">
        <v>32</v>
      </c>
      <c r="B19" s="103" t="s">
        <v>7</v>
      </c>
      <c r="C19" s="270">
        <v>21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33</v>
      </c>
      <c r="B20" s="482" t="s">
        <v>129</v>
      </c>
      <c r="C20" s="483"/>
      <c r="D20" s="102"/>
      <c r="E20" s="102"/>
      <c r="F20" s="102"/>
      <c r="G20" s="102"/>
      <c r="H20" s="102"/>
    </row>
    <row r="21" spans="1:14" ht="26.25" customHeight="1" x14ac:dyDescent="0.4">
      <c r="A21" s="100" t="s">
        <v>34</v>
      </c>
      <c r="B21" s="483" t="s">
        <v>10</v>
      </c>
      <c r="C21" s="483"/>
      <c r="D21" s="483"/>
      <c r="E21" s="483"/>
      <c r="F21" s="483"/>
      <c r="G21" s="483"/>
      <c r="H21" s="483"/>
      <c r="I21" s="104"/>
    </row>
    <row r="22" spans="1:14" ht="26.25" customHeight="1" x14ac:dyDescent="0.4">
      <c r="A22" s="100" t="s">
        <v>35</v>
      </c>
      <c r="B22" s="105" t="str">
        <f>Abacavir!B22</f>
        <v>22nd Sept 2015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36</v>
      </c>
      <c r="B23" s="105" t="str">
        <f>Abacavir!B23</f>
        <v>30th Sept 2015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7" t="s">
        <v>126</v>
      </c>
      <c r="C26" s="477"/>
    </row>
    <row r="27" spans="1:14" ht="26.25" customHeight="1" x14ac:dyDescent="0.4">
      <c r="A27" s="109" t="s">
        <v>46</v>
      </c>
      <c r="B27" s="484" t="s">
        <v>127</v>
      </c>
      <c r="C27" s="484"/>
    </row>
    <row r="28" spans="1:14" ht="27" customHeight="1" x14ac:dyDescent="0.4">
      <c r="A28" s="109" t="s">
        <v>6</v>
      </c>
      <c r="B28" s="110">
        <v>101.74</v>
      </c>
    </row>
    <row r="29" spans="1:14" s="14" customFormat="1" ht="27" customHeight="1" x14ac:dyDescent="0.4">
      <c r="A29" s="109" t="s">
        <v>47</v>
      </c>
      <c r="B29" s="111">
        <v>0</v>
      </c>
      <c r="C29" s="485" t="s">
        <v>48</v>
      </c>
      <c r="D29" s="486"/>
      <c r="E29" s="486"/>
      <c r="F29" s="486"/>
      <c r="G29" s="487"/>
      <c r="I29" s="112"/>
      <c r="J29" s="112"/>
      <c r="K29" s="112"/>
      <c r="L29" s="112"/>
    </row>
    <row r="30" spans="1:14" s="14" customFormat="1" ht="19.5" customHeight="1" x14ac:dyDescent="0.3">
      <c r="A30" s="109" t="s">
        <v>49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50</v>
      </c>
      <c r="B31" s="116">
        <v>1</v>
      </c>
      <c r="C31" s="488" t="s">
        <v>51</v>
      </c>
      <c r="D31" s="489"/>
      <c r="E31" s="489"/>
      <c r="F31" s="489"/>
      <c r="G31" s="489"/>
      <c r="H31" s="490"/>
      <c r="I31" s="112"/>
      <c r="J31" s="112"/>
      <c r="K31" s="112"/>
      <c r="L31" s="112"/>
    </row>
    <row r="32" spans="1:14" s="14" customFormat="1" ht="27" customHeight="1" x14ac:dyDescent="0.4">
      <c r="A32" s="109" t="s">
        <v>52</v>
      </c>
      <c r="B32" s="116">
        <v>1</v>
      </c>
      <c r="C32" s="488" t="s">
        <v>53</v>
      </c>
      <c r="D32" s="489"/>
      <c r="E32" s="489"/>
      <c r="F32" s="489"/>
      <c r="G32" s="489"/>
      <c r="H32" s="49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56</v>
      </c>
      <c r="B36" s="123">
        <v>50</v>
      </c>
      <c r="C36" s="99"/>
      <c r="D36" s="491" t="s">
        <v>57</v>
      </c>
      <c r="E36" s="492"/>
      <c r="F36" s="491" t="s">
        <v>58</v>
      </c>
      <c r="G36" s="49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59</v>
      </c>
      <c r="B37" s="125">
        <v>5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64</v>
      </c>
      <c r="B38" s="125">
        <v>20</v>
      </c>
      <c r="C38" s="131">
        <v>1</v>
      </c>
      <c r="D38" s="132">
        <v>28822414</v>
      </c>
      <c r="E38" s="133">
        <f>IF(ISBLANK(D38),"-",$D$48/$D$45*D38)</f>
        <v>33539243.52416338</v>
      </c>
      <c r="F38" s="132">
        <v>35724214</v>
      </c>
      <c r="G38" s="134">
        <f>IF(ISBLANK(F38),"-",$D$48/$F$45*F38)</f>
        <v>34537616.618381158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65</v>
      </c>
      <c r="B39" s="125">
        <v>1</v>
      </c>
      <c r="C39" s="136">
        <v>2</v>
      </c>
      <c r="D39" s="137">
        <v>28804497</v>
      </c>
      <c r="E39" s="138">
        <f>IF(ISBLANK(D39),"-",$D$48/$D$45*D39)</f>
        <v>33518394.381332304</v>
      </c>
      <c r="F39" s="137">
        <v>35766523</v>
      </c>
      <c r="G39" s="139">
        <f>IF(ISBLANK(F39),"-",$D$48/$F$45*F39)</f>
        <v>34578520.304085962</v>
      </c>
      <c r="I39" s="495">
        <f>ABS((F43/D43*D42)-F42)/D42</f>
        <v>3.6545956105376746E-2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66</v>
      </c>
      <c r="B40" s="125">
        <v>1</v>
      </c>
      <c r="C40" s="136">
        <v>3</v>
      </c>
      <c r="D40" s="137">
        <v>28823833</v>
      </c>
      <c r="E40" s="138">
        <f>IF(ISBLANK(D40),"-",$D$48/$D$45*D40)</f>
        <v>33540894.745555207</v>
      </c>
      <c r="F40" s="137">
        <v>35723451</v>
      </c>
      <c r="G40" s="139">
        <f>IF(ISBLANK(F40),"-",$D$48/$F$45*F40)</f>
        <v>34536878.961802348</v>
      </c>
      <c r="I40" s="495"/>
      <c r="L40" s="117"/>
      <c r="M40" s="117"/>
      <c r="N40" s="140"/>
    </row>
    <row r="41" spans="1:14" ht="27" customHeight="1" x14ac:dyDescent="0.4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68</v>
      </c>
      <c r="B42" s="125">
        <v>1</v>
      </c>
      <c r="C42" s="146" t="s">
        <v>69</v>
      </c>
      <c r="D42" s="147">
        <f>AVERAGE(D38:D41)</f>
        <v>28816914.666666668</v>
      </c>
      <c r="E42" s="148">
        <f>AVERAGE(E38:E41)</f>
        <v>33532844.217016965</v>
      </c>
      <c r="F42" s="147">
        <f>AVERAGE(F38:F41)</f>
        <v>35738062.666666664</v>
      </c>
      <c r="G42" s="149">
        <f>AVERAGE(G38:G41)</f>
        <v>34551005.294756487</v>
      </c>
      <c r="H42" s="150"/>
    </row>
    <row r="43" spans="1:14" ht="26.25" customHeight="1" x14ac:dyDescent="0.4">
      <c r="A43" s="124" t="s">
        <v>70</v>
      </c>
      <c r="B43" s="125">
        <v>1</v>
      </c>
      <c r="C43" s="151" t="s">
        <v>71</v>
      </c>
      <c r="D43" s="152">
        <v>25.34</v>
      </c>
      <c r="E43" s="140"/>
      <c r="F43" s="152">
        <v>30.5</v>
      </c>
      <c r="H43" s="150"/>
    </row>
    <row r="44" spans="1:14" ht="26.25" customHeight="1" x14ac:dyDescent="0.4">
      <c r="A44" s="124" t="s">
        <v>72</v>
      </c>
      <c r="B44" s="125">
        <v>1</v>
      </c>
      <c r="C44" s="153" t="s">
        <v>73</v>
      </c>
      <c r="D44" s="154">
        <f>D43*$B$34</f>
        <v>25.34</v>
      </c>
      <c r="E44" s="155"/>
      <c r="F44" s="154">
        <f>F43*$B$34</f>
        <v>30.5</v>
      </c>
      <c r="H44" s="150"/>
    </row>
    <row r="45" spans="1:14" ht="19.5" customHeight="1" x14ac:dyDescent="0.3">
      <c r="A45" s="124" t="s">
        <v>74</v>
      </c>
      <c r="B45" s="156">
        <f>(B44/B43)*(B42/B41)*(B40/B39)*(B38/B37)*B36</f>
        <v>200</v>
      </c>
      <c r="C45" s="153" t="s">
        <v>75</v>
      </c>
      <c r="D45" s="157">
        <f>D44*$B$30/100</f>
        <v>25.780915999999998</v>
      </c>
      <c r="E45" s="158"/>
      <c r="F45" s="157">
        <f>F44*$B$30/100</f>
        <v>31.030699999999996</v>
      </c>
      <c r="H45" s="150"/>
    </row>
    <row r="46" spans="1:14" ht="19.5" customHeight="1" x14ac:dyDescent="0.3">
      <c r="A46" s="496" t="s">
        <v>76</v>
      </c>
      <c r="B46" s="497"/>
      <c r="C46" s="153" t="s">
        <v>77</v>
      </c>
      <c r="D46" s="159">
        <f>D45/$B$45</f>
        <v>0.12890457999999999</v>
      </c>
      <c r="E46" s="160"/>
      <c r="F46" s="161">
        <f>F45/$B$45</f>
        <v>0.15515349999999997</v>
      </c>
      <c r="H46" s="150"/>
    </row>
    <row r="47" spans="1:14" ht="27" customHeight="1" x14ac:dyDescent="0.4">
      <c r="A47" s="498"/>
      <c r="B47" s="499"/>
      <c r="C47" s="162" t="s">
        <v>78</v>
      </c>
      <c r="D47" s="163">
        <v>0.15</v>
      </c>
      <c r="E47" s="164"/>
      <c r="F47" s="160"/>
      <c r="H47" s="150"/>
    </row>
    <row r="48" spans="1:14" ht="18.75" x14ac:dyDescent="0.3">
      <c r="C48" s="165" t="s">
        <v>79</v>
      </c>
      <c r="D48" s="157">
        <f>D47*$B$45</f>
        <v>30</v>
      </c>
      <c r="F48" s="166"/>
      <c r="H48" s="150"/>
    </row>
    <row r="49" spans="1:12" ht="19.5" customHeight="1" x14ac:dyDescent="0.3">
      <c r="C49" s="167" t="s">
        <v>80</v>
      </c>
      <c r="D49" s="168">
        <f>D48/B34</f>
        <v>30</v>
      </c>
      <c r="F49" s="166"/>
      <c r="H49" s="150"/>
    </row>
    <row r="50" spans="1:12" ht="18.75" x14ac:dyDescent="0.3">
      <c r="C50" s="122" t="s">
        <v>81</v>
      </c>
      <c r="D50" s="169">
        <f>AVERAGE(E38:E41,G38:G41)</f>
        <v>34041924.755886734</v>
      </c>
      <c r="F50" s="170"/>
      <c r="H50" s="150"/>
    </row>
    <row r="51" spans="1:12" ht="18.75" x14ac:dyDescent="0.3">
      <c r="C51" s="124" t="s">
        <v>82</v>
      </c>
      <c r="D51" s="353">
        <f>STDEV(E38:E41,G38:G41)/D50</f>
        <v>1.6389490994600232E-2</v>
      </c>
      <c r="F51" s="170"/>
      <c r="H51" s="150"/>
    </row>
    <row r="52" spans="1:12" ht="19.5" customHeight="1" x14ac:dyDescent="0.3">
      <c r="C52" s="171" t="s">
        <v>18</v>
      </c>
      <c r="D52" s="172">
        <f>COUNT(E38:E41,G38:G41)</f>
        <v>6</v>
      </c>
      <c r="F52" s="170"/>
    </row>
    <row r="54" spans="1:12" ht="18.75" x14ac:dyDescent="0.3">
      <c r="A54" s="173" t="s">
        <v>1</v>
      </c>
      <c r="B54" s="174" t="s">
        <v>83</v>
      </c>
    </row>
    <row r="55" spans="1:12" ht="18.75" x14ac:dyDescent="0.3">
      <c r="A55" s="99" t="s">
        <v>84</v>
      </c>
      <c r="B55" s="175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176" t="s">
        <v>85</v>
      </c>
      <c r="B56" s="177">
        <v>30</v>
      </c>
      <c r="C56" s="99" t="str">
        <f>B20</f>
        <v xml:space="preserve"> LAMIVUDINE </v>
      </c>
      <c r="H56" s="178"/>
    </row>
    <row r="57" spans="1:12" ht="18.75" x14ac:dyDescent="0.3">
      <c r="A57" s="175" t="s">
        <v>86</v>
      </c>
      <c r="B57" s="269">
        <f>Uniformity!C46</f>
        <v>146.67750000000001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87</v>
      </c>
      <c r="B59" s="123">
        <v>100</v>
      </c>
      <c r="C59" s="99"/>
      <c r="D59" s="179" t="s">
        <v>88</v>
      </c>
      <c r="E59" s="180" t="s">
        <v>60</v>
      </c>
      <c r="F59" s="180" t="s">
        <v>61</v>
      </c>
      <c r="G59" s="180" t="s">
        <v>89</v>
      </c>
      <c r="H59" s="126" t="s">
        <v>90</v>
      </c>
      <c r="L59" s="112"/>
    </row>
    <row r="60" spans="1:12" s="14" customFormat="1" ht="26.25" customHeight="1" x14ac:dyDescent="0.4">
      <c r="A60" s="124" t="s">
        <v>91</v>
      </c>
      <c r="B60" s="125">
        <v>1</v>
      </c>
      <c r="C60" s="500" t="s">
        <v>92</v>
      </c>
      <c r="D60" s="503">
        <v>83.56</v>
      </c>
      <c r="E60" s="181">
        <v>1</v>
      </c>
      <c r="F60" s="182">
        <v>40043229</v>
      </c>
      <c r="G60" s="271">
        <f>IF(ISBLANK(F60),"-",(F60/$D$50*$D$47*$B$68)*($B$57/$D$60))</f>
        <v>30.972146886347794</v>
      </c>
      <c r="H60" s="183">
        <f>IF(ISBLANK(F60),"-",G60/$B$56)</f>
        <v>1.032404896211593</v>
      </c>
      <c r="L60" s="112"/>
    </row>
    <row r="61" spans="1:12" s="14" customFormat="1" ht="26.25" customHeight="1" x14ac:dyDescent="0.4">
      <c r="A61" s="124" t="s">
        <v>93</v>
      </c>
      <c r="B61" s="125">
        <v>1</v>
      </c>
      <c r="C61" s="501"/>
      <c r="D61" s="504"/>
      <c r="E61" s="184">
        <v>2</v>
      </c>
      <c r="F61" s="137">
        <v>40358121</v>
      </c>
      <c r="G61" s="272">
        <f>IF(ISBLANK(F61),"-",(F61/$D$50*$D$47*$B$68)*($B$57/$D$60))</f>
        <v>31.215705698184276</v>
      </c>
      <c r="H61" s="185">
        <f t="shared" ref="H61:H71" si="0">IF(ISBLANK(F61),"-",G61/$B$56)</f>
        <v>1.0405235232728092</v>
      </c>
      <c r="L61" s="112"/>
    </row>
    <row r="62" spans="1:12" s="14" customFormat="1" ht="26.25" customHeight="1" x14ac:dyDescent="0.4">
      <c r="A62" s="124" t="s">
        <v>94</v>
      </c>
      <c r="B62" s="125">
        <v>1</v>
      </c>
      <c r="C62" s="501"/>
      <c r="D62" s="504"/>
      <c r="E62" s="184">
        <v>3</v>
      </c>
      <c r="F62" s="186">
        <v>40080554</v>
      </c>
      <c r="G62" s="272">
        <f>IF(ISBLANK(F62),"-",(F62/$D$50*$D$47*$B$68)*($B$57/$D$60))</f>
        <v>31.001016570721475</v>
      </c>
      <c r="H62" s="185">
        <f t="shared" si="0"/>
        <v>1.0333672190240493</v>
      </c>
      <c r="L62" s="112"/>
    </row>
    <row r="63" spans="1:12" ht="27" customHeight="1" x14ac:dyDescent="0.4">
      <c r="A63" s="124" t="s">
        <v>95</v>
      </c>
      <c r="B63" s="125">
        <v>1</v>
      </c>
      <c r="C63" s="502"/>
      <c r="D63" s="505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96</v>
      </c>
      <c r="B64" s="125">
        <v>1</v>
      </c>
      <c r="C64" s="500" t="s">
        <v>97</v>
      </c>
      <c r="D64" s="503">
        <v>90.28</v>
      </c>
      <c r="E64" s="181">
        <v>1</v>
      </c>
      <c r="F64" s="182">
        <v>43165785</v>
      </c>
      <c r="G64" s="273">
        <f>IF(ISBLANK(F64),"-",(F64/$D$50*$D$47*$B$68)*($B$57/$D$64))</f>
        <v>30.902153369426301</v>
      </c>
      <c r="H64" s="189">
        <f>IF(ISBLANK(F64),"-",G64/$B$56)</f>
        <v>1.0300717789808767</v>
      </c>
    </row>
    <row r="65" spans="1:8" ht="26.25" customHeight="1" x14ac:dyDescent="0.4">
      <c r="A65" s="124" t="s">
        <v>98</v>
      </c>
      <c r="B65" s="125">
        <v>1</v>
      </c>
      <c r="C65" s="501"/>
      <c r="D65" s="504"/>
      <c r="E65" s="184">
        <v>2</v>
      </c>
      <c r="F65" s="137">
        <v>43272538</v>
      </c>
      <c r="G65" s="274">
        <f>IF(ISBLANK(F65),"-",(F65/$D$50*$D$47*$B$68)*($B$57/$D$64))</f>
        <v>30.978577268091566</v>
      </c>
      <c r="H65" s="190">
        <f t="shared" si="0"/>
        <v>1.0326192422697189</v>
      </c>
    </row>
    <row r="66" spans="1:8" ht="26.25" customHeight="1" x14ac:dyDescent="0.4">
      <c r="A66" s="124" t="s">
        <v>99</v>
      </c>
      <c r="B66" s="125">
        <v>1</v>
      </c>
      <c r="C66" s="501"/>
      <c r="D66" s="504"/>
      <c r="E66" s="184">
        <v>3</v>
      </c>
      <c r="F66" s="137">
        <v>43197840</v>
      </c>
      <c r="G66" s="274">
        <f>IF(ISBLANK(F66),"-",(F66/$D$50*$D$47*$B$68)*($B$57/$D$64))</f>
        <v>30.925101371559407</v>
      </c>
      <c r="H66" s="190">
        <f t="shared" si="0"/>
        <v>1.0308367123853135</v>
      </c>
    </row>
    <row r="67" spans="1:8" ht="27" customHeight="1" x14ac:dyDescent="0.4">
      <c r="A67" s="124" t="s">
        <v>100</v>
      </c>
      <c r="B67" s="125">
        <v>1</v>
      </c>
      <c r="C67" s="502"/>
      <c r="D67" s="505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101</v>
      </c>
      <c r="B68" s="192">
        <f>(B67/B66)*(B65/B64)*(B63/B62)*(B61/B60)*B59</f>
        <v>100</v>
      </c>
      <c r="C68" s="500" t="s">
        <v>102</v>
      </c>
      <c r="D68" s="503">
        <v>82</v>
      </c>
      <c r="E68" s="181">
        <v>1</v>
      </c>
      <c r="F68" s="182">
        <v>39060805</v>
      </c>
      <c r="G68" s="273">
        <f>IF(ISBLANK(F68),"-",(F68/$D$50*$D$47*$B$68)*($B$57/$D$68))</f>
        <v>30.78704367252368</v>
      </c>
      <c r="H68" s="185">
        <f>IF(ISBLANK(F68),"-",G68/$B$56)</f>
        <v>1.0262347890841226</v>
      </c>
    </row>
    <row r="69" spans="1:8" ht="27" customHeight="1" x14ac:dyDescent="0.4">
      <c r="A69" s="171" t="s">
        <v>103</v>
      </c>
      <c r="B69" s="193">
        <f>(D47*B68)/B56*B57</f>
        <v>73.338750000000005</v>
      </c>
      <c r="C69" s="501"/>
      <c r="D69" s="504"/>
      <c r="E69" s="184">
        <v>2</v>
      </c>
      <c r="F69" s="137">
        <v>38968298</v>
      </c>
      <c r="G69" s="274">
        <f>IF(ISBLANK(F69),"-",(F69/$D$50*$D$47*$B$68)*($B$57/$D$68))</f>
        <v>30.71413127225405</v>
      </c>
      <c r="H69" s="185">
        <f t="shared" si="0"/>
        <v>1.0238043757418016</v>
      </c>
    </row>
    <row r="70" spans="1:8" ht="26.25" customHeight="1" x14ac:dyDescent="0.4">
      <c r="A70" s="513" t="s">
        <v>76</v>
      </c>
      <c r="B70" s="514"/>
      <c r="C70" s="501"/>
      <c r="D70" s="504"/>
      <c r="E70" s="184">
        <v>3</v>
      </c>
      <c r="F70" s="137">
        <v>39265703</v>
      </c>
      <c r="G70" s="274">
        <f>IF(ISBLANK(F70),"-",(F70/$D$50*$D$47*$B$68)*($B$57/$D$68))</f>
        <v>30.948540694267418</v>
      </c>
      <c r="H70" s="185">
        <f t="shared" si="0"/>
        <v>1.0316180231422474</v>
      </c>
    </row>
    <row r="71" spans="1:8" ht="27" customHeight="1" x14ac:dyDescent="0.4">
      <c r="A71" s="515"/>
      <c r="B71" s="516"/>
      <c r="C71" s="512"/>
      <c r="D71" s="505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69</v>
      </c>
      <c r="H72" s="198">
        <f>AVERAGE(H60:H71)</f>
        <v>1.0312756177902813</v>
      </c>
    </row>
    <row r="73" spans="1:8" ht="26.25" customHeight="1" x14ac:dyDescent="0.4">
      <c r="C73" s="195"/>
      <c r="D73" s="195"/>
      <c r="E73" s="195"/>
      <c r="F73" s="196"/>
      <c r="G73" s="199" t="s">
        <v>82</v>
      </c>
      <c r="H73" s="276">
        <f>STDEV(H60:H71)/H72</f>
        <v>4.5477511748750529E-3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18</v>
      </c>
      <c r="H74" s="202">
        <f>COUNT(H60:H71)</f>
        <v>9</v>
      </c>
    </row>
    <row r="76" spans="1:8" ht="26.25" customHeight="1" x14ac:dyDescent="0.4">
      <c r="A76" s="108" t="s">
        <v>104</v>
      </c>
      <c r="B76" s="203" t="s">
        <v>105</v>
      </c>
      <c r="C76" s="508" t="str">
        <f>B20</f>
        <v xml:space="preserve"> LAMIVUDINE </v>
      </c>
      <c r="D76" s="508"/>
      <c r="E76" s="204" t="s">
        <v>106</v>
      </c>
      <c r="F76" s="204"/>
      <c r="G76" s="205">
        <f>H72</f>
        <v>1.0312756177902813</v>
      </c>
      <c r="H76" s="206"/>
    </row>
    <row r="77" spans="1:8" ht="18.75" x14ac:dyDescent="0.3">
      <c r="A77" s="107" t="s">
        <v>107</v>
      </c>
      <c r="B77" s="107" t="s">
        <v>108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4" t="str">
        <f>B26</f>
        <v>Lamivudine</v>
      </c>
      <c r="C79" s="494"/>
    </row>
    <row r="80" spans="1:8" ht="26.25" customHeight="1" x14ac:dyDescent="0.4">
      <c r="A80" s="109" t="s">
        <v>46</v>
      </c>
      <c r="B80" s="494" t="str">
        <f>B27</f>
        <v>WRS PN15-105</v>
      </c>
      <c r="C80" s="494"/>
    </row>
    <row r="81" spans="1:12" ht="27" customHeight="1" x14ac:dyDescent="0.4">
      <c r="A81" s="109" t="s">
        <v>6</v>
      </c>
      <c r="B81" s="207">
        <f>B28</f>
        <v>101.74</v>
      </c>
    </row>
    <row r="82" spans="1:12" s="14" customFormat="1" ht="27" customHeight="1" x14ac:dyDescent="0.4">
      <c r="A82" s="109" t="s">
        <v>47</v>
      </c>
      <c r="B82" s="111">
        <v>0</v>
      </c>
      <c r="C82" s="485" t="s">
        <v>48</v>
      </c>
      <c r="D82" s="486"/>
      <c r="E82" s="486"/>
      <c r="F82" s="486"/>
      <c r="G82" s="487"/>
      <c r="I82" s="112"/>
      <c r="J82" s="112"/>
      <c r="K82" s="112"/>
      <c r="L82" s="112"/>
    </row>
    <row r="83" spans="1:12" s="14" customFormat="1" ht="19.5" customHeight="1" x14ac:dyDescent="0.3">
      <c r="A83" s="109" t="s">
        <v>49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50</v>
      </c>
      <c r="B84" s="116">
        <v>1</v>
      </c>
      <c r="C84" s="488" t="s">
        <v>109</v>
      </c>
      <c r="D84" s="489"/>
      <c r="E84" s="489"/>
      <c r="F84" s="489"/>
      <c r="G84" s="489"/>
      <c r="H84" s="490"/>
      <c r="I84" s="112"/>
      <c r="J84" s="112"/>
      <c r="K84" s="112"/>
      <c r="L84" s="112"/>
    </row>
    <row r="85" spans="1:12" s="14" customFormat="1" ht="27" customHeight="1" x14ac:dyDescent="0.4">
      <c r="A85" s="109" t="s">
        <v>52</v>
      </c>
      <c r="B85" s="116">
        <v>1</v>
      </c>
      <c r="C85" s="488" t="s">
        <v>110</v>
      </c>
      <c r="D85" s="489"/>
      <c r="E85" s="489"/>
      <c r="F85" s="489"/>
      <c r="G85" s="489"/>
      <c r="H85" s="49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56</v>
      </c>
      <c r="B89" s="123">
        <v>50</v>
      </c>
      <c r="D89" s="208" t="s">
        <v>57</v>
      </c>
      <c r="E89" s="209"/>
      <c r="F89" s="491" t="s">
        <v>58</v>
      </c>
      <c r="G89" s="493"/>
    </row>
    <row r="90" spans="1:12" ht="27" customHeight="1" x14ac:dyDescent="0.4">
      <c r="A90" s="124" t="s">
        <v>59</v>
      </c>
      <c r="B90" s="125">
        <v>5</v>
      </c>
      <c r="C90" s="210" t="s">
        <v>60</v>
      </c>
      <c r="D90" s="127" t="s">
        <v>61</v>
      </c>
      <c r="E90" s="128" t="s">
        <v>62</v>
      </c>
      <c r="F90" s="127" t="s">
        <v>61</v>
      </c>
      <c r="G90" s="211" t="s">
        <v>62</v>
      </c>
      <c r="I90" s="130" t="s">
        <v>63</v>
      </c>
    </row>
    <row r="91" spans="1:12" ht="26.25" customHeight="1" x14ac:dyDescent="0.4">
      <c r="A91" s="124" t="s">
        <v>64</v>
      </c>
      <c r="B91" s="125">
        <v>50</v>
      </c>
      <c r="C91" s="212">
        <v>1</v>
      </c>
      <c r="D91" s="132">
        <v>28350461</v>
      </c>
      <c r="E91" s="133">
        <f>IF(ISBLANK(D91),"-",$D$101/$D$98*D91)</f>
        <v>32961437.860805612</v>
      </c>
      <c r="F91" s="463">
        <v>32438149</v>
      </c>
      <c r="G91" s="134">
        <f>IF(ISBLANK(F91),"-",$D$101/$F$98*F91)</f>
        <v>33568517.813212879</v>
      </c>
      <c r="I91" s="135"/>
    </row>
    <row r="92" spans="1:12" ht="26.25" customHeight="1" x14ac:dyDescent="0.4">
      <c r="A92" s="124" t="s">
        <v>65</v>
      </c>
      <c r="B92" s="125">
        <v>1</v>
      </c>
      <c r="C92" s="196">
        <v>2</v>
      </c>
      <c r="D92" s="137">
        <v>28359404</v>
      </c>
      <c r="E92" s="138">
        <f>IF(ISBLANK(D92),"-",$D$101/$D$98*D92)</f>
        <v>32971835.368584733</v>
      </c>
      <c r="F92" s="369">
        <v>32447680</v>
      </c>
      <c r="G92" s="139">
        <f>IF(ISBLANK(F92),"-",$D$101/$F$98*F92)</f>
        <v>33578380.938981175</v>
      </c>
      <c r="I92" s="495">
        <f>ABS((F96/D96*D95)-F95)/D95</f>
        <v>2.0000036843564092E-2</v>
      </c>
    </row>
    <row r="93" spans="1:12" ht="26.25" customHeight="1" x14ac:dyDescent="0.4">
      <c r="A93" s="124" t="s">
        <v>66</v>
      </c>
      <c r="B93" s="125">
        <v>1</v>
      </c>
      <c r="C93" s="196">
        <v>3</v>
      </c>
      <c r="D93" s="137">
        <v>28344446</v>
      </c>
      <c r="E93" s="138">
        <f>IF(ISBLANK(D93),"-",$D$101/$D$98*D93)</f>
        <v>32954444.568924654</v>
      </c>
      <c r="F93" s="369">
        <v>32421669</v>
      </c>
      <c r="G93" s="139">
        <f>IF(ISBLANK(F93),"-",$D$101/$F$98*F93)</f>
        <v>33551463.536362439</v>
      </c>
      <c r="I93" s="495"/>
    </row>
    <row r="94" spans="1:12" ht="27" customHeight="1" x14ac:dyDescent="0.4">
      <c r="A94" s="124" t="s">
        <v>67</v>
      </c>
      <c r="B94" s="125">
        <v>1</v>
      </c>
      <c r="C94" s="213">
        <v>4</v>
      </c>
      <c r="D94" s="142">
        <v>28076645</v>
      </c>
      <c r="E94" s="143">
        <f>IF(ISBLANK(D94),"-",$D$101/$D$98*D94)</f>
        <v>32643087.867509406</v>
      </c>
      <c r="F94" s="464">
        <v>32056831</v>
      </c>
      <c r="G94" s="144">
        <f>IF(ISBLANK(F94),"-",$D$101/$F$98*F94)</f>
        <v>33173912.064423122</v>
      </c>
      <c r="I94" s="145"/>
    </row>
    <row r="95" spans="1:12" ht="27" customHeight="1" x14ac:dyDescent="0.4">
      <c r="A95" s="124" t="s">
        <v>68</v>
      </c>
      <c r="B95" s="125">
        <v>1</v>
      </c>
      <c r="C95" s="214" t="s">
        <v>69</v>
      </c>
      <c r="D95" s="215">
        <f>AVERAGE(D91:D94)</f>
        <v>28282739</v>
      </c>
      <c r="E95" s="148">
        <f>AVERAGE(E91:E94)</f>
        <v>32882701.416456103</v>
      </c>
      <c r="F95" s="216">
        <f>AVERAGE(F91:F94)</f>
        <v>32341082.25</v>
      </c>
      <c r="G95" s="217">
        <f>AVERAGE(G91:G94)</f>
        <v>33468068.5882449</v>
      </c>
    </row>
    <row r="96" spans="1:12" ht="26.25" customHeight="1" x14ac:dyDescent="0.4">
      <c r="A96" s="124" t="s">
        <v>70</v>
      </c>
      <c r="B96" s="110">
        <v>1</v>
      </c>
      <c r="C96" s="218" t="s">
        <v>111</v>
      </c>
      <c r="D96" s="219">
        <v>14.09</v>
      </c>
      <c r="E96" s="140"/>
      <c r="F96" s="152">
        <v>15.83</v>
      </c>
    </row>
    <row r="97" spans="1:10" ht="26.25" customHeight="1" x14ac:dyDescent="0.4">
      <c r="A97" s="124" t="s">
        <v>72</v>
      </c>
      <c r="B97" s="110">
        <v>1</v>
      </c>
      <c r="C97" s="220" t="s">
        <v>112</v>
      </c>
      <c r="D97" s="221">
        <f>D96*$B$87</f>
        <v>14.09</v>
      </c>
      <c r="E97" s="155"/>
      <c r="F97" s="154">
        <f>F96*$B$87</f>
        <v>15.83</v>
      </c>
    </row>
    <row r="98" spans="1:10" ht="19.5" customHeight="1" x14ac:dyDescent="0.3">
      <c r="A98" s="124" t="s">
        <v>74</v>
      </c>
      <c r="B98" s="222">
        <f>(B97/B96)*(B95/B94)*(B93/B92)*(B91/B90)*B89</f>
        <v>500</v>
      </c>
      <c r="C98" s="220" t="s">
        <v>113</v>
      </c>
      <c r="D98" s="223">
        <f>D97*$B$83/100</f>
        <v>14.335165999999999</v>
      </c>
      <c r="E98" s="158"/>
      <c r="F98" s="157">
        <f>F97*$B$83/100</f>
        <v>16.105441999999996</v>
      </c>
    </row>
    <row r="99" spans="1:10" ht="19.5" customHeight="1" x14ac:dyDescent="0.3">
      <c r="A99" s="496" t="s">
        <v>76</v>
      </c>
      <c r="B99" s="510"/>
      <c r="C99" s="220" t="s">
        <v>114</v>
      </c>
      <c r="D99" s="224">
        <f>D98/$B$98</f>
        <v>2.8670332E-2</v>
      </c>
      <c r="E99" s="158"/>
      <c r="F99" s="161">
        <f>F98/$B$98</f>
        <v>3.2210883999999995E-2</v>
      </c>
      <c r="G99" s="225"/>
      <c r="H99" s="150"/>
    </row>
    <row r="100" spans="1:10" ht="19.5" customHeight="1" x14ac:dyDescent="0.3">
      <c r="A100" s="498"/>
      <c r="B100" s="511"/>
      <c r="C100" s="220" t="s">
        <v>78</v>
      </c>
      <c r="D100" s="226">
        <f>$B$56/$B$116</f>
        <v>3.3333333333333333E-2</v>
      </c>
      <c r="F100" s="166"/>
      <c r="G100" s="227"/>
      <c r="H100" s="150"/>
    </row>
    <row r="101" spans="1:10" ht="18.75" x14ac:dyDescent="0.3">
      <c r="C101" s="220" t="s">
        <v>79</v>
      </c>
      <c r="D101" s="221">
        <f>D100*$B$98</f>
        <v>16.666666666666668</v>
      </c>
      <c r="F101" s="166"/>
      <c r="G101" s="225"/>
      <c r="H101" s="150"/>
    </row>
    <row r="102" spans="1:10" ht="19.5" customHeight="1" x14ac:dyDescent="0.3">
      <c r="C102" s="228" t="s">
        <v>80</v>
      </c>
      <c r="D102" s="229">
        <f>D101/B34</f>
        <v>16.666666666666668</v>
      </c>
      <c r="F102" s="170"/>
      <c r="G102" s="225"/>
      <c r="H102" s="150"/>
      <c r="J102" s="230"/>
    </row>
    <row r="103" spans="1:10" ht="18.75" x14ac:dyDescent="0.3">
      <c r="C103" s="231" t="s">
        <v>115</v>
      </c>
      <c r="D103" s="232">
        <f>AVERAGE(E91:E94,G91:G94)</f>
        <v>33175385.002350502</v>
      </c>
      <c r="F103" s="170"/>
      <c r="G103" s="233"/>
      <c r="H103" s="150"/>
      <c r="J103" s="234"/>
    </row>
    <row r="104" spans="1:10" ht="18.75" x14ac:dyDescent="0.3">
      <c r="C104" s="199" t="s">
        <v>82</v>
      </c>
      <c r="D104" s="235">
        <f>STDEV(E91:E94,G91:G94)/D103</f>
        <v>1.0673876833184725E-2</v>
      </c>
      <c r="F104" s="170"/>
      <c r="G104" s="225"/>
      <c r="H104" s="150"/>
      <c r="J104" s="234"/>
    </row>
    <row r="105" spans="1:10" ht="19.5" customHeight="1" x14ac:dyDescent="0.3">
      <c r="C105" s="201" t="s">
        <v>18</v>
      </c>
      <c r="D105" s="236">
        <f>COUNT(E91:E94,G91:G94)</f>
        <v>8</v>
      </c>
      <c r="F105" s="170"/>
      <c r="G105" s="225"/>
      <c r="H105" s="150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116</v>
      </c>
      <c r="B107" s="123">
        <v>900</v>
      </c>
      <c r="C107" s="237" t="s">
        <v>117</v>
      </c>
      <c r="D107" s="238" t="s">
        <v>61</v>
      </c>
      <c r="E107" s="239" t="s">
        <v>118</v>
      </c>
      <c r="F107" s="240" t="s">
        <v>119</v>
      </c>
    </row>
    <row r="108" spans="1:10" ht="26.25" customHeight="1" x14ac:dyDescent="0.4">
      <c r="A108" s="124" t="s">
        <v>120</v>
      </c>
      <c r="B108" s="125">
        <v>1</v>
      </c>
      <c r="C108" s="241">
        <v>1</v>
      </c>
      <c r="D108" s="242">
        <v>30430509</v>
      </c>
      <c r="E108" s="277">
        <f>IF(ISBLANK(D108),"-",D108/$D$103*$D$100*$B$116)</f>
        <v>27.517850054651039</v>
      </c>
      <c r="F108" s="243">
        <f t="shared" ref="F108:F113" si="1">IF(ISBLANK(D108), "-", E108/$B$56)</f>
        <v>0.91726166848836799</v>
      </c>
    </row>
    <row r="109" spans="1:10" ht="26.25" customHeight="1" x14ac:dyDescent="0.4">
      <c r="A109" s="124" t="s">
        <v>93</v>
      </c>
      <c r="B109" s="125">
        <v>1</v>
      </c>
      <c r="C109" s="241">
        <v>2</v>
      </c>
      <c r="D109" s="242">
        <v>32410730</v>
      </c>
      <c r="E109" s="278">
        <f t="shared" ref="E109:E113" si="2">IF(ISBLANK(D109),"-",D109/$D$103*$D$100*$B$116)</f>
        <v>29.308534020964949</v>
      </c>
      <c r="F109" s="244">
        <f t="shared" si="1"/>
        <v>0.97695113403216494</v>
      </c>
    </row>
    <row r="110" spans="1:10" ht="26.25" customHeight="1" x14ac:dyDescent="0.4">
      <c r="A110" s="124" t="s">
        <v>94</v>
      </c>
      <c r="B110" s="125">
        <v>1</v>
      </c>
      <c r="C110" s="241">
        <v>3</v>
      </c>
      <c r="D110" s="242">
        <v>33304022</v>
      </c>
      <c r="E110" s="278">
        <f>IF(ISBLANK(D110),"-",D110/$D$103*$D$100*$B$116)</f>
        <v>30.11632449568291</v>
      </c>
      <c r="F110" s="244">
        <f t="shared" si="1"/>
        <v>1.0038774831894304</v>
      </c>
    </row>
    <row r="111" spans="1:10" ht="26.25" customHeight="1" x14ac:dyDescent="0.4">
      <c r="A111" s="124" t="s">
        <v>95</v>
      </c>
      <c r="B111" s="125">
        <v>1</v>
      </c>
      <c r="C111" s="241">
        <v>4</v>
      </c>
      <c r="D111" s="242">
        <v>31252039</v>
      </c>
      <c r="E111" s="278">
        <f t="shared" si="2"/>
        <v>28.260747235746415</v>
      </c>
      <c r="F111" s="244">
        <f t="shared" si="1"/>
        <v>0.9420249078582138</v>
      </c>
    </row>
    <row r="112" spans="1:10" ht="26.25" customHeight="1" x14ac:dyDescent="0.4">
      <c r="A112" s="124" t="s">
        <v>96</v>
      </c>
      <c r="B112" s="125">
        <v>1</v>
      </c>
      <c r="C112" s="241">
        <v>5</v>
      </c>
      <c r="D112" s="242">
        <v>34382504</v>
      </c>
      <c r="E112" s="278">
        <f t="shared" si="2"/>
        <v>31.091579492654539</v>
      </c>
      <c r="F112" s="244">
        <f t="shared" si="1"/>
        <v>1.0363859830884847</v>
      </c>
    </row>
    <row r="113" spans="1:10" ht="26.25" customHeight="1" x14ac:dyDescent="0.4">
      <c r="A113" s="124" t="s">
        <v>98</v>
      </c>
      <c r="B113" s="125">
        <v>1</v>
      </c>
      <c r="C113" s="245">
        <v>6</v>
      </c>
      <c r="D113" s="246">
        <v>33365729</v>
      </c>
      <c r="E113" s="279">
        <f t="shared" si="2"/>
        <v>30.1721252045479</v>
      </c>
      <c r="F113" s="247">
        <f t="shared" si="1"/>
        <v>1.0057375068182632</v>
      </c>
    </row>
    <row r="114" spans="1:10" ht="26.25" customHeight="1" x14ac:dyDescent="0.4">
      <c r="A114" s="124" t="s">
        <v>99</v>
      </c>
      <c r="B114" s="125">
        <v>1</v>
      </c>
      <c r="C114" s="241"/>
      <c r="D114" s="196"/>
      <c r="E114" s="98"/>
      <c r="F114" s="248"/>
    </row>
    <row r="115" spans="1:10" ht="26.25" customHeight="1" x14ac:dyDescent="0.4">
      <c r="A115" s="124" t="s">
        <v>100</v>
      </c>
      <c r="B115" s="125">
        <v>1</v>
      </c>
      <c r="C115" s="241"/>
      <c r="D115" s="249"/>
      <c r="E115" s="250" t="s">
        <v>69</v>
      </c>
      <c r="F115" s="251">
        <f>AVERAGE(F108:F113)</f>
        <v>0.9803731139124876</v>
      </c>
    </row>
    <row r="116" spans="1:10" ht="27" customHeight="1" x14ac:dyDescent="0.4">
      <c r="A116" s="124" t="s">
        <v>101</v>
      </c>
      <c r="B116" s="156">
        <f>(B115/B114)*(B113/B112)*(B111/B110)*(B109/B108)*B107</f>
        <v>900</v>
      </c>
      <c r="C116" s="252"/>
      <c r="D116" s="253"/>
      <c r="E116" s="214" t="s">
        <v>82</v>
      </c>
      <c r="F116" s="254">
        <f>STDEV(F108:F113)/F115</f>
        <v>4.5154973465718125E-2</v>
      </c>
      <c r="I116" s="98"/>
    </row>
    <row r="117" spans="1:10" ht="27" customHeight="1" x14ac:dyDescent="0.4">
      <c r="A117" s="496" t="s">
        <v>76</v>
      </c>
      <c r="B117" s="497"/>
      <c r="C117" s="255"/>
      <c r="D117" s="256"/>
      <c r="E117" s="257" t="s">
        <v>18</v>
      </c>
      <c r="F117" s="258">
        <f>COUNT(F108:F113)</f>
        <v>6</v>
      </c>
      <c r="I117" s="98"/>
      <c r="J117" s="234"/>
    </row>
    <row r="118" spans="1:10" ht="19.5" customHeight="1" x14ac:dyDescent="0.3">
      <c r="A118" s="498"/>
      <c r="B118" s="499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7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104</v>
      </c>
      <c r="B120" s="203" t="s">
        <v>121</v>
      </c>
      <c r="C120" s="508" t="str">
        <f>B20</f>
        <v xml:space="preserve"> LAMIVUDINE </v>
      </c>
      <c r="D120" s="508"/>
      <c r="E120" s="204" t="s">
        <v>122</v>
      </c>
      <c r="F120" s="204"/>
      <c r="G120" s="205">
        <f>F115</f>
        <v>0.9803731139124876</v>
      </c>
      <c r="H120" s="98"/>
      <c r="I120" s="98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509" t="s">
        <v>24</v>
      </c>
      <c r="C122" s="509"/>
      <c r="E122" s="210" t="s">
        <v>25</v>
      </c>
      <c r="F122" s="261"/>
      <c r="G122" s="509" t="s">
        <v>26</v>
      </c>
      <c r="H122" s="509"/>
    </row>
    <row r="123" spans="1:10" ht="69.95" customHeight="1" x14ac:dyDescent="0.3">
      <c r="A123" s="262" t="s">
        <v>27</v>
      </c>
      <c r="B123" s="263"/>
      <c r="C123" s="263" t="s">
        <v>130</v>
      </c>
      <c r="E123" s="263" t="s">
        <v>132</v>
      </c>
      <c r="F123" s="98"/>
      <c r="G123" s="264"/>
      <c r="H123" s="264"/>
    </row>
    <row r="124" spans="1:10" ht="69.95" customHeight="1" x14ac:dyDescent="0.3">
      <c r="A124" s="262" t="s">
        <v>28</v>
      </c>
      <c r="B124" s="265"/>
      <c r="C124" s="265"/>
      <c r="E124" s="265"/>
      <c r="F124" s="98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90104166666666663" right="0.7" top="0.87" bottom="0.75" header="0.3" footer="0.3"/>
  <pageSetup paperSize="9" scale="2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SST 3TC</vt:lpstr>
      <vt:lpstr>Uniformity</vt:lpstr>
      <vt:lpstr>Abacavir</vt:lpstr>
      <vt:lpstr>Lamividune</vt:lpstr>
      <vt:lpstr>Lamividune!Print_Area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cp:lastPrinted>2015-10-02T05:39:33Z</cp:lastPrinted>
  <dcterms:created xsi:type="dcterms:W3CDTF">2005-07-05T10:19:27Z</dcterms:created>
  <dcterms:modified xsi:type="dcterms:W3CDTF">2015-10-02T06:19:11Z</dcterms:modified>
  <cp:category/>
</cp:coreProperties>
</file>