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20775" windowHeight="11445" activeTab="4"/>
  </bookViews>
  <sheets>
    <sheet name="SST(zidovudine)" sheetId="6" r:id="rId1"/>
    <sheet name="SST(lamivudine)" sheetId="7" r:id="rId2"/>
    <sheet name="Uniformity" sheetId="3" r:id="rId3"/>
    <sheet name="LAMIVUDINE" sheetId="4" r:id="rId4"/>
    <sheet name="ZIDOVUDINE" sheetId="5" r:id="rId5"/>
  </sheets>
  <definedNames>
    <definedName name="_xlnm.Print_Area" localSheetId="2">Uniformity!$A$1:$H$54</definedName>
  </definedNames>
  <calcPr calcId="145621"/>
</workbook>
</file>

<file path=xl/calcChain.xml><?xml version="1.0" encoding="utf-8"?>
<calcChain xmlns="http://schemas.openxmlformats.org/spreadsheetml/2006/main">
  <c r="B53" i="7" l="1"/>
  <c r="E51" i="7"/>
  <c r="D51" i="7"/>
  <c r="C51" i="7"/>
  <c r="B51" i="7"/>
  <c r="B52" i="7" s="1"/>
  <c r="B32" i="7"/>
  <c r="E30" i="7"/>
  <c r="D30" i="7"/>
  <c r="C30" i="7"/>
  <c r="B30" i="7"/>
  <c r="B31" i="7" s="1"/>
  <c r="B53" i="6"/>
  <c r="E51" i="6"/>
  <c r="D51" i="6"/>
  <c r="C51" i="6"/>
  <c r="B51" i="6"/>
  <c r="B52" i="6" s="1"/>
  <c r="B32" i="6"/>
  <c r="E30" i="6"/>
  <c r="D30" i="6"/>
  <c r="C30" i="6"/>
  <c r="B30" i="6"/>
  <c r="B31" i="6" s="1"/>
  <c r="F115" i="5" l="1"/>
  <c r="G95" i="5"/>
  <c r="E95" i="5"/>
  <c r="B87" i="5"/>
  <c r="E95" i="4"/>
  <c r="G95" i="4"/>
  <c r="G120" i="4"/>
  <c r="F115" i="4"/>
  <c r="B69" i="4"/>
  <c r="C120" i="5" l="1"/>
  <c r="B116" i="5"/>
  <c r="D100" i="5" s="1"/>
  <c r="B98" i="5"/>
  <c r="F95" i="5"/>
  <c r="D95" i="5"/>
  <c r="I92" i="5" s="1"/>
  <c r="D97" i="5"/>
  <c r="B83" i="5"/>
  <c r="B81" i="5"/>
  <c r="B80" i="5"/>
  <c r="B79" i="5"/>
  <c r="C76" i="5"/>
  <c r="B68" i="5"/>
  <c r="C56" i="5"/>
  <c r="B55" i="5"/>
  <c r="B45" i="5"/>
  <c r="D48" i="5" s="1"/>
  <c r="F42" i="5"/>
  <c r="D42" i="5"/>
  <c r="B34" i="5"/>
  <c r="F44" i="5" s="1"/>
  <c r="B30" i="5"/>
  <c r="C120" i="4"/>
  <c r="B116" i="4"/>
  <c r="D100" i="4" s="1"/>
  <c r="B98" i="4"/>
  <c r="F95" i="4"/>
  <c r="D95" i="4"/>
  <c r="I92" i="4" s="1"/>
  <c r="B87" i="4"/>
  <c r="D97" i="4" s="1"/>
  <c r="B81" i="4"/>
  <c r="B83" i="4" s="1"/>
  <c r="B80" i="4"/>
  <c r="B79" i="4"/>
  <c r="C76" i="4"/>
  <c r="B68" i="4"/>
  <c r="C56" i="4"/>
  <c r="B55" i="4"/>
  <c r="D48" i="4"/>
  <c r="B45" i="4"/>
  <c r="F42" i="4"/>
  <c r="D42" i="4"/>
  <c r="B34" i="4"/>
  <c r="D44" i="4" s="1"/>
  <c r="B30" i="4"/>
  <c r="C46" i="3"/>
  <c r="B57" i="5" s="1"/>
  <c r="C45" i="3"/>
  <c r="D32" i="3"/>
  <c r="D29" i="3"/>
  <c r="D28" i="3"/>
  <c r="D24" i="3"/>
  <c r="C19" i="3"/>
  <c r="F97" i="5" l="1"/>
  <c r="D101" i="5"/>
  <c r="D102" i="5" s="1"/>
  <c r="D101" i="4"/>
  <c r="E93" i="4" s="1"/>
  <c r="D98" i="4"/>
  <c r="D99" i="4" s="1"/>
  <c r="B69" i="5"/>
  <c r="D44" i="5"/>
  <c r="D45" i="5" s="1"/>
  <c r="F45" i="5"/>
  <c r="F46" i="5" s="1"/>
  <c r="D98" i="5"/>
  <c r="D99" i="5" s="1"/>
  <c r="F98" i="5"/>
  <c r="F99" i="5" s="1"/>
  <c r="I39" i="5"/>
  <c r="I39" i="4"/>
  <c r="D49" i="4"/>
  <c r="D45" i="4"/>
  <c r="E39" i="4" s="1"/>
  <c r="E94" i="5"/>
  <c r="G93" i="5"/>
  <c r="E41" i="5"/>
  <c r="G39" i="5"/>
  <c r="G40" i="5"/>
  <c r="D49" i="5"/>
  <c r="G41" i="5"/>
  <c r="D25" i="3"/>
  <c r="D33" i="3"/>
  <c r="D37" i="3"/>
  <c r="D41" i="3"/>
  <c r="C50" i="3"/>
  <c r="D30" i="3"/>
  <c r="D34" i="3"/>
  <c r="D42" i="3"/>
  <c r="D50" i="3"/>
  <c r="D27" i="3"/>
  <c r="D31" i="3"/>
  <c r="D35" i="3"/>
  <c r="D39" i="3"/>
  <c r="D43" i="3"/>
  <c r="C49" i="3"/>
  <c r="F44" i="4"/>
  <c r="F45" i="4" s="1"/>
  <c r="G38" i="4" s="1"/>
  <c r="F97" i="4"/>
  <c r="F98" i="4" s="1"/>
  <c r="F99" i="4" s="1"/>
  <c r="D36" i="3"/>
  <c r="D40" i="3"/>
  <c r="D49" i="3"/>
  <c r="B57" i="4"/>
  <c r="D26" i="3"/>
  <c r="D38" i="3"/>
  <c r="B49" i="3"/>
  <c r="E91" i="5" l="1"/>
  <c r="G91" i="5"/>
  <c r="E92" i="5"/>
  <c r="G94" i="5"/>
  <c r="E92" i="4"/>
  <c r="D102" i="4"/>
  <c r="E94" i="4"/>
  <c r="E91" i="4"/>
  <c r="G38" i="5"/>
  <c r="D46" i="5"/>
  <c r="E38" i="5"/>
  <c r="E40" i="5"/>
  <c r="E39" i="5"/>
  <c r="G42" i="5"/>
  <c r="E93" i="5"/>
  <c r="G92" i="5"/>
  <c r="E40" i="4"/>
  <c r="E41" i="4"/>
  <c r="E38" i="4"/>
  <c r="D46" i="4"/>
  <c r="G41" i="4"/>
  <c r="G42" i="4" s="1"/>
  <c r="F46" i="4"/>
  <c r="G39" i="4"/>
  <c r="G91" i="4"/>
  <c r="G40" i="4"/>
  <c r="G93" i="4"/>
  <c r="G94" i="4"/>
  <c r="G92" i="4"/>
  <c r="D103" i="5" l="1"/>
  <c r="E110" i="5" s="1"/>
  <c r="F110" i="5" s="1"/>
  <c r="E42" i="4"/>
  <c r="D50" i="5"/>
  <c r="G65" i="5" s="1"/>
  <c r="H65" i="5" s="1"/>
  <c r="D52" i="5"/>
  <c r="E42" i="5"/>
  <c r="D105" i="5"/>
  <c r="D103" i="4"/>
  <c r="E113" i="4" s="1"/>
  <c r="F113" i="4" s="1"/>
  <c r="D50" i="4"/>
  <c r="G68" i="4" s="1"/>
  <c r="H68" i="4" s="1"/>
  <c r="D52" i="4"/>
  <c r="D105" i="4"/>
  <c r="D51" i="4"/>
  <c r="G64" i="5"/>
  <c r="H64" i="5" s="1"/>
  <c r="D104" i="5" l="1"/>
  <c r="E113" i="5"/>
  <c r="F113" i="5" s="1"/>
  <c r="E108" i="5"/>
  <c r="F108" i="5" s="1"/>
  <c r="E112" i="5"/>
  <c r="F112" i="5" s="1"/>
  <c r="E111" i="5"/>
  <c r="F111" i="5" s="1"/>
  <c r="E109" i="5"/>
  <c r="F109" i="5" s="1"/>
  <c r="E108" i="4"/>
  <c r="F108" i="4" s="1"/>
  <c r="E109" i="4"/>
  <c r="F109" i="4" s="1"/>
  <c r="D104" i="4"/>
  <c r="G61" i="5"/>
  <c r="H61" i="5" s="1"/>
  <c r="G67" i="5"/>
  <c r="H67" i="5" s="1"/>
  <c r="G66" i="5"/>
  <c r="H66" i="5" s="1"/>
  <c r="G70" i="5"/>
  <c r="H70" i="5" s="1"/>
  <c r="G68" i="5"/>
  <c r="H68" i="5" s="1"/>
  <c r="G60" i="5"/>
  <c r="H60" i="5" s="1"/>
  <c r="G63" i="5"/>
  <c r="H63" i="5" s="1"/>
  <c r="D51" i="5"/>
  <c r="G69" i="5"/>
  <c r="H69" i="5" s="1"/>
  <c r="G62" i="5"/>
  <c r="H62" i="5" s="1"/>
  <c r="G71" i="5"/>
  <c r="H71" i="5" s="1"/>
  <c r="G66" i="4"/>
  <c r="H66" i="4" s="1"/>
  <c r="G63" i="4"/>
  <c r="H63" i="4" s="1"/>
  <c r="G65" i="4"/>
  <c r="H65" i="4" s="1"/>
  <c r="G60" i="4"/>
  <c r="H60" i="4" s="1"/>
  <c r="G69" i="4"/>
  <c r="H69" i="4" s="1"/>
  <c r="G67" i="4"/>
  <c r="H67" i="4" s="1"/>
  <c r="G62" i="4"/>
  <c r="H62" i="4" s="1"/>
  <c r="G71" i="4"/>
  <c r="H71" i="4" s="1"/>
  <c r="E110" i="4"/>
  <c r="F110" i="4" s="1"/>
  <c r="E111" i="4"/>
  <c r="F111" i="4" s="1"/>
  <c r="G61" i="4"/>
  <c r="H61" i="4" s="1"/>
  <c r="G70" i="4"/>
  <c r="H70" i="4" s="1"/>
  <c r="G64" i="4"/>
  <c r="H64" i="4" s="1"/>
  <c r="E112" i="4"/>
  <c r="F112" i="4" s="1"/>
  <c r="F116" i="5" l="1"/>
  <c r="F117" i="5"/>
  <c r="H72" i="5"/>
  <c r="G76" i="5" s="1"/>
  <c r="H74" i="5"/>
  <c r="F116" i="4"/>
  <c r="F117" i="4"/>
  <c r="H72" i="4"/>
  <c r="H73" i="4" s="1"/>
  <c r="H74" i="4"/>
  <c r="H73" i="5"/>
  <c r="G120" i="5" l="1"/>
  <c r="G76" i="4"/>
</calcChain>
</file>

<file path=xl/sharedStrings.xml><?xml version="1.0" encoding="utf-8"?>
<sst xmlns="http://schemas.openxmlformats.org/spreadsheetml/2006/main" count="434" uniqueCount="132">
  <si>
    <t>HPLC System Suitability Report</t>
  </si>
  <si>
    <t>Analysis Data</t>
  </si>
  <si>
    <t>Assay</t>
  </si>
  <si>
    <t>Sample(s)</t>
  </si>
  <si>
    <t>Reference Substance:</t>
  </si>
  <si>
    <t>LAMIVUDINE 150MG &amp; ZIDOVUDINE 300MG</t>
  </si>
  <si>
    <t>% age Purity:</t>
  </si>
  <si>
    <t>NDQD201508100</t>
  </si>
  <si>
    <t>Weight (mg):</t>
  </si>
  <si>
    <t xml:space="preserve">LAMIVUDINE  &amp; ZIDOVUDINE </t>
  </si>
  <si>
    <t>Standard Conc (mg/mL):</t>
  </si>
  <si>
    <t>Each film coated tablet contains: LAMIVUDINE 150mg &amp; ZIDOVUDINE 300mg</t>
  </si>
  <si>
    <t>2015-08-11 14:29:04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</si>
  <si>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</si>
  <si>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</si>
  <si>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</si>
  <si>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</si>
  <si>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</si>
  <si>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</si>
  <si>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</si>
  <si>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</si>
  <si>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</si>
  <si>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</si>
  <si>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</si>
  <si>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</si>
  <si>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</si>
  <si>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</si>
  <si>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</si>
  <si>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</si>
  <si>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</si>
  <si>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</si>
  <si>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</si>
  <si>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</si>
  <si>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</si>
  <si>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</si>
  <si>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</si>
  <si>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</si>
  <si>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</si>
  <si>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</si>
  <si>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</si>
  <si>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</si>
  <si>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</si>
  <si>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</si>
  <si>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</si>
  <si>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</si>
  <si>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</si>
  <si>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</si>
  <si>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</si>
  <si>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</si>
  <si>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</si>
  <si>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</si>
  <si>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</si>
  <si>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</si>
  <si>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</si>
  <si>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</si>
  <si>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</si>
  <si>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</si>
  <si>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</si>
  <si>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</si>
  <si>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</si>
  <si>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</si>
  <si>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</si>
  <si>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</si>
  <si>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</si>
  <si>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</si>
  <si>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</si>
  <si>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</si>
  <si>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</si>
  <si>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</si>
  <si>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</si>
  <si>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</si>
  <si>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</si>
  <si>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</si>
  <si>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</si>
  <si>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</si>
  <si>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</si>
  <si>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</si>
  <si>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</si>
  <si>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</si>
  <si>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</si>
  <si>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</si>
  <si>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</si>
  <si>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</si>
  <si>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</si>
  <si>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</si>
  <si>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</si>
  <si>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</si>
  <si>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</si>
  <si>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</si>
  <si>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</si>
  <si>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</si>
  <si>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</si>
  <si>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</si>
  <si>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</si>
  <si>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</si>
  <si>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</si>
  <si>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</si>
  <si>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</si>
  <si>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</si>
  <si>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</si>
  <si>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</si>
  <si>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</si>
  <si>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</si>
  <si>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</si>
  <si>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</si>
  <si>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</si>
  <si>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</si>
  <si>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</si>
  <si>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</si>
  <si>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</si>
  <si>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</si>
  <si>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</si>
  <si>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</si>
  <si>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</si>
  <si>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</si>
  <si>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</si>
  <si>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</si>
  <si>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</si>
  <si>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</si>
  <si>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</si>
  <si>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</si>
  <si>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</si>
  <si>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lamivudine</t>
  </si>
  <si>
    <t>WRS/L3/6</t>
  </si>
  <si>
    <t>Zidovudine</t>
  </si>
  <si>
    <t>NQCL-WRS-Z1-1</t>
  </si>
  <si>
    <t>Lamivudine 150mg + Zidovudine 300mg + Nevirapine 200mg Tablets</t>
  </si>
  <si>
    <t>zidovudine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</si>
  <si>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</si>
  <si>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</si>
  <si>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</si>
  <si>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 xml:space="preserve">Lamivudine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</si>
</sst>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0.0000\ &quot;mg&quot;"/>
    <numFmt numFmtId="170" formatCode="0.000"/>
    <numFmt numFmtId="171" formatCode="0.0\ &quot;mg&quot;"/>
  </numFmts>
  <fonts count="31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509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7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8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9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5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0" fontId="10" fillId="2" borderId="26" xfId="0" applyNumberFormat="1" applyFont="1" applyFill="1" applyBorder="1" applyAlignment="1">
      <alignment horizontal="center"/>
    </xf>
    <xf numFmtId="170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0" fontId="10" fillId="2" borderId="31" xfId="0" applyNumberFormat="1" applyFont="1" applyFill="1" applyBorder="1" applyAlignment="1">
      <alignment horizontal="center"/>
    </xf>
    <xf numFmtId="170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0" fontId="11" fillId="6" borderId="38" xfId="0" applyNumberFormat="1" applyFont="1" applyFill="1" applyBorder="1" applyAlignment="1">
      <alignment horizontal="center"/>
    </xf>
    <xf numFmtId="170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0" fontId="11" fillId="7" borderId="13" xfId="0" applyNumberFormat="1" applyFont="1" applyFill="1" applyBorder="1" applyAlignment="1">
      <alignment horizontal="center"/>
    </xf>
    <xf numFmtId="170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0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0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0" fontId="10" fillId="2" borderId="6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Protection="1"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 applyAlignment="1" applyProtection="1">
      <alignment horizontal="left"/>
      <protection locked="0"/>
    </xf>
    <xf numFmtId="0" fontId="13" fillId="2" borderId="0" xfId="0" applyFont="1" applyFill="1"/>
    <xf numFmtId="0" fontId="13" fillId="3" borderId="0" xfId="0" applyFont="1" applyFill="1" applyAlignment="1" applyProtection="1">
      <alignment horizontal="left"/>
      <protection locked="0"/>
    </xf>
    <xf numFmtId="0" fontId="10" fillId="3" borderId="0" xfId="0" applyFont="1" applyFill="1" applyProtection="1">
      <protection locked="0"/>
    </xf>
    <xf numFmtId="168" fontId="13" fillId="3" borderId="0" xfId="0" applyNumberFormat="1" applyFont="1" applyFill="1" applyAlignment="1" applyProtection="1">
      <alignment horizontal="center"/>
      <protection locked="0"/>
    </xf>
    <xf numFmtId="15" fontId="10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1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center"/>
      <protection locked="0"/>
    </xf>
    <xf numFmtId="0" fontId="13" fillId="3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vertical="center" wrapText="1"/>
    </xf>
    <xf numFmtId="0" fontId="11" fillId="2" borderId="0" xfId="0" applyFont="1" applyFill="1" applyAlignment="1">
      <alignment horizontal="center"/>
    </xf>
    <xf numFmtId="0" fontId="15" fillId="2" borderId="0" xfId="0" applyFont="1" applyFill="1"/>
    <xf numFmtId="0" fontId="16" fillId="2" borderId="0" xfId="0" applyFont="1" applyFill="1"/>
    <xf numFmtId="2" fontId="12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vertical="center" wrapText="1"/>
    </xf>
    <xf numFmtId="0" fontId="17" fillId="2" borderId="0" xfId="0" applyFont="1" applyFill="1"/>
    <xf numFmtId="2" fontId="11" fillId="2" borderId="0" xfId="0" applyNumberFormat="1" applyFont="1" applyFill="1" applyAlignment="1">
      <alignment horizontal="center"/>
    </xf>
    <xf numFmtId="0" fontId="18" fillId="2" borderId="0" xfId="0" applyFont="1" applyFill="1" applyAlignment="1">
      <alignment horizontal="left" vertical="center" wrapText="1"/>
    </xf>
    <xf numFmtId="169" fontId="11" fillId="2" borderId="0" xfId="0" applyNumberFormat="1" applyFont="1" applyFill="1" applyAlignment="1">
      <alignment horizontal="center"/>
    </xf>
    <xf numFmtId="0" fontId="10" fillId="2" borderId="21" xfId="0" applyFont="1" applyFill="1" applyBorder="1" applyAlignment="1">
      <alignment horizontal="right"/>
    </xf>
    <xf numFmtId="0" fontId="12" fillId="3" borderId="22" xfId="0" applyFont="1" applyFill="1" applyBorder="1" applyAlignment="1" applyProtection="1">
      <alignment horizontal="center"/>
      <protection locked="0"/>
    </xf>
    <xf numFmtId="0" fontId="10" fillId="2" borderId="23" xfId="0" applyFont="1" applyFill="1" applyBorder="1" applyAlignment="1">
      <alignment horizontal="right"/>
    </xf>
    <xf numFmtId="0" fontId="12" fillId="3" borderId="24" xfId="0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>
      <alignment horizontal="center"/>
    </xf>
    <xf numFmtId="0" fontId="11" fillId="2" borderId="25" xfId="0" applyFont="1" applyFill="1" applyBorder="1" applyAlignment="1">
      <alignment horizontal="center"/>
    </xf>
    <xf numFmtId="0" fontId="11" fillId="2" borderId="26" xfId="0" applyFont="1" applyFill="1" applyBorder="1" applyAlignment="1">
      <alignment horizontal="center"/>
    </xf>
    <xf numFmtId="0" fontId="11" fillId="2" borderId="27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0" fillId="2" borderId="28" xfId="0" applyFont="1" applyFill="1" applyBorder="1" applyAlignment="1">
      <alignment horizontal="center"/>
    </xf>
    <xf numFmtId="0" fontId="12" fillId="3" borderId="29" xfId="0" applyFont="1" applyFill="1" applyBorder="1" applyAlignment="1" applyProtection="1">
      <alignment horizontal="center"/>
      <protection locked="0"/>
    </xf>
    <xf numFmtId="170" fontId="10" fillId="2" borderId="26" xfId="0" applyNumberFormat="1" applyFont="1" applyFill="1" applyBorder="1" applyAlignment="1">
      <alignment horizontal="center"/>
    </xf>
    <xf numFmtId="170" fontId="10" fillId="2" borderId="30" xfId="0" applyNumberFormat="1" applyFont="1" applyFill="1" applyBorder="1" applyAlignment="1">
      <alignment horizontal="center"/>
    </xf>
    <xf numFmtId="0" fontId="17" fillId="2" borderId="13" xfId="0" applyFont="1" applyFill="1" applyBorder="1"/>
    <xf numFmtId="0" fontId="10" fillId="2" borderId="24" xfId="0" applyFont="1" applyFill="1" applyBorder="1" applyAlignment="1">
      <alignment horizontal="center"/>
    </xf>
    <xf numFmtId="0" fontId="12" fillId="3" borderId="23" xfId="0" applyFont="1" applyFill="1" applyBorder="1" applyAlignment="1" applyProtection="1">
      <alignment horizontal="center"/>
      <protection locked="0"/>
    </xf>
    <xf numFmtId="170" fontId="10" fillId="2" borderId="31" xfId="0" applyNumberFormat="1" applyFont="1" applyFill="1" applyBorder="1" applyAlignment="1">
      <alignment horizontal="center"/>
    </xf>
    <xf numFmtId="170" fontId="10" fillId="2" borderId="32" xfId="0" applyNumberFormat="1" applyFont="1" applyFill="1" applyBorder="1" applyAlignment="1">
      <alignment horizontal="center"/>
    </xf>
    <xf numFmtId="0" fontId="10" fillId="2" borderId="0" xfId="0" applyFont="1" applyFill="1"/>
    <xf numFmtId="0" fontId="10" fillId="2" borderId="33" xfId="0" applyFont="1" applyFill="1" applyBorder="1" applyAlignment="1">
      <alignment horizontal="center"/>
    </xf>
    <xf numFmtId="0" fontId="12" fillId="3" borderId="34" xfId="0" applyFont="1" applyFill="1" applyBorder="1" applyAlignment="1" applyProtection="1">
      <alignment horizontal="center"/>
      <protection locked="0"/>
    </xf>
    <xf numFmtId="170" fontId="10" fillId="2" borderId="35" xfId="0" applyNumberFormat="1" applyFont="1" applyFill="1" applyBorder="1" applyAlignment="1">
      <alignment horizontal="center"/>
    </xf>
    <xf numFmtId="170" fontId="10" fillId="2" borderId="36" xfId="0" applyNumberFormat="1" applyFont="1" applyFill="1" applyBorder="1" applyAlignment="1">
      <alignment horizontal="center"/>
    </xf>
    <xf numFmtId="0" fontId="10" fillId="2" borderId="15" xfId="0" applyFont="1" applyFill="1" applyBorder="1"/>
    <xf numFmtId="0" fontId="10" fillId="2" borderId="24" xfId="0" applyFont="1" applyFill="1" applyBorder="1" applyAlignment="1">
      <alignment horizontal="right"/>
    </xf>
    <xf numFmtId="1" fontId="11" fillId="6" borderId="37" xfId="0" applyNumberFormat="1" applyFont="1" applyFill="1" applyBorder="1" applyAlignment="1">
      <alignment horizontal="center"/>
    </xf>
    <xf numFmtId="170" fontId="11" fillId="6" borderId="38" xfId="0" applyNumberFormat="1" applyFont="1" applyFill="1" applyBorder="1" applyAlignment="1">
      <alignment horizontal="center"/>
    </xf>
    <xf numFmtId="170" fontId="11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0" fillId="2" borderId="40" xfId="0" applyFont="1" applyFill="1" applyBorder="1" applyAlignment="1">
      <alignment horizontal="right"/>
    </xf>
    <xf numFmtId="0" fontId="12" fillId="3" borderId="16" xfId="0" applyFont="1" applyFill="1" applyBorder="1" applyAlignment="1" applyProtection="1">
      <alignment horizontal="center"/>
      <protection locked="0"/>
    </xf>
    <xf numFmtId="0" fontId="10" fillId="2" borderId="11" xfId="0" applyFont="1" applyFill="1" applyBorder="1" applyAlignment="1">
      <alignment horizontal="right"/>
    </xf>
    <xf numFmtId="2" fontId="10" fillId="6" borderId="41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24" xfId="0" applyFont="1" applyFill="1" applyBorder="1" applyAlignment="1">
      <alignment horizontal="center"/>
    </xf>
    <xf numFmtId="2" fontId="10" fillId="7" borderId="41" xfId="0" applyNumberFormat="1" applyFont="1" applyFill="1" applyBorder="1" applyAlignment="1">
      <alignment horizontal="center"/>
    </xf>
    <xf numFmtId="2" fontId="10" fillId="2" borderId="0" xfId="0" applyNumberFormat="1" applyFont="1" applyFill="1" applyAlignment="1">
      <alignment horizontal="center"/>
    </xf>
    <xf numFmtId="166" fontId="10" fillId="6" borderId="41" xfId="0" applyNumberFormat="1" applyFont="1" applyFill="1" applyBorder="1" applyAlignment="1">
      <alignment horizontal="center"/>
    </xf>
    <xf numFmtId="166" fontId="10" fillId="2" borderId="0" xfId="0" applyNumberFormat="1" applyFont="1" applyFill="1" applyAlignment="1">
      <alignment horizontal="center"/>
    </xf>
    <xf numFmtId="166" fontId="10" fillId="6" borderId="17" xfId="0" applyNumberFormat="1" applyFont="1" applyFill="1" applyBorder="1" applyAlignment="1">
      <alignment horizontal="center"/>
    </xf>
    <xf numFmtId="0" fontId="10" fillId="2" borderId="42" xfId="0" applyFont="1" applyFill="1" applyBorder="1" applyAlignment="1">
      <alignment horizontal="right"/>
    </xf>
    <xf numFmtId="166" fontId="12" fillId="3" borderId="41" xfId="0" applyNumberFormat="1" applyFont="1" applyFill="1" applyBorder="1" applyAlignment="1" applyProtection="1">
      <alignment horizontal="center"/>
      <protection locked="0"/>
    </xf>
    <xf numFmtId="166" fontId="10" fillId="2" borderId="0" xfId="0" applyNumberFormat="1" applyFont="1" applyFill="1"/>
    <xf numFmtId="0" fontId="10" fillId="2" borderId="29" xfId="0" applyFont="1" applyFill="1" applyBorder="1" applyAlignment="1">
      <alignment horizontal="right"/>
    </xf>
    <xf numFmtId="1" fontId="10" fillId="2" borderId="0" xfId="0" applyNumberFormat="1" applyFont="1" applyFill="1" applyAlignment="1">
      <alignment horizontal="center"/>
    </xf>
    <xf numFmtId="0" fontId="10" fillId="2" borderId="15" xfId="0" applyFont="1" applyFill="1" applyBorder="1" applyAlignment="1">
      <alignment horizontal="right"/>
    </xf>
    <xf numFmtId="2" fontId="10" fillId="6" borderId="15" xfId="0" applyNumberFormat="1" applyFont="1" applyFill="1" applyBorder="1" applyAlignment="1">
      <alignment horizontal="center"/>
    </xf>
    <xf numFmtId="170" fontId="11" fillId="7" borderId="13" xfId="0" applyNumberFormat="1" applyFont="1" applyFill="1" applyBorder="1" applyAlignment="1">
      <alignment horizontal="center"/>
    </xf>
    <xf numFmtId="170" fontId="10" fillId="2" borderId="0" xfId="0" applyNumberFormat="1" applyFont="1" applyFill="1" applyAlignment="1">
      <alignment horizontal="center"/>
    </xf>
    <xf numFmtId="10" fontId="10" fillId="6" borderId="41" xfId="0" applyNumberFormat="1" applyFont="1" applyFill="1" applyBorder="1" applyAlignment="1">
      <alignment horizontal="center"/>
    </xf>
    <xf numFmtId="0" fontId="10" fillId="2" borderId="43" xfId="0" applyFont="1" applyFill="1" applyBorder="1" applyAlignment="1">
      <alignment horizontal="right"/>
    </xf>
    <xf numFmtId="0" fontId="10" fillId="7" borderId="15" xfId="0" applyFont="1" applyFill="1" applyBorder="1" applyAlignment="1">
      <alignment horizontal="center"/>
    </xf>
    <xf numFmtId="0" fontId="3" fillId="2" borderId="0" xfId="0" applyFont="1" applyFill="1"/>
    <xf numFmtId="0" fontId="11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171" fontId="12" fillId="3" borderId="0" xfId="0" applyNumberFormat="1" applyFont="1" applyFill="1" applyAlignment="1" applyProtection="1">
      <alignment horizontal="center"/>
      <protection locked="0"/>
    </xf>
    <xf numFmtId="0" fontId="10" fillId="2" borderId="0" xfId="0" applyFont="1" applyFill="1" applyAlignment="1">
      <alignment horizontal="center"/>
    </xf>
    <xf numFmtId="2" fontId="11" fillId="2" borderId="13" xfId="0" applyNumberFormat="1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/>
    </xf>
    <xf numFmtId="0" fontId="12" fillId="3" borderId="21" xfId="0" applyFont="1" applyFill="1" applyBorder="1" applyAlignment="1" applyProtection="1">
      <alignment horizontal="center"/>
      <protection locked="0"/>
    </xf>
    <xf numFmtId="10" fontId="10" fillId="2" borderId="13" xfId="0" applyNumberFormat="1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/>
    </xf>
    <xf numFmtId="10" fontId="10" fillId="2" borderId="14" xfId="0" applyNumberFormat="1" applyFont="1" applyFill="1" applyBorder="1" applyAlignment="1">
      <alignment horizontal="center" vertical="center"/>
    </xf>
    <xf numFmtId="1" fontId="12" fillId="3" borderId="23" xfId="0" applyNumberFormat="1" applyFont="1" applyFill="1" applyBorder="1" applyAlignment="1" applyProtection="1">
      <alignment horizontal="center"/>
      <protection locked="0"/>
    </xf>
    <xf numFmtId="0" fontId="10" fillId="2" borderId="15" xfId="0" applyFont="1" applyFill="1" applyBorder="1" applyAlignment="1">
      <alignment horizontal="center"/>
    </xf>
    <xf numFmtId="0" fontId="12" fillId="3" borderId="43" xfId="0" applyFont="1" applyFill="1" applyBorder="1" applyAlignment="1" applyProtection="1">
      <alignment horizontal="center"/>
      <protection locked="0"/>
    </xf>
    <xf numFmtId="10" fontId="10" fillId="2" borderId="22" xfId="0" applyNumberFormat="1" applyFont="1" applyFill="1" applyBorder="1" applyAlignment="1">
      <alignment horizontal="center" vertical="center"/>
    </xf>
    <xf numFmtId="10" fontId="10" fillId="2" borderId="24" xfId="0" applyNumberFormat="1" applyFont="1" applyFill="1" applyBorder="1" applyAlignment="1">
      <alignment horizontal="center" vertical="center"/>
    </xf>
    <xf numFmtId="10" fontId="10" fillId="2" borderId="44" xfId="0" applyNumberFormat="1" applyFont="1" applyFill="1" applyBorder="1" applyAlignment="1">
      <alignment horizontal="center" vertical="center"/>
    </xf>
    <xf numFmtId="0" fontId="13" fillId="2" borderId="24" xfId="0" applyFont="1" applyFill="1" applyBorder="1" applyAlignment="1">
      <alignment horizontal="center"/>
    </xf>
    <xf numFmtId="2" fontId="13" fillId="2" borderId="44" xfId="0" applyNumberFormat="1" applyFont="1" applyFill="1" applyBorder="1" applyAlignment="1">
      <alignment horizontal="center"/>
    </xf>
    <xf numFmtId="10" fontId="10" fillId="2" borderId="15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10" fillId="2" borderId="45" xfId="0" applyFont="1" applyFill="1" applyBorder="1" applyAlignment="1">
      <alignment horizontal="right"/>
    </xf>
    <xf numFmtId="10" fontId="12" fillId="7" borderId="33" xfId="0" applyNumberFormat="1" applyFont="1" applyFill="1" applyBorder="1" applyAlignment="1">
      <alignment horizontal="center"/>
    </xf>
    <xf numFmtId="0" fontId="10" fillId="2" borderId="41" xfId="0" applyFont="1" applyFill="1" applyBorder="1" applyAlignment="1">
      <alignment horizontal="right"/>
    </xf>
    <xf numFmtId="2" fontId="10" fillId="2" borderId="0" xfId="0" applyNumberFormat="1" applyFont="1" applyFill="1" applyAlignment="1">
      <alignment horizontal="center"/>
    </xf>
    <xf numFmtId="0" fontId="10" fillId="2" borderId="17" xfId="0" applyFont="1" applyFill="1" applyBorder="1" applyAlignment="1">
      <alignment horizontal="right"/>
    </xf>
    <xf numFmtId="0" fontId="12" fillId="7" borderId="46" xfId="0" applyFont="1" applyFill="1" applyBorder="1" applyAlignment="1">
      <alignment horizontal="center"/>
    </xf>
    <xf numFmtId="0" fontId="10" fillId="2" borderId="0" xfId="0" applyFont="1" applyFill="1" applyAlignment="1">
      <alignment horizontal="right"/>
    </xf>
    <xf numFmtId="0" fontId="10" fillId="2" borderId="0" xfId="0" applyFont="1" applyFill="1"/>
    <xf numFmtId="165" fontId="12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 applyAlignment="1" applyProtection="1">
      <alignment horizontal="center"/>
      <protection locked="0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1" fillId="2" borderId="30" xfId="0" applyFont="1" applyFill="1" applyBorder="1" applyAlignment="1">
      <alignment horizontal="center"/>
    </xf>
    <xf numFmtId="0" fontId="10" fillId="2" borderId="48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170" fontId="12" fillId="3" borderId="34" xfId="0" applyNumberFormat="1" applyFont="1" applyFill="1" applyBorder="1" applyAlignment="1" applyProtection="1">
      <alignment horizontal="center"/>
      <protection locked="0"/>
    </xf>
    <xf numFmtId="0" fontId="10" fillId="2" borderId="0" xfId="0" applyFont="1" applyFill="1" applyAlignment="1">
      <alignment horizontal="right"/>
    </xf>
    <xf numFmtId="1" fontId="11" fillId="6" borderId="49" xfId="0" applyNumberFormat="1" applyFont="1" applyFill="1" applyBorder="1" applyAlignment="1">
      <alignment horizontal="center"/>
    </xf>
    <xf numFmtId="1" fontId="11" fillId="6" borderId="50" xfId="0" applyNumberFormat="1" applyFont="1" applyFill="1" applyBorder="1" applyAlignment="1">
      <alignment horizontal="center"/>
    </xf>
    <xf numFmtId="170" fontId="11" fillId="6" borderId="15" xfId="0" applyNumberFormat="1" applyFont="1" applyFill="1" applyBorder="1" applyAlignment="1">
      <alignment horizontal="center"/>
    </xf>
    <xf numFmtId="0" fontId="10" fillId="2" borderId="51" xfId="0" applyFont="1" applyFill="1" applyBorder="1" applyAlignment="1">
      <alignment horizontal="right"/>
    </xf>
    <xf numFmtId="0" fontId="12" fillId="3" borderId="52" xfId="0" applyFont="1" applyFill="1" applyBorder="1" applyAlignment="1" applyProtection="1">
      <alignment horizontal="center"/>
      <protection locked="0"/>
    </xf>
    <xf numFmtId="0" fontId="10" fillId="2" borderId="25" xfId="0" applyFont="1" applyFill="1" applyBorder="1" applyAlignment="1">
      <alignment horizontal="right"/>
    </xf>
    <xf numFmtId="2" fontId="10" fillId="6" borderId="27" xfId="0" applyNumberFormat="1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2" fontId="10" fillId="7" borderId="27" xfId="0" applyNumberFormat="1" applyFont="1" applyFill="1" applyBorder="1" applyAlignment="1">
      <alignment horizontal="center"/>
    </xf>
    <xf numFmtId="166" fontId="10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0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0" fillId="2" borderId="53" xfId="0" applyFont="1" applyFill="1" applyBorder="1" applyAlignment="1">
      <alignment horizontal="right"/>
    </xf>
    <xf numFmtId="2" fontId="10" fillId="7" borderId="30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 wrapText="1"/>
    </xf>
    <xf numFmtId="0" fontId="10" fillId="2" borderId="16" xfId="0" applyFont="1" applyFill="1" applyBorder="1" applyAlignment="1">
      <alignment horizontal="right"/>
    </xf>
    <xf numFmtId="170" fontId="11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0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7" borderId="17" xfId="0" applyFont="1" applyFill="1" applyBorder="1" applyAlignment="1">
      <alignment horizontal="center"/>
    </xf>
    <xf numFmtId="0" fontId="11" fillId="2" borderId="47" xfId="0" applyFont="1" applyFill="1" applyBorder="1" applyAlignment="1">
      <alignment horizontal="center"/>
    </xf>
    <xf numFmtId="0" fontId="11" fillId="2" borderId="54" xfId="0" applyFont="1" applyFill="1" applyBorder="1" applyAlignment="1">
      <alignment horizontal="center"/>
    </xf>
    <xf numFmtId="0" fontId="11" fillId="2" borderId="55" xfId="0" applyFont="1" applyFill="1" applyBorder="1" applyAlignment="1">
      <alignment horizontal="center"/>
    </xf>
    <xf numFmtId="0" fontId="11" fillId="2" borderId="22" xfId="0" applyFont="1" applyFill="1" applyBorder="1" applyAlignment="1">
      <alignment horizontal="center" wrapText="1"/>
    </xf>
    <xf numFmtId="0" fontId="10" fillId="2" borderId="23" xfId="0" applyFont="1" applyFill="1" applyBorder="1" applyAlignment="1">
      <alignment horizontal="center"/>
    </xf>
    <xf numFmtId="1" fontId="12" fillId="3" borderId="31" xfId="0" applyNumberFormat="1" applyFont="1" applyFill="1" applyBorder="1" applyAlignment="1" applyProtection="1">
      <alignment horizontal="center"/>
      <protection locked="0"/>
    </xf>
    <xf numFmtId="10" fontId="10" fillId="2" borderId="30" xfId="0" applyNumberFormat="1" applyFont="1" applyFill="1" applyBorder="1" applyAlignment="1">
      <alignment horizontal="center"/>
    </xf>
    <xf numFmtId="10" fontId="10" fillId="2" borderId="32" xfId="0" applyNumberFormat="1" applyFont="1" applyFill="1" applyBorder="1" applyAlignment="1">
      <alignment horizontal="center"/>
    </xf>
    <xf numFmtId="0" fontId="10" fillId="2" borderId="34" xfId="0" applyFont="1" applyFill="1" applyBorder="1" applyAlignment="1">
      <alignment horizontal="center"/>
    </xf>
    <xf numFmtId="1" fontId="12" fillId="3" borderId="35" xfId="0" applyNumberFormat="1" applyFont="1" applyFill="1" applyBorder="1" applyAlignment="1" applyProtection="1">
      <alignment horizontal="center"/>
      <protection locked="0"/>
    </xf>
    <xf numFmtId="10" fontId="10" fillId="2" borderId="36" xfId="0" applyNumberFormat="1" applyFont="1" applyFill="1" applyBorder="1" applyAlignment="1">
      <alignment horizontal="center"/>
    </xf>
    <xf numFmtId="2" fontId="10" fillId="2" borderId="24" xfId="0" applyNumberFormat="1" applyFont="1" applyFill="1" applyBorder="1" applyAlignment="1">
      <alignment horizontal="center"/>
    </xf>
    <xf numFmtId="170" fontId="11" fillId="2" borderId="0" xfId="0" applyNumberFormat="1" applyFont="1" applyFill="1" applyAlignment="1">
      <alignment horizontal="center"/>
    </xf>
    <xf numFmtId="170" fontId="10" fillId="2" borderId="2" xfId="0" applyNumberFormat="1" applyFont="1" applyFill="1" applyBorder="1" applyAlignment="1">
      <alignment horizontal="right"/>
    </xf>
    <xf numFmtId="10" fontId="12" fillId="7" borderId="27" xfId="0" applyNumberFormat="1" applyFont="1" applyFill="1" applyBorder="1" applyAlignment="1">
      <alignment horizontal="center"/>
    </xf>
    <xf numFmtId="0" fontId="10" fillId="2" borderId="23" xfId="0" applyFont="1" applyFill="1" applyBorder="1"/>
    <xf numFmtId="0" fontId="10" fillId="2" borderId="6" xfId="0" applyFont="1" applyFill="1" applyBorder="1"/>
    <xf numFmtId="10" fontId="12" fillId="6" borderId="27" xfId="0" applyNumberFormat="1" applyFont="1" applyFill="1" applyBorder="1" applyAlignment="1">
      <alignment horizontal="center"/>
    </xf>
    <xf numFmtId="0" fontId="10" fillId="2" borderId="43" xfId="0" applyFont="1" applyFill="1" applyBorder="1"/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right"/>
    </xf>
    <xf numFmtId="0" fontId="12" fillId="7" borderId="17" xfId="0" applyFont="1" applyFill="1" applyBorder="1" applyAlignment="1">
      <alignment horizontal="center"/>
    </xf>
    <xf numFmtId="0" fontId="18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/>
    <xf numFmtId="0" fontId="10" fillId="2" borderId="10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0" fillId="2" borderId="7" xfId="0" applyFont="1" applyFill="1" applyBorder="1"/>
    <xf numFmtId="0" fontId="10" fillId="2" borderId="7" xfId="0" applyFont="1" applyFill="1" applyBorder="1"/>
    <xf numFmtId="0" fontId="11" fillId="2" borderId="11" xfId="0" applyFont="1" applyFill="1" applyBorder="1"/>
    <xf numFmtId="0" fontId="10" fillId="2" borderId="11" xfId="0" applyFont="1" applyFill="1" applyBorder="1"/>
    <xf numFmtId="0" fontId="18" fillId="2" borderId="0" xfId="0" applyFont="1" applyFill="1" applyAlignment="1">
      <alignment horizontal="right" vertical="center" wrapText="1"/>
    </xf>
    <xf numFmtId="0" fontId="12" fillId="2" borderId="0" xfId="0" applyFont="1" applyFill="1" applyAlignment="1" applyProtection="1">
      <alignment horizontal="right"/>
      <protection locked="0"/>
    </xf>
    <xf numFmtId="166" fontId="11" fillId="2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Protection="1">
      <protection locked="0"/>
    </xf>
    <xf numFmtId="166" fontId="10" fillId="2" borderId="21" xfId="0" applyNumberFormat="1" applyFont="1" applyFill="1" applyBorder="1" applyAlignment="1">
      <alignment horizontal="center"/>
    </xf>
    <xf numFmtId="166" fontId="10" fillId="2" borderId="23" xfId="0" applyNumberFormat="1" applyFont="1" applyFill="1" applyBorder="1" applyAlignment="1">
      <alignment horizontal="center"/>
    </xf>
    <xf numFmtId="166" fontId="10" fillId="2" borderId="13" xfId="0" applyNumberFormat="1" applyFont="1" applyFill="1" applyBorder="1" applyAlignment="1">
      <alignment horizontal="center"/>
    </xf>
    <xf numFmtId="166" fontId="10" fillId="2" borderId="14" xfId="0" applyNumberFormat="1" applyFont="1" applyFill="1" applyBorder="1" applyAlignment="1">
      <alignment horizontal="center"/>
    </xf>
    <xf numFmtId="166" fontId="10" fillId="2" borderId="15" xfId="0" applyNumberFormat="1" applyFont="1" applyFill="1" applyBorder="1" applyAlignment="1">
      <alignment horizontal="center"/>
    </xf>
    <xf numFmtId="10" fontId="12" fillId="6" borderId="58" xfId="0" applyNumberFormat="1" applyFont="1" applyFill="1" applyBorder="1" applyAlignment="1">
      <alignment horizontal="center"/>
    </xf>
    <xf numFmtId="166" fontId="10" fillId="2" borderId="26" xfId="0" applyNumberFormat="1" applyFont="1" applyFill="1" applyBorder="1" applyAlignment="1">
      <alignment horizontal="center"/>
    </xf>
    <xf numFmtId="166" fontId="10" fillId="2" borderId="31" xfId="0" applyNumberFormat="1" applyFont="1" applyFill="1" applyBorder="1" applyAlignment="1">
      <alignment horizontal="center"/>
    </xf>
    <xf numFmtId="166" fontId="10" fillId="2" borderId="35" xfId="0" applyNumberFormat="1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9" fillId="2" borderId="18" xfId="0" applyFont="1" applyFill="1" applyBorder="1" applyAlignment="1">
      <alignment horizontal="center" wrapText="1"/>
    </xf>
    <xf numFmtId="0" fontId="9" fillId="2" borderId="19" xfId="0" applyFont="1" applyFill="1" applyBorder="1" applyAlignment="1">
      <alignment horizontal="center" wrapText="1"/>
    </xf>
    <xf numFmtId="0" fontId="9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12" fillId="3" borderId="0" xfId="0" applyFont="1" applyFill="1" applyAlignment="1" applyProtection="1">
      <alignment horizontal="left" wrapText="1"/>
      <protection locked="0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  <xf numFmtId="0" fontId="18" fillId="2" borderId="20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 vertical="center"/>
    </xf>
    <xf numFmtId="0" fontId="13" fillId="3" borderId="0" xfId="0" applyFont="1" applyFill="1" applyAlignment="1" applyProtection="1">
      <alignment horizontal="left" wrapText="1"/>
      <protection locked="0"/>
    </xf>
    <xf numFmtId="0" fontId="13" fillId="3" borderId="0" xfId="0" applyFont="1" applyFill="1" applyAlignment="1" applyProtection="1">
      <alignment horizontal="left"/>
      <protection locked="0"/>
    </xf>
    <xf numFmtId="0" fontId="18" fillId="2" borderId="18" xfId="0" applyFont="1" applyFill="1" applyBorder="1" applyAlignment="1">
      <alignment horizontal="justify" vertical="center" wrapText="1"/>
    </xf>
    <xf numFmtId="0" fontId="18" fillId="2" borderId="19" xfId="0" applyFont="1" applyFill="1" applyBorder="1" applyAlignment="1">
      <alignment horizontal="justify" vertical="center" wrapText="1"/>
    </xf>
    <xf numFmtId="0" fontId="18" fillId="2" borderId="20" xfId="0" applyFont="1" applyFill="1" applyBorder="1" applyAlignment="1">
      <alignment horizontal="justify" vertical="center" wrapText="1"/>
    </xf>
    <xf numFmtId="0" fontId="18" fillId="2" borderId="18" xfId="0" applyFont="1" applyFill="1" applyBorder="1" applyAlignment="1">
      <alignment horizontal="left" vertical="center" wrapText="1"/>
    </xf>
    <xf numFmtId="0" fontId="18" fillId="2" borderId="19" xfId="0" applyFont="1" applyFill="1" applyBorder="1" applyAlignment="1">
      <alignment horizontal="left" vertical="center" wrapText="1"/>
    </xf>
    <xf numFmtId="0" fontId="18" fillId="2" borderId="20" xfId="0" applyFont="1" applyFill="1" applyBorder="1" applyAlignment="1">
      <alignment horizontal="left" vertical="center" wrapText="1"/>
    </xf>
    <xf numFmtId="0" fontId="11" fillId="2" borderId="47" xfId="0" applyFont="1" applyFill="1" applyBorder="1" applyAlignment="1">
      <alignment horizontal="center"/>
    </xf>
    <xf numFmtId="0" fontId="11" fillId="2" borderId="40" xfId="0" applyFont="1" applyFill="1" applyBorder="1" applyAlignment="1">
      <alignment horizontal="center"/>
    </xf>
    <xf numFmtId="0" fontId="11" fillId="2" borderId="59" xfId="0" applyFont="1" applyFill="1" applyBorder="1" applyAlignment="1">
      <alignment horizontal="center"/>
    </xf>
    <xf numFmtId="0" fontId="12" fillId="3" borderId="0" xfId="0" applyFont="1" applyFill="1" applyAlignment="1" applyProtection="1">
      <alignment horizontal="left"/>
      <protection locked="0"/>
    </xf>
    <xf numFmtId="10" fontId="14" fillId="2" borderId="14" xfId="0" applyNumberFormat="1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left" vertical="center" wrapText="1"/>
    </xf>
    <xf numFmtId="0" fontId="18" fillId="2" borderId="22" xfId="0" applyFont="1" applyFill="1" applyBorder="1" applyAlignment="1">
      <alignment horizontal="left" vertical="center" wrapText="1"/>
    </xf>
    <xf numFmtId="0" fontId="18" fillId="2" borderId="43" xfId="0" applyFont="1" applyFill="1" applyBorder="1" applyAlignment="1">
      <alignment horizontal="left" vertical="center" wrapText="1"/>
    </xf>
    <xf numFmtId="0" fontId="18" fillId="2" borderId="44" xfId="0" applyFont="1" applyFill="1" applyBorder="1" applyAlignment="1">
      <alignment horizontal="left" vertical="center" wrapText="1"/>
    </xf>
    <xf numFmtId="0" fontId="11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2" fontId="12" fillId="3" borderId="13" xfId="0" applyNumberFormat="1" applyFont="1" applyFill="1" applyBorder="1" applyAlignment="1" applyProtection="1">
      <alignment horizontal="center" vertical="center"/>
      <protection locked="0"/>
    </xf>
    <xf numFmtId="2" fontId="12" fillId="3" borderId="14" xfId="0" applyNumberFormat="1" applyFont="1" applyFill="1" applyBorder="1" applyAlignment="1" applyProtection="1">
      <alignment horizontal="center" vertical="center"/>
      <protection locked="0"/>
    </xf>
    <xf numFmtId="2" fontId="12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>
      <alignment horizontal="center" vertical="center"/>
    </xf>
    <xf numFmtId="0" fontId="2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10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 wrapText="1"/>
    </xf>
    <xf numFmtId="0" fontId="18" fillId="2" borderId="9" xfId="0" applyFont="1" applyFill="1" applyBorder="1" applyAlignment="1">
      <alignment horizontal="left" vertical="center" wrapText="1"/>
    </xf>
    <xf numFmtId="0" fontId="11" fillId="2" borderId="43" xfId="0" applyFont="1" applyFill="1" applyBorder="1" applyAlignment="1">
      <alignment horizontal="center" vertical="center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2" xfId="0" applyFont="1" applyFill="1" applyBorder="1" applyAlignment="1">
      <alignment horizontal="center" vertical="center" wrapText="1"/>
    </xf>
    <xf numFmtId="0" fontId="18" fillId="2" borderId="43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24" fillId="2" borderId="0" xfId="1" applyFont="1" applyFill="1"/>
    <xf numFmtId="0" fontId="25" fillId="2" borderId="0" xfId="1" applyFont="1" applyFill="1"/>
    <xf numFmtId="0" fontId="25" fillId="2" borderId="0" xfId="1" applyFont="1" applyFill="1" applyAlignment="1">
      <alignment horizontal="right"/>
    </xf>
    <xf numFmtId="0" fontId="26" fillId="2" borderId="0" xfId="1" applyFont="1" applyFill="1" applyAlignment="1">
      <alignment horizontal="center"/>
    </xf>
    <xf numFmtId="0" fontId="27" fillId="2" borderId="0" xfId="1" applyFont="1" applyFill="1"/>
    <xf numFmtId="0" fontId="27" fillId="2" borderId="0" xfId="1" applyFont="1" applyFill="1" applyAlignment="1">
      <alignment horizontal="left"/>
    </xf>
    <xf numFmtId="0" fontId="28" fillId="2" borderId="0" xfId="1" applyFont="1" applyFill="1" applyAlignment="1">
      <alignment horizontal="left"/>
    </xf>
    <xf numFmtId="0" fontId="29" fillId="2" borderId="0" xfId="1" applyFont="1" applyFill="1"/>
    <xf numFmtId="0" fontId="28" fillId="2" borderId="0" xfId="1" applyFont="1" applyFill="1"/>
    <xf numFmtId="2" fontId="28" fillId="2" borderId="0" xfId="1" applyNumberFormat="1" applyFont="1" applyFill="1" applyAlignment="1">
      <alignment horizontal="center"/>
    </xf>
    <xf numFmtId="164" fontId="28" fillId="2" borderId="0" xfId="1" applyNumberFormat="1" applyFont="1" applyFill="1" applyAlignment="1">
      <alignment horizontal="center"/>
    </xf>
    <xf numFmtId="0" fontId="28" fillId="2" borderId="1" xfId="1" applyFont="1" applyFill="1" applyBorder="1" applyAlignment="1">
      <alignment horizontal="center"/>
    </xf>
    <xf numFmtId="0" fontId="28" fillId="2" borderId="2" xfId="1" applyFont="1" applyFill="1" applyBorder="1" applyAlignment="1">
      <alignment horizontal="center"/>
    </xf>
    <xf numFmtId="0" fontId="29" fillId="2" borderId="3" xfId="1" applyFont="1" applyFill="1" applyBorder="1" applyAlignment="1">
      <alignment horizontal="center"/>
    </xf>
    <xf numFmtId="0" fontId="30" fillId="3" borderId="3" xfId="1" applyFont="1" applyFill="1" applyBorder="1" applyAlignment="1" applyProtection="1">
      <alignment horizontal="center"/>
      <protection locked="0"/>
    </xf>
    <xf numFmtId="2" fontId="30" fillId="3" borderId="3" xfId="1" applyNumberFormat="1" applyFont="1" applyFill="1" applyBorder="1" applyAlignment="1" applyProtection="1">
      <alignment horizontal="center"/>
      <protection locked="0"/>
    </xf>
    <xf numFmtId="2" fontId="30" fillId="3" borderId="4" xfId="1" applyNumberFormat="1" applyFont="1" applyFill="1" applyBorder="1" applyAlignment="1" applyProtection="1">
      <alignment horizontal="center"/>
      <protection locked="0"/>
    </xf>
    <xf numFmtId="0" fontId="30" fillId="3" borderId="5" xfId="1" applyFont="1" applyFill="1" applyBorder="1" applyAlignment="1" applyProtection="1">
      <alignment horizontal="center"/>
      <protection locked="0"/>
    </xf>
    <xf numFmtId="2" fontId="30" fillId="3" borderId="5" xfId="1" applyNumberFormat="1" applyFont="1" applyFill="1" applyBorder="1" applyAlignment="1" applyProtection="1">
      <alignment horizontal="center"/>
      <protection locked="0"/>
    </xf>
    <xf numFmtId="0" fontId="29" fillId="2" borderId="4" xfId="1" applyFont="1" applyFill="1" applyBorder="1"/>
    <xf numFmtId="1" fontId="28" fillId="4" borderId="2" xfId="1" applyNumberFormat="1" applyFont="1" applyFill="1" applyBorder="1" applyAlignment="1">
      <alignment horizontal="center"/>
    </xf>
    <xf numFmtId="1" fontId="28" fillId="4" borderId="1" xfId="1" applyNumberFormat="1" applyFont="1" applyFill="1" applyBorder="1" applyAlignment="1">
      <alignment horizontal="center"/>
    </xf>
    <xf numFmtId="2" fontId="28" fillId="4" borderId="1" xfId="1" applyNumberFormat="1" applyFont="1" applyFill="1" applyBorder="1" applyAlignment="1">
      <alignment horizontal="center"/>
    </xf>
    <xf numFmtId="0" fontId="29" fillId="2" borderId="3" xfId="1" applyFont="1" applyFill="1" applyBorder="1"/>
    <xf numFmtId="10" fontId="28" fillId="5" borderId="1" xfId="1" applyNumberFormat="1" applyFont="1" applyFill="1" applyBorder="1" applyAlignment="1">
      <alignment horizontal="center"/>
    </xf>
    <xf numFmtId="165" fontId="28" fillId="2" borderId="0" xfId="1" applyNumberFormat="1" applyFont="1" applyFill="1" applyAlignment="1">
      <alignment horizontal="center"/>
    </xf>
    <xf numFmtId="0" fontId="29" fillId="2" borderId="6" xfId="1" applyFont="1" applyFill="1" applyBorder="1"/>
    <xf numFmtId="0" fontId="29" fillId="2" borderId="5" xfId="1" applyFont="1" applyFill="1" applyBorder="1"/>
    <xf numFmtId="0" fontId="28" fillId="4" borderId="1" xfId="1" applyFont="1" applyFill="1" applyBorder="1" applyAlignment="1">
      <alignment horizontal="center"/>
    </xf>
    <xf numFmtId="0" fontId="28" fillId="2" borderId="7" xfId="1" applyFont="1" applyFill="1" applyBorder="1" applyAlignment="1">
      <alignment horizontal="center"/>
    </xf>
    <xf numFmtId="0" fontId="29" fillId="2" borderId="7" xfId="1" applyFont="1" applyFill="1" applyBorder="1"/>
    <xf numFmtId="0" fontId="29" fillId="2" borderId="8" xfId="1" applyFont="1" applyFill="1" applyBorder="1"/>
    <xf numFmtId="0" fontId="29" fillId="2" borderId="0" xfId="1" applyFont="1" applyFill="1" applyAlignment="1" applyProtection="1">
      <alignment horizontal="left"/>
      <protection locked="0"/>
    </xf>
    <xf numFmtId="0" fontId="29" fillId="2" borderId="0" xfId="1" applyFont="1" applyFill="1" applyProtection="1">
      <protection locked="0"/>
    </xf>
    <xf numFmtId="0" fontId="25" fillId="2" borderId="9" xfId="1" applyFont="1" applyFill="1" applyBorder="1"/>
    <xf numFmtId="0" fontId="25" fillId="2" borderId="0" xfId="1" applyFont="1" applyFill="1" applyAlignment="1">
      <alignment horizontal="center"/>
    </xf>
    <xf numFmtId="10" fontId="25" fillId="2" borderId="9" xfId="1" applyNumberFormat="1" applyFont="1" applyFill="1" applyBorder="1"/>
    <xf numFmtId="0" fontId="23" fillId="2" borderId="0" xfId="1" applyFill="1"/>
    <xf numFmtId="0" fontId="24" fillId="2" borderId="10" xfId="1" applyFont="1" applyFill="1" applyBorder="1" applyAlignment="1">
      <alignment horizontal="center"/>
    </xf>
    <xf numFmtId="0" fontId="24" fillId="2" borderId="10" xfId="1" applyFont="1" applyFill="1" applyBorder="1" applyAlignment="1">
      <alignment horizontal="center"/>
    </xf>
    <xf numFmtId="0" fontId="25" fillId="2" borderId="10" xfId="1" applyFont="1" applyFill="1" applyBorder="1" applyAlignment="1">
      <alignment horizontal="center"/>
    </xf>
    <xf numFmtId="0" fontId="24" fillId="2" borderId="0" xfId="1" applyFont="1" applyFill="1" applyAlignment="1">
      <alignment horizontal="right"/>
    </xf>
    <xf numFmtId="0" fontId="25" fillId="2" borderId="7" xfId="1" applyFont="1" applyFill="1" applyBorder="1"/>
    <xf numFmtId="0" fontId="24" fillId="2" borderId="11" xfId="1" applyFont="1" applyFill="1" applyBorder="1"/>
    <xf numFmtId="0" fontId="25" fillId="2" borderId="11" xfId="1" applyFont="1" applyFill="1" applyBorder="1"/>
  </cellXfs>
  <cellStyles count="2">
    <cellStyle name="Normal" xfId="0" builtinId="0"/>
    <cellStyle name="Normal 2" xfId="1"/>
  </cellStyles>
  <dxfs count="37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14" sqref="A14:G62"/>
    </sheetView>
  </sheetViews>
  <sheetFormatPr defaultRowHeight="13.5" x14ac:dyDescent="0.25"/>
  <cols>
    <col min="1" max="1" width="27.5703125" style="465" customWidth="1"/>
    <col min="2" max="2" width="20.42578125" style="465" customWidth="1"/>
    <col min="3" max="3" width="31.85546875" style="465" customWidth="1"/>
    <col min="4" max="4" width="25.85546875" style="465" customWidth="1"/>
    <col min="5" max="5" width="25.7109375" style="465" customWidth="1"/>
    <col min="6" max="6" width="23.140625" style="465" customWidth="1"/>
    <col min="7" max="7" width="28.42578125" style="465" customWidth="1"/>
    <col min="8" max="8" width="21.5703125" style="465" customWidth="1"/>
    <col min="9" max="9" width="9.140625" style="465" customWidth="1"/>
    <col min="10" max="16384" width="9.140625" style="501"/>
  </cols>
  <sheetData>
    <row r="14" spans="1:6" ht="15" customHeight="1" x14ac:dyDescent="0.3">
      <c r="A14" s="464"/>
      <c r="C14" s="466"/>
      <c r="F14" s="466"/>
    </row>
    <row r="15" spans="1:6" ht="18.75" customHeight="1" x14ac:dyDescent="0.3">
      <c r="A15" s="467" t="s">
        <v>0</v>
      </c>
      <c r="B15" s="467"/>
      <c r="C15" s="467"/>
      <c r="D15" s="467"/>
      <c r="E15" s="467"/>
    </row>
    <row r="16" spans="1:6" ht="16.5" customHeight="1" x14ac:dyDescent="0.3">
      <c r="A16" s="468" t="s">
        <v>1</v>
      </c>
      <c r="B16" s="469" t="s">
        <v>2</v>
      </c>
    </row>
    <row r="17" spans="1:5" ht="16.5" customHeight="1" x14ac:dyDescent="0.3">
      <c r="A17" s="470" t="s">
        <v>3</v>
      </c>
      <c r="B17" s="470" t="s">
        <v>126</v>
      </c>
      <c r="C17" s="471"/>
      <c r="D17" s="471"/>
      <c r="E17" s="471"/>
    </row>
    <row r="18" spans="1:5" ht="16.5" customHeight="1" x14ac:dyDescent="0.3">
      <c r="A18" s="472" t="s">
        <v>4</v>
      </c>
      <c r="B18" s="465" t="s">
        <v>127</v>
      </c>
      <c r="E18" s="471"/>
    </row>
    <row r="19" spans="1:5" ht="16.5" customHeight="1" x14ac:dyDescent="0.3">
      <c r="A19" s="472" t="s">
        <v>6</v>
      </c>
      <c r="B19" s="473">
        <v>99</v>
      </c>
      <c r="C19" s="471"/>
      <c r="D19" s="471"/>
      <c r="E19" s="471"/>
    </row>
    <row r="20" spans="1:5" ht="16.5" customHeight="1" x14ac:dyDescent="0.3">
      <c r="A20" s="470" t="s">
        <v>8</v>
      </c>
      <c r="B20" s="473">
        <v>33.47</v>
      </c>
      <c r="C20" s="471"/>
      <c r="D20" s="471"/>
      <c r="E20" s="471"/>
    </row>
    <row r="21" spans="1:5" ht="16.5" customHeight="1" x14ac:dyDescent="0.3">
      <c r="A21" s="470" t="s">
        <v>10</v>
      </c>
      <c r="B21" s="474">
        <v>0.3</v>
      </c>
      <c r="C21" s="471"/>
      <c r="D21" s="471"/>
      <c r="E21" s="471"/>
    </row>
    <row r="22" spans="1:5" ht="15.75" customHeight="1" x14ac:dyDescent="0.25">
      <c r="A22" s="471"/>
      <c r="B22" s="471"/>
      <c r="C22" s="471"/>
      <c r="D22" s="471"/>
      <c r="E22" s="471"/>
    </row>
    <row r="23" spans="1:5" ht="16.5" customHeight="1" x14ac:dyDescent="0.3">
      <c r="A23" s="475" t="s">
        <v>13</v>
      </c>
      <c r="B23" s="476" t="s">
        <v>14</v>
      </c>
      <c r="C23" s="475" t="s">
        <v>15</v>
      </c>
      <c r="D23" s="475" t="s">
        <v>16</v>
      </c>
      <c r="E23" s="475" t="s">
        <v>17</v>
      </c>
    </row>
    <row r="24" spans="1:5" ht="16.5" customHeight="1" x14ac:dyDescent="0.3">
      <c r="A24" s="477">
        <v>1</v>
      </c>
      <c r="B24" s="478">
        <v>116462205</v>
      </c>
      <c r="C24" s="478">
        <v>5784.9</v>
      </c>
      <c r="D24" s="479">
        <v>1.1000000000000001</v>
      </c>
      <c r="E24" s="480">
        <v>3.8</v>
      </c>
    </row>
    <row r="25" spans="1:5" ht="16.5" customHeight="1" x14ac:dyDescent="0.3">
      <c r="A25" s="477">
        <v>2</v>
      </c>
      <c r="B25" s="478">
        <v>116077824</v>
      </c>
      <c r="C25" s="478">
        <v>6057.8</v>
      </c>
      <c r="D25" s="479">
        <v>1.1000000000000001</v>
      </c>
      <c r="E25" s="479">
        <v>3.8</v>
      </c>
    </row>
    <row r="26" spans="1:5" ht="16.5" customHeight="1" x14ac:dyDescent="0.3">
      <c r="A26" s="477">
        <v>3</v>
      </c>
      <c r="B26" s="478">
        <v>115897625</v>
      </c>
      <c r="C26" s="478">
        <v>5980</v>
      </c>
      <c r="D26" s="479">
        <v>1.1000000000000001</v>
      </c>
      <c r="E26" s="479">
        <v>3.8</v>
      </c>
    </row>
    <row r="27" spans="1:5" ht="16.5" customHeight="1" x14ac:dyDescent="0.3">
      <c r="A27" s="477">
        <v>4</v>
      </c>
      <c r="B27" s="478">
        <v>115639780</v>
      </c>
      <c r="C27" s="478">
        <v>5998.3</v>
      </c>
      <c r="D27" s="479">
        <v>1.1000000000000001</v>
      </c>
      <c r="E27" s="479">
        <v>3.8</v>
      </c>
    </row>
    <row r="28" spans="1:5" ht="16.5" customHeight="1" x14ac:dyDescent="0.3">
      <c r="A28" s="477">
        <v>5</v>
      </c>
      <c r="B28" s="478">
        <v>115536564</v>
      </c>
      <c r="C28" s="478">
        <v>6015.3</v>
      </c>
      <c r="D28" s="479">
        <v>1.1000000000000001</v>
      </c>
      <c r="E28" s="479">
        <v>3.8</v>
      </c>
    </row>
    <row r="29" spans="1:5" ht="16.5" customHeight="1" x14ac:dyDescent="0.3">
      <c r="A29" s="477">
        <v>6</v>
      </c>
      <c r="B29" s="481">
        <v>115085168</v>
      </c>
      <c r="C29" s="481">
        <v>5991.4</v>
      </c>
      <c r="D29" s="482">
        <v>1.1000000000000001</v>
      </c>
      <c r="E29" s="482">
        <v>3.8</v>
      </c>
    </row>
    <row r="30" spans="1:5" ht="16.5" customHeight="1" x14ac:dyDescent="0.3">
      <c r="A30" s="483" t="s">
        <v>18</v>
      </c>
      <c r="B30" s="484">
        <f>AVERAGE(B24:B29)</f>
        <v>115783194.33333333</v>
      </c>
      <c r="C30" s="485">
        <f>AVERAGE(C24:C29)</f>
        <v>5971.2833333333328</v>
      </c>
      <c r="D30" s="486">
        <f>AVERAGE(D24:D29)</f>
        <v>1.0999999999999999</v>
      </c>
      <c r="E30" s="486">
        <f>AVERAGE(E24:E29)</f>
        <v>3.8000000000000003</v>
      </c>
    </row>
    <row r="31" spans="1:5" ht="16.5" customHeight="1" x14ac:dyDescent="0.3">
      <c r="A31" s="487" t="s">
        <v>19</v>
      </c>
      <c r="B31" s="488">
        <f>(STDEV(B24:B29)/B30)</f>
        <v>4.1051607741571117E-3</v>
      </c>
      <c r="C31" s="489"/>
      <c r="D31" s="489"/>
      <c r="E31" s="490"/>
    </row>
    <row r="32" spans="1:5" s="465" customFormat="1" ht="16.5" customHeight="1" x14ac:dyDescent="0.3">
      <c r="A32" s="491" t="s">
        <v>20</v>
      </c>
      <c r="B32" s="492">
        <f>COUNT(B24:B29)</f>
        <v>6</v>
      </c>
      <c r="C32" s="493"/>
      <c r="D32" s="494"/>
      <c r="E32" s="495"/>
    </row>
    <row r="33" spans="1:5" s="465" customFormat="1" ht="15.75" customHeight="1" x14ac:dyDescent="0.25">
      <c r="A33" s="471"/>
      <c r="B33" s="471"/>
      <c r="C33" s="471"/>
      <c r="D33" s="471"/>
      <c r="E33" s="471"/>
    </row>
    <row r="34" spans="1:5" s="465" customFormat="1" ht="16.5" customHeight="1" x14ac:dyDescent="0.3">
      <c r="A34" s="472" t="s">
        <v>21</v>
      </c>
      <c r="B34" s="496" t="s">
        <v>128</v>
      </c>
      <c r="C34" s="497"/>
      <c r="D34" s="497"/>
      <c r="E34" s="497"/>
    </row>
    <row r="35" spans="1:5" ht="16.5" customHeight="1" x14ac:dyDescent="0.3">
      <c r="A35" s="472"/>
      <c r="B35" s="496" t="s">
        <v>129</v>
      </c>
      <c r="C35" s="497"/>
      <c r="D35" s="497"/>
      <c r="E35" s="497"/>
    </row>
    <row r="36" spans="1:5" ht="16.5" customHeight="1" x14ac:dyDescent="0.3">
      <c r="A36" s="472"/>
      <c r="B36" s="496" t="s">
        <v>130</v>
      </c>
      <c r="C36" s="497"/>
      <c r="D36" s="497"/>
      <c r="E36" s="497"/>
    </row>
    <row r="37" spans="1:5" ht="15.75" customHeight="1" x14ac:dyDescent="0.25">
      <c r="A37" s="471"/>
      <c r="B37" s="471"/>
      <c r="C37" s="471"/>
      <c r="D37" s="471"/>
      <c r="E37" s="471"/>
    </row>
    <row r="38" spans="1:5" ht="16.5" customHeight="1" x14ac:dyDescent="0.3">
      <c r="A38" s="468" t="s">
        <v>1</v>
      </c>
      <c r="B38" s="469" t="s">
        <v>22</v>
      </c>
    </row>
    <row r="39" spans="1:5" ht="16.5" customHeight="1" x14ac:dyDescent="0.3">
      <c r="A39" s="472" t="s">
        <v>4</v>
      </c>
      <c r="B39" s="470" t="s">
        <v>127</v>
      </c>
      <c r="C39" s="471"/>
      <c r="D39" s="471"/>
      <c r="E39" s="471"/>
    </row>
    <row r="40" spans="1:5" ht="16.5" customHeight="1" x14ac:dyDescent="0.3">
      <c r="A40" s="472" t="s">
        <v>6</v>
      </c>
      <c r="B40" s="473">
        <v>99</v>
      </c>
      <c r="C40" s="471"/>
      <c r="D40" s="471"/>
      <c r="E40" s="471"/>
    </row>
    <row r="41" spans="1:5" ht="16.5" customHeight="1" x14ac:dyDescent="0.3">
      <c r="A41" s="470" t="s">
        <v>8</v>
      </c>
      <c r="B41" s="473">
        <v>30.83</v>
      </c>
      <c r="C41" s="471"/>
      <c r="D41" s="471"/>
      <c r="E41" s="471"/>
    </row>
    <row r="42" spans="1:5" ht="16.5" customHeight="1" x14ac:dyDescent="0.3">
      <c r="A42" s="470" t="s">
        <v>10</v>
      </c>
      <c r="B42" s="474">
        <v>0.3</v>
      </c>
      <c r="C42" s="471"/>
      <c r="D42" s="471"/>
      <c r="E42" s="471"/>
    </row>
    <row r="43" spans="1:5" ht="15.75" customHeight="1" x14ac:dyDescent="0.25">
      <c r="A43" s="471"/>
      <c r="B43" s="471"/>
      <c r="C43" s="471"/>
      <c r="D43" s="471"/>
      <c r="E43" s="471"/>
    </row>
    <row r="44" spans="1:5" ht="16.5" customHeight="1" x14ac:dyDescent="0.3">
      <c r="A44" s="475" t="s">
        <v>13</v>
      </c>
      <c r="B44" s="476"/>
      <c r="C44" s="475"/>
      <c r="D44" s="475"/>
      <c r="E44" s="475" t="s">
        <v>17</v>
      </c>
    </row>
    <row r="45" spans="1:5" ht="16.5" customHeight="1" x14ac:dyDescent="0.3">
      <c r="A45" s="477">
        <v>1</v>
      </c>
      <c r="B45" s="478">
        <v>105643420</v>
      </c>
      <c r="C45" s="478">
        <v>6520.7</v>
      </c>
      <c r="D45" s="479">
        <v>1.1000000000000001</v>
      </c>
      <c r="E45" s="480">
        <v>3.7</v>
      </c>
    </row>
    <row r="46" spans="1:5" ht="16.5" customHeight="1" x14ac:dyDescent="0.3">
      <c r="A46" s="477">
        <v>2</v>
      </c>
      <c r="B46" s="478">
        <v>105918157</v>
      </c>
      <c r="C46" s="478">
        <v>6756.6</v>
      </c>
      <c r="D46" s="479">
        <v>1.1000000000000001</v>
      </c>
      <c r="E46" s="479">
        <v>3.7</v>
      </c>
    </row>
    <row r="47" spans="1:5" ht="16.5" customHeight="1" x14ac:dyDescent="0.3">
      <c r="A47" s="477">
        <v>3</v>
      </c>
      <c r="B47" s="478">
        <v>106249366</v>
      </c>
      <c r="C47" s="478">
        <v>6728.6</v>
      </c>
      <c r="D47" s="479">
        <v>1.1000000000000001</v>
      </c>
      <c r="E47" s="479">
        <v>3.7</v>
      </c>
    </row>
    <row r="48" spans="1:5" ht="16.5" customHeight="1" x14ac:dyDescent="0.3">
      <c r="A48" s="477">
        <v>4</v>
      </c>
      <c r="B48" s="478">
        <v>105909137</v>
      </c>
      <c r="C48" s="478">
        <v>6734.9</v>
      </c>
      <c r="D48" s="479">
        <v>1.1000000000000001</v>
      </c>
      <c r="E48" s="479">
        <v>3.7</v>
      </c>
    </row>
    <row r="49" spans="1:7" ht="16.5" customHeight="1" x14ac:dyDescent="0.3">
      <c r="A49" s="477">
        <v>5</v>
      </c>
      <c r="B49" s="478">
        <v>106628382</v>
      </c>
      <c r="C49" s="478">
        <v>6703.8</v>
      </c>
      <c r="D49" s="479">
        <v>1.1000000000000001</v>
      </c>
      <c r="E49" s="479">
        <v>3.7</v>
      </c>
    </row>
    <row r="50" spans="1:7" ht="16.5" customHeight="1" x14ac:dyDescent="0.3">
      <c r="A50" s="477">
        <v>6</v>
      </c>
      <c r="B50" s="481">
        <v>106437282</v>
      </c>
      <c r="C50" s="481">
        <v>6738.2</v>
      </c>
      <c r="D50" s="482">
        <v>1.1000000000000001</v>
      </c>
      <c r="E50" s="482">
        <v>3.7</v>
      </c>
    </row>
    <row r="51" spans="1:7" ht="16.5" customHeight="1" x14ac:dyDescent="0.3">
      <c r="A51" s="483" t="s">
        <v>18</v>
      </c>
      <c r="B51" s="484">
        <f>AVERAGE(B45:B50)</f>
        <v>106130957.33333333</v>
      </c>
      <c r="C51" s="485">
        <f>AVERAGE(C45:C50)</f>
        <v>6697.1333333333341</v>
      </c>
      <c r="D51" s="486">
        <f>AVERAGE(D45:D50)</f>
        <v>1.0999999999999999</v>
      </c>
      <c r="E51" s="486">
        <f>AVERAGE(E45:E50)</f>
        <v>3.6999999999999997</v>
      </c>
    </row>
    <row r="52" spans="1:7" ht="16.5" customHeight="1" x14ac:dyDescent="0.3">
      <c r="A52" s="487" t="s">
        <v>19</v>
      </c>
      <c r="B52" s="488">
        <f>(STDEV(B45:B50)/B51)</f>
        <v>3.4938080051031598E-3</v>
      </c>
      <c r="C52" s="489"/>
      <c r="D52" s="489"/>
      <c r="E52" s="490"/>
    </row>
    <row r="53" spans="1:7" s="465" customFormat="1" ht="16.5" customHeight="1" x14ac:dyDescent="0.3">
      <c r="A53" s="491" t="s">
        <v>20</v>
      </c>
      <c r="B53" s="492">
        <f>COUNT(B45:B50)</f>
        <v>6</v>
      </c>
      <c r="C53" s="493"/>
      <c r="D53" s="494"/>
      <c r="E53" s="495"/>
    </row>
    <row r="54" spans="1:7" s="465" customFormat="1" ht="15.75" customHeight="1" x14ac:dyDescent="0.25">
      <c r="A54" s="471"/>
      <c r="B54" s="471"/>
      <c r="C54" s="471"/>
      <c r="D54" s="471"/>
      <c r="E54" s="471"/>
    </row>
    <row r="55" spans="1:7" s="465" customFormat="1" ht="16.5" customHeight="1" x14ac:dyDescent="0.3">
      <c r="A55" s="472" t="s">
        <v>21</v>
      </c>
      <c r="B55" s="496" t="s">
        <v>128</v>
      </c>
      <c r="C55" s="497"/>
      <c r="D55" s="497"/>
      <c r="E55" s="497"/>
    </row>
    <row r="56" spans="1:7" ht="16.5" customHeight="1" x14ac:dyDescent="0.3">
      <c r="A56" s="472"/>
      <c r="B56" s="496" t="s">
        <v>129</v>
      </c>
      <c r="C56" s="497"/>
      <c r="D56" s="497"/>
      <c r="E56" s="497"/>
    </row>
    <row r="57" spans="1:7" ht="16.5" customHeight="1" x14ac:dyDescent="0.3">
      <c r="A57" s="472"/>
      <c r="B57" s="496" t="s">
        <v>130</v>
      </c>
      <c r="C57" s="497"/>
      <c r="D57" s="497"/>
      <c r="E57" s="497"/>
    </row>
    <row r="58" spans="1:7" ht="14.25" customHeight="1" thickBot="1" x14ac:dyDescent="0.3">
      <c r="A58" s="498"/>
      <c r="B58" s="499"/>
      <c r="D58" s="500"/>
      <c r="F58" s="501"/>
      <c r="G58" s="501"/>
    </row>
    <row r="59" spans="1:7" ht="15" customHeight="1" x14ac:dyDescent="0.3">
      <c r="B59" s="502" t="s">
        <v>23</v>
      </c>
      <c r="C59" s="502"/>
      <c r="E59" s="503" t="s">
        <v>24</v>
      </c>
      <c r="F59" s="504"/>
      <c r="G59" s="503" t="s">
        <v>25</v>
      </c>
    </row>
    <row r="60" spans="1:7" ht="15" customHeight="1" x14ac:dyDescent="0.3">
      <c r="A60" s="505" t="s">
        <v>26</v>
      </c>
      <c r="B60" s="506"/>
      <c r="C60" s="506"/>
      <c r="E60" s="506"/>
      <c r="G60" s="506"/>
    </row>
    <row r="61" spans="1:7" ht="15" customHeight="1" x14ac:dyDescent="0.3">
      <c r="A61" s="505" t="s">
        <v>27</v>
      </c>
      <c r="B61" s="507"/>
      <c r="C61" s="507"/>
      <c r="E61" s="507"/>
      <c r="G61" s="50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4:I61"/>
  <sheetViews>
    <sheetView topLeftCell="A33" workbookViewId="0">
      <selection activeCell="A13" sqref="A13:G62"/>
    </sheetView>
  </sheetViews>
  <sheetFormatPr defaultRowHeight="13.5" x14ac:dyDescent="0.25"/>
  <cols>
    <col min="1" max="1" width="27.5703125" style="465" customWidth="1"/>
    <col min="2" max="2" width="20.42578125" style="465" customWidth="1"/>
    <col min="3" max="3" width="31.85546875" style="465" customWidth="1"/>
    <col min="4" max="4" width="25.85546875" style="465" customWidth="1"/>
    <col min="5" max="5" width="25.7109375" style="465" customWidth="1"/>
    <col min="6" max="6" width="23.140625" style="465" customWidth="1"/>
    <col min="7" max="7" width="28.42578125" style="465" customWidth="1"/>
    <col min="8" max="8" width="21.5703125" style="465" customWidth="1"/>
    <col min="9" max="9" width="9.140625" style="465" customWidth="1"/>
    <col min="10" max="16384" width="9.140625" style="501"/>
  </cols>
  <sheetData>
    <row r="14" spans="1:6" ht="15" customHeight="1" x14ac:dyDescent="0.3">
      <c r="A14" s="464"/>
      <c r="C14" s="466"/>
      <c r="F14" s="466"/>
    </row>
    <row r="15" spans="1:6" ht="18.75" customHeight="1" x14ac:dyDescent="0.3">
      <c r="A15" s="467" t="s">
        <v>0</v>
      </c>
      <c r="B15" s="467"/>
      <c r="C15" s="467"/>
      <c r="D15" s="467"/>
      <c r="E15" s="467"/>
    </row>
    <row r="16" spans="1:6" ht="16.5" customHeight="1" x14ac:dyDescent="0.3">
      <c r="A16" s="468" t="s">
        <v>1</v>
      </c>
      <c r="B16" s="469" t="s">
        <v>2</v>
      </c>
    </row>
    <row r="17" spans="1:5" ht="16.5" customHeight="1" x14ac:dyDescent="0.3">
      <c r="A17" s="470" t="s">
        <v>3</v>
      </c>
      <c r="B17" s="470" t="s">
        <v>126</v>
      </c>
      <c r="C17" s="471"/>
      <c r="D17" s="471"/>
      <c r="E17" s="471"/>
    </row>
    <row r="18" spans="1:5" ht="16.5" customHeight="1" x14ac:dyDescent="0.3">
      <c r="A18" s="472" t="s">
        <v>4</v>
      </c>
      <c r="B18" s="465" t="s">
        <v>131</v>
      </c>
      <c r="E18" s="471"/>
    </row>
    <row r="19" spans="1:5" ht="16.5" customHeight="1" x14ac:dyDescent="0.3">
      <c r="A19" s="472" t="s">
        <v>6</v>
      </c>
      <c r="B19" s="473">
        <v>101.34</v>
      </c>
      <c r="C19" s="471"/>
      <c r="D19" s="471"/>
      <c r="E19" s="471"/>
    </row>
    <row r="20" spans="1:5" ht="16.5" customHeight="1" x14ac:dyDescent="0.3">
      <c r="A20" s="470" t="s">
        <v>8</v>
      </c>
      <c r="B20" s="473">
        <v>15.79</v>
      </c>
      <c r="C20" s="471"/>
      <c r="D20" s="471"/>
      <c r="E20" s="471"/>
    </row>
    <row r="21" spans="1:5" ht="16.5" customHeight="1" x14ac:dyDescent="0.3">
      <c r="A21" s="470" t="s">
        <v>10</v>
      </c>
      <c r="B21" s="474">
        <v>0.15</v>
      </c>
      <c r="C21" s="471"/>
      <c r="D21" s="471"/>
      <c r="E21" s="471"/>
    </row>
    <row r="22" spans="1:5" ht="15.75" customHeight="1" x14ac:dyDescent="0.25">
      <c r="A22" s="471"/>
      <c r="B22" s="471"/>
      <c r="C22" s="471"/>
      <c r="D22" s="471"/>
      <c r="E22" s="471"/>
    </row>
    <row r="23" spans="1:5" ht="16.5" customHeight="1" x14ac:dyDescent="0.3">
      <c r="A23" s="475" t="s">
        <v>13</v>
      </c>
      <c r="B23" s="476" t="s">
        <v>14</v>
      </c>
      <c r="C23" s="475" t="s">
        <v>15</v>
      </c>
      <c r="D23" s="475" t="s">
        <v>16</v>
      </c>
      <c r="E23" s="475" t="s">
        <v>17</v>
      </c>
    </row>
    <row r="24" spans="1:5" ht="16.5" customHeight="1" x14ac:dyDescent="0.3">
      <c r="A24" s="477">
        <v>1</v>
      </c>
      <c r="B24" s="478">
        <v>63688632</v>
      </c>
      <c r="C24" s="478">
        <v>5784.9</v>
      </c>
      <c r="D24" s="479">
        <v>1.2</v>
      </c>
      <c r="E24" s="480">
        <v>2.9</v>
      </c>
    </row>
    <row r="25" spans="1:5" ht="16.5" customHeight="1" x14ac:dyDescent="0.3">
      <c r="A25" s="477">
        <v>2</v>
      </c>
      <c r="B25" s="478">
        <v>63516846</v>
      </c>
      <c r="C25" s="478">
        <v>5736.6</v>
      </c>
      <c r="D25" s="479">
        <v>1.2</v>
      </c>
      <c r="E25" s="479">
        <v>2.9</v>
      </c>
    </row>
    <row r="26" spans="1:5" ht="16.5" customHeight="1" x14ac:dyDescent="0.3">
      <c r="A26" s="477">
        <v>3</v>
      </c>
      <c r="B26" s="478">
        <v>63420754</v>
      </c>
      <c r="C26" s="478">
        <v>5670.5</v>
      </c>
      <c r="D26" s="479">
        <v>1.2</v>
      </c>
      <c r="E26" s="479">
        <v>2.9</v>
      </c>
    </row>
    <row r="27" spans="1:5" ht="16.5" customHeight="1" x14ac:dyDescent="0.3">
      <c r="A27" s="477">
        <v>4</v>
      </c>
      <c r="B27" s="478">
        <v>63185189</v>
      </c>
      <c r="C27" s="478">
        <v>5643.3</v>
      </c>
      <c r="D27" s="479">
        <v>1.2</v>
      </c>
      <c r="E27" s="479">
        <v>2.9</v>
      </c>
    </row>
    <row r="28" spans="1:5" ht="16.5" customHeight="1" x14ac:dyDescent="0.3">
      <c r="A28" s="477">
        <v>5</v>
      </c>
      <c r="B28" s="478">
        <v>63301218</v>
      </c>
      <c r="C28" s="478">
        <v>5678</v>
      </c>
      <c r="D28" s="479">
        <v>1.1000000000000001</v>
      </c>
      <c r="E28" s="479">
        <v>2.9</v>
      </c>
    </row>
    <row r="29" spans="1:5" ht="16.5" customHeight="1" x14ac:dyDescent="0.3">
      <c r="A29" s="477">
        <v>6</v>
      </c>
      <c r="B29" s="481">
        <v>62960071</v>
      </c>
      <c r="C29" s="481">
        <v>5674.6</v>
      </c>
      <c r="D29" s="482">
        <v>1.2</v>
      </c>
      <c r="E29" s="482">
        <v>2.9</v>
      </c>
    </row>
    <row r="30" spans="1:5" ht="16.5" customHeight="1" x14ac:dyDescent="0.3">
      <c r="A30" s="483" t="s">
        <v>18</v>
      </c>
      <c r="B30" s="484">
        <f>AVERAGE(B24:B29)</f>
        <v>63345451.666666664</v>
      </c>
      <c r="C30" s="485">
        <f>AVERAGE(C24:C29)</f>
        <v>5697.9833333333336</v>
      </c>
      <c r="D30" s="486">
        <f>AVERAGE(D24:D29)</f>
        <v>1.1833333333333333</v>
      </c>
      <c r="E30" s="486">
        <f>AVERAGE(E24:E29)</f>
        <v>2.9</v>
      </c>
    </row>
    <row r="31" spans="1:5" ht="16.5" customHeight="1" x14ac:dyDescent="0.3">
      <c r="A31" s="487" t="s">
        <v>19</v>
      </c>
      <c r="B31" s="488">
        <f>(STDEV(B24:B29)/B30)</f>
        <v>4.0493295184471029E-3</v>
      </c>
      <c r="C31" s="489"/>
      <c r="D31" s="489"/>
      <c r="E31" s="490"/>
    </row>
    <row r="32" spans="1:5" s="465" customFormat="1" ht="16.5" customHeight="1" x14ac:dyDescent="0.3">
      <c r="A32" s="491" t="s">
        <v>20</v>
      </c>
      <c r="B32" s="492">
        <f>COUNT(B24:B29)</f>
        <v>6</v>
      </c>
      <c r="C32" s="493"/>
      <c r="D32" s="494"/>
      <c r="E32" s="495"/>
    </row>
    <row r="33" spans="1:5" s="465" customFormat="1" ht="15.75" customHeight="1" x14ac:dyDescent="0.25">
      <c r="A33" s="471"/>
      <c r="B33" s="471"/>
      <c r="C33" s="471"/>
      <c r="D33" s="471"/>
      <c r="E33" s="471"/>
    </row>
    <row r="34" spans="1:5" s="465" customFormat="1" ht="16.5" customHeight="1" x14ac:dyDescent="0.3">
      <c r="A34" s="472" t="s">
        <v>21</v>
      </c>
      <c r="B34" s="496" t="s">
        <v>128</v>
      </c>
      <c r="C34" s="497"/>
      <c r="D34" s="497"/>
      <c r="E34" s="497"/>
    </row>
    <row r="35" spans="1:5" ht="16.5" customHeight="1" x14ac:dyDescent="0.3">
      <c r="A35" s="472"/>
      <c r="B35" s="496" t="s">
        <v>129</v>
      </c>
      <c r="C35" s="497"/>
      <c r="D35" s="497"/>
      <c r="E35" s="497"/>
    </row>
    <row r="36" spans="1:5" ht="16.5" customHeight="1" x14ac:dyDescent="0.3">
      <c r="A36" s="472"/>
      <c r="B36" s="496" t="s">
        <v>130</v>
      </c>
      <c r="C36" s="497"/>
      <c r="D36" s="497"/>
      <c r="E36" s="497"/>
    </row>
    <row r="37" spans="1:5" ht="15.75" customHeight="1" x14ac:dyDescent="0.25">
      <c r="A37" s="471"/>
      <c r="B37" s="471"/>
      <c r="C37" s="471"/>
      <c r="D37" s="471"/>
      <c r="E37" s="471"/>
    </row>
    <row r="38" spans="1:5" ht="16.5" customHeight="1" x14ac:dyDescent="0.3">
      <c r="A38" s="468" t="s">
        <v>1</v>
      </c>
      <c r="B38" s="469" t="s">
        <v>22</v>
      </c>
    </row>
    <row r="39" spans="1:5" ht="16.5" customHeight="1" x14ac:dyDescent="0.3">
      <c r="A39" s="472" t="s">
        <v>4</v>
      </c>
      <c r="B39" s="470" t="s">
        <v>131</v>
      </c>
      <c r="C39" s="471"/>
      <c r="D39" s="471"/>
      <c r="E39" s="471"/>
    </row>
    <row r="40" spans="1:5" ht="16.5" customHeight="1" x14ac:dyDescent="0.3">
      <c r="A40" s="472" t="s">
        <v>6</v>
      </c>
      <c r="B40" s="473">
        <v>101.34</v>
      </c>
      <c r="C40" s="471"/>
      <c r="D40" s="471"/>
      <c r="E40" s="471"/>
    </row>
    <row r="41" spans="1:5" ht="16.5" customHeight="1" x14ac:dyDescent="0.3">
      <c r="A41" s="470" t="s">
        <v>8</v>
      </c>
      <c r="B41" s="473">
        <v>15.79</v>
      </c>
      <c r="C41" s="471"/>
      <c r="D41" s="471"/>
      <c r="E41" s="471"/>
    </row>
    <row r="42" spans="1:5" ht="16.5" customHeight="1" x14ac:dyDescent="0.3">
      <c r="A42" s="470" t="s">
        <v>10</v>
      </c>
      <c r="B42" s="474">
        <v>0.15</v>
      </c>
      <c r="C42" s="471"/>
      <c r="D42" s="471"/>
      <c r="E42" s="471"/>
    </row>
    <row r="43" spans="1:5" ht="15.75" customHeight="1" x14ac:dyDescent="0.25">
      <c r="A43" s="471"/>
      <c r="B43" s="471"/>
      <c r="C43" s="471"/>
      <c r="D43" s="471"/>
      <c r="E43" s="471"/>
    </row>
    <row r="44" spans="1:5" ht="16.5" customHeight="1" x14ac:dyDescent="0.3">
      <c r="A44" s="475" t="s">
        <v>13</v>
      </c>
      <c r="B44" s="476"/>
      <c r="C44" s="475"/>
      <c r="D44" s="475"/>
      <c r="E44" s="475" t="s">
        <v>17</v>
      </c>
    </row>
    <row r="45" spans="1:5" ht="16.5" customHeight="1" x14ac:dyDescent="0.3">
      <c r="A45" s="477">
        <v>1</v>
      </c>
      <c r="B45" s="478">
        <v>67460583</v>
      </c>
      <c r="C45" s="478">
        <v>6239.8</v>
      </c>
      <c r="D45" s="479">
        <v>1.2</v>
      </c>
      <c r="E45" s="480">
        <v>2.9</v>
      </c>
    </row>
    <row r="46" spans="1:5" ht="16.5" customHeight="1" x14ac:dyDescent="0.3">
      <c r="A46" s="477">
        <v>2</v>
      </c>
      <c r="B46" s="478">
        <v>67795040</v>
      </c>
      <c r="C46" s="478">
        <v>6416.5</v>
      </c>
      <c r="D46" s="479">
        <v>1.2</v>
      </c>
      <c r="E46" s="479">
        <v>2.9</v>
      </c>
    </row>
    <row r="47" spans="1:5" ht="16.5" customHeight="1" x14ac:dyDescent="0.3">
      <c r="A47" s="477">
        <v>3</v>
      </c>
      <c r="B47" s="478">
        <v>67961719</v>
      </c>
      <c r="C47" s="478">
        <v>6382.3</v>
      </c>
      <c r="D47" s="479">
        <v>1.2</v>
      </c>
      <c r="E47" s="479">
        <v>2.9</v>
      </c>
    </row>
    <row r="48" spans="1:5" ht="16.5" customHeight="1" x14ac:dyDescent="0.3">
      <c r="A48" s="477">
        <v>4</v>
      </c>
      <c r="B48" s="478">
        <v>67746098</v>
      </c>
      <c r="C48" s="478">
        <v>6382.3</v>
      </c>
      <c r="D48" s="479">
        <v>1.2</v>
      </c>
      <c r="E48" s="479">
        <v>2.9</v>
      </c>
    </row>
    <row r="49" spans="1:7" ht="16.5" customHeight="1" x14ac:dyDescent="0.3">
      <c r="A49" s="477">
        <v>5</v>
      </c>
      <c r="B49" s="478">
        <v>68215475</v>
      </c>
      <c r="C49" s="478">
        <v>6412</v>
      </c>
      <c r="D49" s="479">
        <v>1.2</v>
      </c>
      <c r="E49" s="479">
        <v>2.9</v>
      </c>
    </row>
    <row r="50" spans="1:7" ht="16.5" customHeight="1" x14ac:dyDescent="0.3">
      <c r="A50" s="477">
        <v>6</v>
      </c>
      <c r="B50" s="481">
        <v>68008695</v>
      </c>
      <c r="C50" s="481">
        <v>6418.9</v>
      </c>
      <c r="D50" s="482">
        <v>1.2</v>
      </c>
      <c r="E50" s="482">
        <v>2.9</v>
      </c>
    </row>
    <row r="51" spans="1:7" ht="16.5" customHeight="1" x14ac:dyDescent="0.3">
      <c r="A51" s="483" t="s">
        <v>18</v>
      </c>
      <c r="B51" s="484">
        <f>AVERAGE(B45:B50)</f>
        <v>67864601.666666672</v>
      </c>
      <c r="C51" s="485">
        <f>AVERAGE(C45:C50)</f>
        <v>6375.2999999999993</v>
      </c>
      <c r="D51" s="486">
        <f>AVERAGE(D45:D50)</f>
        <v>1.2</v>
      </c>
      <c r="E51" s="486">
        <f>AVERAGE(E45:E50)</f>
        <v>2.9</v>
      </c>
    </row>
    <row r="52" spans="1:7" ht="16.5" customHeight="1" x14ac:dyDescent="0.3">
      <c r="A52" s="487" t="s">
        <v>19</v>
      </c>
      <c r="B52" s="488">
        <f>(STDEV(B45:B50)/B51)</f>
        <v>3.8165067427510901E-3</v>
      </c>
      <c r="C52" s="489"/>
      <c r="D52" s="489"/>
      <c r="E52" s="490"/>
    </row>
    <row r="53" spans="1:7" s="465" customFormat="1" ht="16.5" customHeight="1" x14ac:dyDescent="0.3">
      <c r="A53" s="491" t="s">
        <v>20</v>
      </c>
      <c r="B53" s="492">
        <f>COUNT(B45:B50)</f>
        <v>6</v>
      </c>
      <c r="C53" s="493"/>
      <c r="D53" s="494"/>
      <c r="E53" s="495"/>
    </row>
    <row r="54" spans="1:7" s="465" customFormat="1" ht="15.75" customHeight="1" x14ac:dyDescent="0.25">
      <c r="A54" s="471"/>
      <c r="B54" s="471"/>
      <c r="C54" s="471"/>
      <c r="D54" s="471"/>
      <c r="E54" s="471"/>
    </row>
    <row r="55" spans="1:7" s="465" customFormat="1" ht="16.5" customHeight="1" x14ac:dyDescent="0.3">
      <c r="A55" s="472" t="s">
        <v>21</v>
      </c>
      <c r="B55" s="496" t="s">
        <v>128</v>
      </c>
      <c r="C55" s="497"/>
      <c r="D55" s="497"/>
      <c r="E55" s="497"/>
    </row>
    <row r="56" spans="1:7" ht="16.5" customHeight="1" x14ac:dyDescent="0.3">
      <c r="A56" s="472"/>
      <c r="B56" s="496" t="s">
        <v>129</v>
      </c>
      <c r="C56" s="497"/>
      <c r="D56" s="497"/>
      <c r="E56" s="497"/>
    </row>
    <row r="57" spans="1:7" ht="16.5" customHeight="1" x14ac:dyDescent="0.3">
      <c r="A57" s="472"/>
      <c r="B57" s="496" t="s">
        <v>130</v>
      </c>
      <c r="C57" s="497"/>
      <c r="D57" s="497"/>
      <c r="E57" s="497"/>
    </row>
    <row r="58" spans="1:7" ht="14.25" customHeight="1" thickBot="1" x14ac:dyDescent="0.3">
      <c r="A58" s="498"/>
      <c r="B58" s="499"/>
      <c r="D58" s="500"/>
      <c r="F58" s="501"/>
      <c r="G58" s="501"/>
    </row>
    <row r="59" spans="1:7" ht="15" customHeight="1" x14ac:dyDescent="0.3">
      <c r="B59" s="502" t="s">
        <v>23</v>
      </c>
      <c r="C59" s="502"/>
      <c r="E59" s="503" t="s">
        <v>24</v>
      </c>
      <c r="F59" s="504"/>
      <c r="G59" s="503" t="s">
        <v>25</v>
      </c>
    </row>
    <row r="60" spans="1:7" ht="15" customHeight="1" x14ac:dyDescent="0.3">
      <c r="A60" s="505" t="s">
        <v>26</v>
      </c>
      <c r="B60" s="506"/>
      <c r="C60" s="506"/>
      <c r="E60" s="506"/>
      <c r="G60" s="506"/>
    </row>
    <row r="61" spans="1:7" ht="15" customHeight="1" x14ac:dyDescent="0.3">
      <c r="A61" s="505" t="s">
        <v>27</v>
      </c>
      <c r="B61" s="507"/>
      <c r="C61" s="507"/>
      <c r="E61" s="507"/>
      <c r="G61" s="508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0:H54"/>
  <sheetViews>
    <sheetView view="pageBreakPreview" topLeftCell="A30" workbookViewId="0">
      <selection activeCell="A9" sqref="A9:H5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420" t="s">
        <v>28</v>
      </c>
      <c r="B11" s="421"/>
      <c r="C11" s="421"/>
      <c r="D11" s="421"/>
      <c r="E11" s="421"/>
      <c r="F11" s="422"/>
      <c r="G11" s="43"/>
    </row>
    <row r="12" spans="1:7" ht="16.5" customHeight="1" x14ac:dyDescent="0.3">
      <c r="A12" s="419" t="s">
        <v>29</v>
      </c>
      <c r="B12" s="419"/>
      <c r="C12" s="419"/>
      <c r="D12" s="419"/>
      <c r="E12" s="419"/>
      <c r="F12" s="419"/>
      <c r="G12" s="42"/>
    </row>
    <row r="14" spans="1:7" ht="16.5" customHeight="1" x14ac:dyDescent="0.3">
      <c r="A14" s="424" t="s">
        <v>30</v>
      </c>
      <c r="B14" s="424"/>
      <c r="C14" s="12" t="s">
        <v>5</v>
      </c>
    </row>
    <row r="15" spans="1:7" ht="16.5" customHeight="1" x14ac:dyDescent="0.3">
      <c r="A15" s="424" t="s">
        <v>31</v>
      </c>
      <c r="B15" s="424"/>
      <c r="C15" s="12" t="s">
        <v>7</v>
      </c>
    </row>
    <row r="16" spans="1:7" ht="16.5" customHeight="1" x14ac:dyDescent="0.3">
      <c r="A16" s="424" t="s">
        <v>32</v>
      </c>
      <c r="B16" s="424"/>
      <c r="C16" s="12" t="s">
        <v>9</v>
      </c>
    </row>
    <row r="17" spans="1:5" ht="16.5" customHeight="1" x14ac:dyDescent="0.3">
      <c r="A17" s="424" t="s">
        <v>33</v>
      </c>
      <c r="B17" s="424"/>
      <c r="C17" s="12" t="s">
        <v>11</v>
      </c>
    </row>
    <row r="18" spans="1:5" ht="16.5" customHeight="1" x14ac:dyDescent="0.3">
      <c r="A18" s="424" t="s">
        <v>34</v>
      </c>
      <c r="B18" s="424"/>
      <c r="C18" s="49" t="s">
        <v>12</v>
      </c>
    </row>
    <row r="19" spans="1:5" ht="16.5" customHeight="1" x14ac:dyDescent="0.3">
      <c r="A19" s="424" t="s">
        <v>35</v>
      </c>
      <c r="B19" s="424"/>
      <c r="C19" s="49" t="e">
        <f>#REF!</f>
        <v>#REF!</v>
      </c>
    </row>
    <row r="20" spans="1:5" ht="16.5" customHeight="1" x14ac:dyDescent="0.3">
      <c r="A20" s="14"/>
      <c r="B20" s="14"/>
      <c r="C20" s="29"/>
    </row>
    <row r="21" spans="1:5" ht="16.5" customHeight="1" x14ac:dyDescent="0.3">
      <c r="A21" s="419" t="s">
        <v>1</v>
      </c>
      <c r="B21" s="419"/>
      <c r="C21" s="11" t="s">
        <v>36</v>
      </c>
      <c r="D21" s="18"/>
    </row>
    <row r="22" spans="1:5" ht="15.75" customHeight="1" x14ac:dyDescent="0.3">
      <c r="A22" s="423"/>
      <c r="B22" s="423"/>
      <c r="C22" s="9"/>
      <c r="D22" s="423"/>
      <c r="E22" s="423"/>
    </row>
    <row r="23" spans="1:5" ht="33.75" customHeight="1" x14ac:dyDescent="0.3">
      <c r="C23" s="38" t="s">
        <v>37</v>
      </c>
      <c r="D23" s="37" t="s">
        <v>38</v>
      </c>
      <c r="E23" s="4"/>
    </row>
    <row r="24" spans="1:5" ht="15.75" customHeight="1" x14ac:dyDescent="0.3">
      <c r="C24" s="47">
        <v>770.32</v>
      </c>
      <c r="D24" s="39">
        <f t="shared" ref="D24:D43" si="0">(C24-$C$46)/$C$46</f>
        <v>-1.5346647587051818E-3</v>
      </c>
      <c r="E24" s="5"/>
    </row>
    <row r="25" spans="1:5" ht="15.75" customHeight="1" x14ac:dyDescent="0.3">
      <c r="C25" s="47">
        <v>775.34</v>
      </c>
      <c r="D25" s="40">
        <f t="shared" si="0"/>
        <v>4.9721064310747562E-3</v>
      </c>
      <c r="E25" s="5"/>
    </row>
    <row r="26" spans="1:5" ht="15.75" customHeight="1" x14ac:dyDescent="0.3">
      <c r="C26" s="47">
        <v>755.23</v>
      </c>
      <c r="D26" s="40">
        <f t="shared" si="0"/>
        <v>-2.1093863414836621E-2</v>
      </c>
      <c r="E26" s="5"/>
    </row>
    <row r="27" spans="1:5" ht="15.75" customHeight="1" x14ac:dyDescent="0.3">
      <c r="C27" s="47">
        <v>773.1</v>
      </c>
      <c r="D27" s="40">
        <f t="shared" si="0"/>
        <v>2.0686866173083868E-3</v>
      </c>
      <c r="E27" s="5"/>
    </row>
    <row r="28" spans="1:5" ht="15.75" customHeight="1" x14ac:dyDescent="0.3">
      <c r="C28" s="47">
        <v>773.19</v>
      </c>
      <c r="D28" s="40">
        <f t="shared" si="0"/>
        <v>2.1853418776829692E-3</v>
      </c>
      <c r="E28" s="5"/>
    </row>
    <row r="29" spans="1:5" ht="15.75" customHeight="1" x14ac:dyDescent="0.3">
      <c r="C29" s="47">
        <v>770.13</v>
      </c>
      <c r="D29" s="40">
        <f t="shared" si="0"/>
        <v>-1.780936975051506E-3</v>
      </c>
      <c r="E29" s="5"/>
    </row>
    <row r="30" spans="1:5" ht="15.75" customHeight="1" x14ac:dyDescent="0.3">
      <c r="C30" s="47">
        <v>776.4</v>
      </c>
      <c r="D30" s="40">
        <f t="shared" si="0"/>
        <v>6.3460461643748359E-3</v>
      </c>
      <c r="E30" s="5"/>
    </row>
    <row r="31" spans="1:5" ht="15.75" customHeight="1" x14ac:dyDescent="0.3">
      <c r="C31" s="47">
        <v>775.71</v>
      </c>
      <c r="D31" s="40">
        <f t="shared" si="0"/>
        <v>5.4516891681700977E-3</v>
      </c>
      <c r="E31" s="5"/>
    </row>
    <row r="32" spans="1:5" ht="15.75" customHeight="1" x14ac:dyDescent="0.3">
      <c r="C32" s="47">
        <v>775.8</v>
      </c>
      <c r="D32" s="40">
        <f t="shared" si="0"/>
        <v>5.5683444285445326E-3</v>
      </c>
      <c r="E32" s="5"/>
    </row>
    <row r="33" spans="1:7" ht="15.75" customHeight="1" x14ac:dyDescent="0.3">
      <c r="C33" s="47">
        <v>767.84</v>
      </c>
      <c r="D33" s="40">
        <f t="shared" si="0"/>
        <v>-4.7491652668036725E-3</v>
      </c>
      <c r="E33" s="5"/>
    </row>
    <row r="34" spans="1:7" ht="15.75" customHeight="1" x14ac:dyDescent="0.3">
      <c r="C34" s="47">
        <v>771.83</v>
      </c>
      <c r="D34" s="40">
        <f t="shared" si="0"/>
        <v>4.2255127646766328E-4</v>
      </c>
      <c r="E34" s="5"/>
    </row>
    <row r="35" spans="1:7" ht="15.75" customHeight="1" x14ac:dyDescent="0.3">
      <c r="C35" s="47">
        <v>769.85</v>
      </c>
      <c r="D35" s="40">
        <f t="shared" si="0"/>
        <v>-2.1438644517722651E-3</v>
      </c>
      <c r="E35" s="5"/>
    </row>
    <row r="36" spans="1:7" ht="15.75" customHeight="1" x14ac:dyDescent="0.3">
      <c r="C36" s="47">
        <v>770.95</v>
      </c>
      <c r="D36" s="40">
        <f t="shared" si="0"/>
        <v>-7.1807793608339972E-4</v>
      </c>
      <c r="E36" s="5"/>
    </row>
    <row r="37" spans="1:7" ht="15.75" customHeight="1" x14ac:dyDescent="0.3">
      <c r="C37" s="47">
        <v>767.08</v>
      </c>
      <c r="D37" s="40">
        <f t="shared" si="0"/>
        <v>-5.7342541321886743E-3</v>
      </c>
      <c r="E37" s="5"/>
    </row>
    <row r="38" spans="1:7" ht="15.75" customHeight="1" x14ac:dyDescent="0.3">
      <c r="C38" s="47">
        <v>774.07</v>
      </c>
      <c r="D38" s="40">
        <f t="shared" si="0"/>
        <v>3.3259710902340321E-3</v>
      </c>
      <c r="E38" s="5"/>
    </row>
    <row r="39" spans="1:7" ht="15.75" customHeight="1" x14ac:dyDescent="0.3">
      <c r="C39" s="47">
        <v>770.35</v>
      </c>
      <c r="D39" s="40">
        <f t="shared" si="0"/>
        <v>-1.4957796719137035E-3</v>
      </c>
      <c r="E39" s="5"/>
    </row>
    <row r="40" spans="1:7" ht="15.75" customHeight="1" x14ac:dyDescent="0.3">
      <c r="C40" s="47">
        <v>772.86</v>
      </c>
      <c r="D40" s="40">
        <f t="shared" si="0"/>
        <v>1.7576059229762653E-3</v>
      </c>
      <c r="E40" s="5"/>
    </row>
    <row r="41" spans="1:7" ht="15.75" customHeight="1" x14ac:dyDescent="0.3">
      <c r="C41" s="47">
        <v>778.13</v>
      </c>
      <c r="D41" s="40">
        <f t="shared" si="0"/>
        <v>8.5884195026854834E-3</v>
      </c>
      <c r="E41" s="5"/>
    </row>
    <row r="42" spans="1:7" ht="15.75" customHeight="1" x14ac:dyDescent="0.3">
      <c r="C42" s="47">
        <v>772.86</v>
      </c>
      <c r="D42" s="40">
        <f t="shared" si="0"/>
        <v>1.7576059229762653E-3</v>
      </c>
      <c r="E42" s="5"/>
    </row>
    <row r="43" spans="1:7" ht="16.5" customHeight="1" x14ac:dyDescent="0.3">
      <c r="C43" s="48">
        <v>769.04</v>
      </c>
      <c r="D43" s="41">
        <f t="shared" si="0"/>
        <v>-3.1937617951432119E-3</v>
      </c>
      <c r="E43" s="5"/>
    </row>
    <row r="44" spans="1:7" ht="16.5" customHeight="1" x14ac:dyDescent="0.3">
      <c r="C44" s="6"/>
      <c r="D44" s="5"/>
      <c r="E44" s="7"/>
    </row>
    <row r="45" spans="1:7" ht="16.5" customHeight="1" x14ac:dyDescent="0.3">
      <c r="B45" s="34" t="s">
        <v>39</v>
      </c>
      <c r="C45" s="35">
        <f>SUM(C24:C44)</f>
        <v>15430.080000000002</v>
      </c>
      <c r="D45" s="30"/>
      <c r="E45" s="6"/>
    </row>
    <row r="46" spans="1:7" ht="17.25" customHeight="1" x14ac:dyDescent="0.3">
      <c r="B46" s="34" t="s">
        <v>40</v>
      </c>
      <c r="C46" s="36">
        <f>AVERAGE(C24:C44)</f>
        <v>771.50400000000013</v>
      </c>
      <c r="E46" s="8"/>
    </row>
    <row r="47" spans="1:7" ht="17.25" customHeight="1" x14ac:dyDescent="0.3">
      <c r="A47" s="12"/>
      <c r="B47" s="31"/>
      <c r="D47" s="10"/>
      <c r="E47" s="8"/>
    </row>
    <row r="48" spans="1:7" ht="33.75" customHeight="1" x14ac:dyDescent="0.3">
      <c r="B48" s="44" t="s">
        <v>40</v>
      </c>
      <c r="C48" s="37" t="s">
        <v>41</v>
      </c>
      <c r="D48" s="32"/>
      <c r="G48" s="10"/>
    </row>
    <row r="49" spans="1:6" ht="17.25" customHeight="1" x14ac:dyDescent="0.3">
      <c r="B49" s="417">
        <f>C46</f>
        <v>771.50400000000013</v>
      </c>
      <c r="C49" s="45">
        <f>-IF(C46&lt;=80,10%,IF(C46&lt;250,7.5%,5%))</f>
        <v>-0.05</v>
      </c>
      <c r="D49" s="33">
        <f>IF(C46&lt;=80,C46*0.9,IF(C46&lt;250,C46*0.925,C46*0.95))</f>
        <v>732.92880000000014</v>
      </c>
    </row>
    <row r="50" spans="1:6" ht="17.25" customHeight="1" x14ac:dyDescent="0.3">
      <c r="B50" s="418"/>
      <c r="C50" s="46">
        <f>IF(C46&lt;=80, 10%, IF(C46&lt;250, 7.5%, 5%))</f>
        <v>0.05</v>
      </c>
      <c r="D50" s="33">
        <f>IF(C46&lt;=80, C46*1.1, IF(C46&lt;250, C46*1.075, C46*1.05))</f>
        <v>810.07920000000013</v>
      </c>
    </row>
    <row r="51" spans="1:6" ht="16.5" customHeight="1" x14ac:dyDescent="0.3">
      <c r="A51" s="15"/>
      <c r="B51" s="16"/>
      <c r="C51" s="12"/>
      <c r="D51" s="17"/>
      <c r="E51" s="12"/>
      <c r="F51" s="18"/>
    </row>
    <row r="52" spans="1:6" ht="16.5" customHeight="1" x14ac:dyDescent="0.3">
      <c r="A52" s="12"/>
      <c r="B52" s="19" t="s">
        <v>23</v>
      </c>
      <c r="C52" s="19"/>
      <c r="D52" s="20" t="s">
        <v>24</v>
      </c>
      <c r="E52" s="21"/>
      <c r="F52" s="20" t="s">
        <v>25</v>
      </c>
    </row>
    <row r="53" spans="1:6" ht="34.5" customHeight="1" x14ac:dyDescent="0.3">
      <c r="A53" s="22" t="s">
        <v>26</v>
      </c>
      <c r="B53" s="23"/>
      <c r="C53" s="24"/>
      <c r="D53" s="23"/>
      <c r="E53" s="13"/>
      <c r="F53" s="25"/>
    </row>
    <row r="54" spans="1:6" ht="34.5" customHeight="1" x14ac:dyDescent="0.3">
      <c r="A54" s="22" t="s">
        <v>27</v>
      </c>
      <c r="B54" s="26"/>
      <c r="C54" s="27"/>
      <c r="D54" s="26"/>
      <c r="E54" s="13"/>
      <c r="F54" s="28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36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35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34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33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32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31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30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9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8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7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26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25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24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23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22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21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20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9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8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7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16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7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view="pageLayout" topLeftCell="A115" zoomScale="55" zoomScaleNormal="40" zoomScalePageLayoutView="55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3" t="s">
        <v>42</v>
      </c>
      <c r="B1" s="453"/>
      <c r="C1" s="453"/>
      <c r="D1" s="453"/>
      <c r="E1" s="453"/>
      <c r="F1" s="453"/>
      <c r="G1" s="453"/>
      <c r="H1" s="453"/>
      <c r="I1" s="453"/>
    </row>
    <row r="2" spans="1:9" ht="18.75" customHeight="1" x14ac:dyDescent="0.25">
      <c r="A2" s="453"/>
      <c r="B2" s="453"/>
      <c r="C2" s="453"/>
      <c r="D2" s="453"/>
      <c r="E2" s="453"/>
      <c r="F2" s="453"/>
      <c r="G2" s="453"/>
      <c r="H2" s="453"/>
      <c r="I2" s="453"/>
    </row>
    <row r="3" spans="1:9" ht="18.75" customHeight="1" x14ac:dyDescent="0.25">
      <c r="A3" s="453"/>
      <c r="B3" s="453"/>
      <c r="C3" s="453"/>
      <c r="D3" s="453"/>
      <c r="E3" s="453"/>
      <c r="F3" s="453"/>
      <c r="G3" s="453"/>
      <c r="H3" s="453"/>
      <c r="I3" s="453"/>
    </row>
    <row r="4" spans="1:9" ht="18.75" customHeight="1" x14ac:dyDescent="0.25">
      <c r="A4" s="453"/>
      <c r="B4" s="453"/>
      <c r="C4" s="453"/>
      <c r="D4" s="453"/>
      <c r="E4" s="453"/>
      <c r="F4" s="453"/>
      <c r="G4" s="453"/>
      <c r="H4" s="453"/>
      <c r="I4" s="453"/>
    </row>
    <row r="5" spans="1:9" ht="18.75" customHeight="1" x14ac:dyDescent="0.25">
      <c r="A5" s="453"/>
      <c r="B5" s="453"/>
      <c r="C5" s="453"/>
      <c r="D5" s="453"/>
      <c r="E5" s="453"/>
      <c r="F5" s="453"/>
      <c r="G5" s="453"/>
      <c r="H5" s="453"/>
      <c r="I5" s="453"/>
    </row>
    <row r="6" spans="1:9" ht="18.75" customHeight="1" x14ac:dyDescent="0.25">
      <c r="A6" s="453"/>
      <c r="B6" s="453"/>
      <c r="C6" s="453"/>
      <c r="D6" s="453"/>
      <c r="E6" s="453"/>
      <c r="F6" s="453"/>
      <c r="G6" s="453"/>
      <c r="H6" s="453"/>
      <c r="I6" s="453"/>
    </row>
    <row r="7" spans="1:9" ht="18.75" customHeight="1" x14ac:dyDescent="0.25">
      <c r="A7" s="453"/>
      <c r="B7" s="453"/>
      <c r="C7" s="453"/>
      <c r="D7" s="453"/>
      <c r="E7" s="453"/>
      <c r="F7" s="453"/>
      <c r="G7" s="453"/>
      <c r="H7" s="453"/>
      <c r="I7" s="453"/>
    </row>
    <row r="8" spans="1:9" x14ac:dyDescent="0.25">
      <c r="A8" s="454" t="s">
        <v>43</v>
      </c>
      <c r="B8" s="454"/>
      <c r="C8" s="454"/>
      <c r="D8" s="454"/>
      <c r="E8" s="454"/>
      <c r="F8" s="454"/>
      <c r="G8" s="454"/>
      <c r="H8" s="454"/>
      <c r="I8" s="454"/>
    </row>
    <row r="9" spans="1:9" x14ac:dyDescent="0.25">
      <c r="A9" s="454"/>
      <c r="B9" s="454"/>
      <c r="C9" s="454"/>
      <c r="D9" s="454"/>
      <c r="E9" s="454"/>
      <c r="F9" s="454"/>
      <c r="G9" s="454"/>
      <c r="H9" s="454"/>
      <c r="I9" s="454"/>
    </row>
    <row r="10" spans="1:9" x14ac:dyDescent="0.25">
      <c r="A10" s="454"/>
      <c r="B10" s="454"/>
      <c r="C10" s="454"/>
      <c r="D10" s="454"/>
      <c r="E10" s="454"/>
      <c r="F10" s="454"/>
      <c r="G10" s="454"/>
      <c r="H10" s="454"/>
      <c r="I10" s="454"/>
    </row>
    <row r="11" spans="1:9" x14ac:dyDescent="0.25">
      <c r="A11" s="454"/>
      <c r="B11" s="454"/>
      <c r="C11" s="454"/>
      <c r="D11" s="454"/>
      <c r="E11" s="454"/>
      <c r="F11" s="454"/>
      <c r="G11" s="454"/>
      <c r="H11" s="454"/>
      <c r="I11" s="454"/>
    </row>
    <row r="12" spans="1:9" x14ac:dyDescent="0.25">
      <c r="A12" s="454"/>
      <c r="B12" s="454"/>
      <c r="C12" s="454"/>
      <c r="D12" s="454"/>
      <c r="E12" s="454"/>
      <c r="F12" s="454"/>
      <c r="G12" s="454"/>
      <c r="H12" s="454"/>
      <c r="I12" s="454"/>
    </row>
    <row r="13" spans="1:9" x14ac:dyDescent="0.25">
      <c r="A13" s="454"/>
      <c r="B13" s="454"/>
      <c r="C13" s="454"/>
      <c r="D13" s="454"/>
      <c r="E13" s="454"/>
      <c r="F13" s="454"/>
      <c r="G13" s="454"/>
      <c r="H13" s="454"/>
      <c r="I13" s="454"/>
    </row>
    <row r="14" spans="1:9" x14ac:dyDescent="0.25">
      <c r="A14" s="454"/>
      <c r="B14" s="454"/>
      <c r="C14" s="454"/>
      <c r="D14" s="454"/>
      <c r="E14" s="454"/>
      <c r="F14" s="454"/>
      <c r="G14" s="454"/>
      <c r="H14" s="454"/>
      <c r="I14" s="454"/>
    </row>
    <row r="15" spans="1:9" ht="19.5" customHeight="1" x14ac:dyDescent="0.3">
      <c r="A15" s="50"/>
    </row>
    <row r="16" spans="1:9" ht="19.5" customHeight="1" x14ac:dyDescent="0.3">
      <c r="A16" s="426" t="s">
        <v>28</v>
      </c>
      <c r="B16" s="427"/>
      <c r="C16" s="427"/>
      <c r="D16" s="427"/>
      <c r="E16" s="427"/>
      <c r="F16" s="427"/>
      <c r="G16" s="427"/>
      <c r="H16" s="428"/>
    </row>
    <row r="17" spans="1:14" ht="20.25" customHeight="1" x14ac:dyDescent="0.25">
      <c r="A17" s="429" t="s">
        <v>44</v>
      </c>
      <c r="B17" s="429"/>
      <c r="C17" s="429"/>
      <c r="D17" s="429"/>
      <c r="E17" s="429"/>
      <c r="F17" s="429"/>
      <c r="G17" s="429"/>
      <c r="H17" s="429"/>
    </row>
    <row r="18" spans="1:14" ht="26.25" customHeight="1" x14ac:dyDescent="0.4">
      <c r="A18" s="52" t="s">
        <v>30</v>
      </c>
      <c r="B18" s="425" t="s">
        <v>5</v>
      </c>
      <c r="C18" s="425"/>
      <c r="D18" s="222"/>
      <c r="E18" s="53"/>
      <c r="F18" s="54"/>
      <c r="G18" s="54"/>
      <c r="H18" s="54"/>
    </row>
    <row r="19" spans="1:14" ht="26.25" customHeight="1" x14ac:dyDescent="0.4">
      <c r="A19" s="52" t="s">
        <v>31</v>
      </c>
      <c r="B19" s="55" t="s">
        <v>7</v>
      </c>
      <c r="C19" s="224">
        <v>21</v>
      </c>
      <c r="D19" s="54"/>
      <c r="E19" s="54"/>
      <c r="F19" s="54"/>
      <c r="G19" s="54"/>
      <c r="H19" s="54"/>
    </row>
    <row r="20" spans="1:14" ht="26.25" customHeight="1" x14ac:dyDescent="0.4">
      <c r="A20" s="52" t="s">
        <v>32</v>
      </c>
      <c r="B20" s="430" t="s">
        <v>9</v>
      </c>
      <c r="C20" s="430"/>
      <c r="D20" s="54"/>
      <c r="E20" s="54"/>
      <c r="F20" s="54"/>
      <c r="G20" s="54"/>
      <c r="H20" s="54"/>
    </row>
    <row r="21" spans="1:14" ht="26.25" customHeight="1" x14ac:dyDescent="0.4">
      <c r="A21" s="52" t="s">
        <v>33</v>
      </c>
      <c r="B21" s="430" t="s">
        <v>11</v>
      </c>
      <c r="C21" s="430"/>
      <c r="D21" s="430"/>
      <c r="E21" s="430"/>
      <c r="F21" s="430"/>
      <c r="G21" s="430"/>
      <c r="H21" s="430"/>
      <c r="I21" s="56"/>
    </row>
    <row r="22" spans="1:14" ht="26.25" customHeight="1" x14ac:dyDescent="0.4">
      <c r="A22" s="52" t="s">
        <v>34</v>
      </c>
      <c r="B22" s="57" t="s">
        <v>12</v>
      </c>
      <c r="C22" s="54"/>
      <c r="D22" s="54"/>
      <c r="E22" s="54"/>
      <c r="F22" s="54"/>
      <c r="G22" s="54"/>
      <c r="H22" s="54"/>
    </row>
    <row r="23" spans="1:14" ht="26.25" customHeight="1" x14ac:dyDescent="0.4">
      <c r="A23" s="52" t="s">
        <v>35</v>
      </c>
      <c r="B23" s="57"/>
      <c r="C23" s="54"/>
      <c r="D23" s="54"/>
      <c r="E23" s="54"/>
      <c r="F23" s="54"/>
      <c r="G23" s="54"/>
      <c r="H23" s="54"/>
    </row>
    <row r="24" spans="1:14" ht="18.75" x14ac:dyDescent="0.3">
      <c r="A24" s="52"/>
      <c r="B24" s="58"/>
    </row>
    <row r="25" spans="1:14" ht="18.75" x14ac:dyDescent="0.3">
      <c r="A25" s="59" t="s">
        <v>1</v>
      </c>
      <c r="B25" s="58"/>
    </row>
    <row r="26" spans="1:14" ht="26.25" customHeight="1" x14ac:dyDescent="0.4">
      <c r="A26" s="60" t="s">
        <v>4</v>
      </c>
      <c r="B26" s="425" t="s">
        <v>122</v>
      </c>
      <c r="C26" s="425"/>
    </row>
    <row r="27" spans="1:14" ht="26.25" customHeight="1" x14ac:dyDescent="0.4">
      <c r="A27" s="61" t="s">
        <v>45</v>
      </c>
      <c r="B27" s="431" t="s">
        <v>123</v>
      </c>
      <c r="C27" s="431"/>
    </row>
    <row r="28" spans="1:14" ht="27" customHeight="1" x14ac:dyDescent="0.4">
      <c r="A28" s="61" t="s">
        <v>6</v>
      </c>
      <c r="B28" s="62">
        <v>101.34</v>
      </c>
    </row>
    <row r="29" spans="1:14" s="3" customFormat="1" ht="27" customHeight="1" x14ac:dyDescent="0.4">
      <c r="A29" s="61" t="s">
        <v>46</v>
      </c>
      <c r="B29" s="63"/>
      <c r="C29" s="432" t="s">
        <v>47</v>
      </c>
      <c r="D29" s="433"/>
      <c r="E29" s="433"/>
      <c r="F29" s="433"/>
      <c r="G29" s="434"/>
      <c r="I29" s="64"/>
      <c r="J29" s="64"/>
      <c r="K29" s="64"/>
      <c r="L29" s="64"/>
    </row>
    <row r="30" spans="1:14" s="3" customFormat="1" ht="19.5" customHeight="1" x14ac:dyDescent="0.3">
      <c r="A30" s="61" t="s">
        <v>48</v>
      </c>
      <c r="B30" s="65">
        <f>B28-B29</f>
        <v>101.34</v>
      </c>
      <c r="C30" s="66"/>
      <c r="D30" s="66"/>
      <c r="E30" s="66"/>
      <c r="F30" s="66"/>
      <c r="G30" s="67"/>
      <c r="I30" s="64"/>
      <c r="J30" s="64"/>
      <c r="K30" s="64"/>
      <c r="L30" s="64"/>
    </row>
    <row r="31" spans="1:14" s="3" customFormat="1" ht="27" customHeight="1" x14ac:dyDescent="0.4">
      <c r="A31" s="61" t="s">
        <v>49</v>
      </c>
      <c r="B31" s="68">
        <v>1</v>
      </c>
      <c r="C31" s="435" t="s">
        <v>50</v>
      </c>
      <c r="D31" s="436"/>
      <c r="E31" s="436"/>
      <c r="F31" s="436"/>
      <c r="G31" s="436"/>
      <c r="H31" s="437"/>
      <c r="I31" s="64"/>
      <c r="J31" s="64"/>
      <c r="K31" s="64"/>
      <c r="L31" s="64"/>
    </row>
    <row r="32" spans="1:14" s="3" customFormat="1" ht="27" customHeight="1" x14ac:dyDescent="0.4">
      <c r="A32" s="61" t="s">
        <v>51</v>
      </c>
      <c r="B32" s="68">
        <v>1</v>
      </c>
      <c r="C32" s="435" t="s">
        <v>52</v>
      </c>
      <c r="D32" s="436"/>
      <c r="E32" s="436"/>
      <c r="F32" s="436"/>
      <c r="G32" s="436"/>
      <c r="H32" s="437"/>
      <c r="I32" s="64"/>
      <c r="J32" s="64"/>
      <c r="K32" s="64"/>
      <c r="L32" s="69"/>
      <c r="M32" s="69"/>
      <c r="N32" s="70"/>
    </row>
    <row r="33" spans="1:14" s="3" customFormat="1" ht="17.25" customHeight="1" x14ac:dyDescent="0.3">
      <c r="A33" s="61"/>
      <c r="B33" s="71"/>
      <c r="C33" s="72"/>
      <c r="D33" s="72"/>
      <c r="E33" s="72"/>
      <c r="F33" s="72"/>
      <c r="G33" s="72"/>
      <c r="H33" s="72"/>
      <c r="I33" s="64"/>
      <c r="J33" s="64"/>
      <c r="K33" s="64"/>
      <c r="L33" s="69"/>
      <c r="M33" s="69"/>
      <c r="N33" s="70"/>
    </row>
    <row r="34" spans="1:14" s="3" customFormat="1" ht="18.75" x14ac:dyDescent="0.3">
      <c r="A34" s="61" t="s">
        <v>53</v>
      </c>
      <c r="B34" s="73">
        <f>B31/B32</f>
        <v>1</v>
      </c>
      <c r="C34" s="51" t="s">
        <v>54</v>
      </c>
      <c r="D34" s="51"/>
      <c r="E34" s="51"/>
      <c r="F34" s="51"/>
      <c r="G34" s="51"/>
      <c r="I34" s="64"/>
      <c r="J34" s="64"/>
      <c r="K34" s="64"/>
      <c r="L34" s="69"/>
      <c r="M34" s="69"/>
      <c r="N34" s="70"/>
    </row>
    <row r="35" spans="1:14" s="3" customFormat="1" ht="19.5" customHeight="1" x14ac:dyDescent="0.3">
      <c r="A35" s="61"/>
      <c r="B35" s="65"/>
      <c r="G35" s="51"/>
      <c r="I35" s="64"/>
      <c r="J35" s="64"/>
      <c r="K35" s="64"/>
      <c r="L35" s="69"/>
      <c r="M35" s="69"/>
      <c r="N35" s="70"/>
    </row>
    <row r="36" spans="1:14" s="3" customFormat="1" ht="27" customHeight="1" x14ac:dyDescent="0.4">
      <c r="A36" s="74" t="s">
        <v>55</v>
      </c>
      <c r="B36" s="75">
        <v>50</v>
      </c>
      <c r="C36" s="51"/>
      <c r="D36" s="438" t="s">
        <v>56</v>
      </c>
      <c r="E36" s="439"/>
      <c r="F36" s="438" t="s">
        <v>57</v>
      </c>
      <c r="G36" s="440"/>
      <c r="J36" s="64"/>
      <c r="K36" s="64"/>
      <c r="L36" s="69"/>
      <c r="M36" s="69"/>
      <c r="N36" s="70"/>
    </row>
    <row r="37" spans="1:14" s="3" customFormat="1" ht="27" customHeight="1" x14ac:dyDescent="0.4">
      <c r="A37" s="76" t="s">
        <v>58</v>
      </c>
      <c r="B37" s="77">
        <v>5</v>
      </c>
      <c r="C37" s="78" t="s">
        <v>59</v>
      </c>
      <c r="D37" s="79" t="s">
        <v>60</v>
      </c>
      <c r="E37" s="80" t="s">
        <v>61</v>
      </c>
      <c r="F37" s="79" t="s">
        <v>60</v>
      </c>
      <c r="G37" s="81" t="s">
        <v>61</v>
      </c>
      <c r="I37" s="82" t="s">
        <v>62</v>
      </c>
      <c r="J37" s="64"/>
      <c r="K37" s="64"/>
      <c r="L37" s="69"/>
      <c r="M37" s="69"/>
      <c r="N37" s="70"/>
    </row>
    <row r="38" spans="1:14" s="3" customFormat="1" ht="26.25" customHeight="1" x14ac:dyDescent="0.4">
      <c r="A38" s="76" t="s">
        <v>63</v>
      </c>
      <c r="B38" s="77">
        <v>10</v>
      </c>
      <c r="C38" s="83">
        <v>1</v>
      </c>
      <c r="D38" s="267">
        <v>63505417</v>
      </c>
      <c r="E38" s="85">
        <f>IF(ISBLANK(D38),"-",$D$48/$D$45*D38)</f>
        <v>59530427.483875662</v>
      </c>
      <c r="F38" s="267">
        <v>68581409</v>
      </c>
      <c r="G38" s="86">
        <f>IF(ISBLANK(F38),"-",$D$48/$F$45*F38)</f>
        <v>59748001.558399387</v>
      </c>
      <c r="I38" s="87"/>
      <c r="J38" s="64"/>
      <c r="K38" s="64"/>
      <c r="L38" s="69"/>
      <c r="M38" s="69"/>
      <c r="N38" s="70"/>
    </row>
    <row r="39" spans="1:14" s="3" customFormat="1" ht="26.25" customHeight="1" x14ac:dyDescent="0.4">
      <c r="A39" s="76" t="s">
        <v>64</v>
      </c>
      <c r="B39" s="77">
        <v>1</v>
      </c>
      <c r="C39" s="88">
        <v>2</v>
      </c>
      <c r="D39" s="272">
        <v>62816346</v>
      </c>
      <c r="E39" s="90">
        <f>IF(ISBLANK(D39),"-",$D$48/$D$45*D39)</f>
        <v>58884487.450181507</v>
      </c>
      <c r="F39" s="272">
        <v>68386643</v>
      </c>
      <c r="G39" s="91">
        <f>IF(ISBLANK(F39),"-",$D$48/$F$45*F39)</f>
        <v>59578321.765563354</v>
      </c>
      <c r="I39" s="442">
        <f>ABS((F43/D43*D42)-F42)/D42</f>
        <v>8.2118173858255136E-3</v>
      </c>
      <c r="J39" s="64"/>
      <c r="K39" s="64"/>
      <c r="L39" s="69"/>
      <c r="M39" s="69"/>
      <c r="N39" s="70"/>
    </row>
    <row r="40" spans="1:14" ht="26.25" customHeight="1" x14ac:dyDescent="0.4">
      <c r="A40" s="76" t="s">
        <v>65</v>
      </c>
      <c r="B40" s="77">
        <v>1</v>
      </c>
      <c r="C40" s="88">
        <v>3</v>
      </c>
      <c r="D40" s="272">
        <v>63039899</v>
      </c>
      <c r="E40" s="90">
        <f>IF(ISBLANK(D40),"-",$D$48/$D$45*D40)</f>
        <v>59094047.615030162</v>
      </c>
      <c r="F40" s="272">
        <v>68339620</v>
      </c>
      <c r="G40" s="91">
        <f>IF(ISBLANK(F40),"-",$D$48/$F$45*F40)</f>
        <v>59537355.411587149</v>
      </c>
      <c r="I40" s="442"/>
      <c r="L40" s="69"/>
      <c r="M40" s="69"/>
      <c r="N40" s="92"/>
    </row>
    <row r="41" spans="1:14" ht="27" customHeight="1" x14ac:dyDescent="0.4">
      <c r="A41" s="76" t="s">
        <v>66</v>
      </c>
      <c r="B41" s="77">
        <v>1</v>
      </c>
      <c r="C41" s="93">
        <v>4</v>
      </c>
      <c r="D41" s="277"/>
      <c r="E41" s="95" t="str">
        <f>IF(ISBLANK(D41),"-",$D$48/$D$45*D41)</f>
        <v>-</v>
      </c>
      <c r="F41" s="277"/>
      <c r="G41" s="96" t="str">
        <f>IF(ISBLANK(F41),"-",$D$48/$F$45*F41)</f>
        <v>-</v>
      </c>
      <c r="I41" s="97"/>
      <c r="L41" s="69"/>
      <c r="M41" s="69"/>
      <c r="N41" s="92"/>
    </row>
    <row r="42" spans="1:14" ht="27" customHeight="1" x14ac:dyDescent="0.4">
      <c r="A42" s="76" t="s">
        <v>67</v>
      </c>
      <c r="B42" s="77">
        <v>1</v>
      </c>
      <c r="C42" s="98" t="s">
        <v>68</v>
      </c>
      <c r="D42" s="99">
        <f>AVERAGE(D38:D41)</f>
        <v>63120554</v>
      </c>
      <c r="E42" s="100">
        <f>AVERAGE(E38:E41)</f>
        <v>59169654.183029115</v>
      </c>
      <c r="F42" s="99">
        <f>AVERAGE(F38:F41)</f>
        <v>68435890.666666672</v>
      </c>
      <c r="G42" s="101">
        <f>AVERAGE(G38:G41)</f>
        <v>59621226.245183297</v>
      </c>
      <c r="H42" s="102"/>
    </row>
    <row r="43" spans="1:14" ht="26.25" customHeight="1" x14ac:dyDescent="0.4">
      <c r="A43" s="76" t="s">
        <v>69</v>
      </c>
      <c r="B43" s="77">
        <v>1</v>
      </c>
      <c r="C43" s="103" t="s">
        <v>70</v>
      </c>
      <c r="D43" s="287">
        <v>15.79</v>
      </c>
      <c r="E43" s="92"/>
      <c r="F43" s="104">
        <v>16.989999999999998</v>
      </c>
      <c r="H43" s="102"/>
    </row>
    <row r="44" spans="1:14" ht="26.25" customHeight="1" x14ac:dyDescent="0.4">
      <c r="A44" s="76" t="s">
        <v>71</v>
      </c>
      <c r="B44" s="77">
        <v>1</v>
      </c>
      <c r="C44" s="105" t="s">
        <v>72</v>
      </c>
      <c r="D44" s="106">
        <f>D43*$B$34</f>
        <v>15.79</v>
      </c>
      <c r="E44" s="107"/>
      <c r="F44" s="106">
        <f>F43*$B$34</f>
        <v>16.989999999999998</v>
      </c>
      <c r="H44" s="102"/>
    </row>
    <row r="45" spans="1:14" ht="19.5" customHeight="1" x14ac:dyDescent="0.3">
      <c r="A45" s="76" t="s">
        <v>73</v>
      </c>
      <c r="B45" s="108">
        <f>(B44/B43)*(B42/B41)*(B40/B39)*(B38/B37)*B36</f>
        <v>100</v>
      </c>
      <c r="C45" s="105" t="s">
        <v>74</v>
      </c>
      <c r="D45" s="109">
        <f>D44*$B$30/100</f>
        <v>16.001586</v>
      </c>
      <c r="E45" s="110"/>
      <c r="F45" s="109">
        <f>F44*$B$30/100</f>
        <v>17.217665999999998</v>
      </c>
      <c r="H45" s="102"/>
    </row>
    <row r="46" spans="1:14" ht="19.5" customHeight="1" x14ac:dyDescent="0.3">
      <c r="A46" s="443" t="s">
        <v>75</v>
      </c>
      <c r="B46" s="444"/>
      <c r="C46" s="105" t="s">
        <v>76</v>
      </c>
      <c r="D46" s="111">
        <f>D45/$B$45</f>
        <v>0.16001586000000001</v>
      </c>
      <c r="E46" s="112"/>
      <c r="F46" s="113">
        <f>F45/$B$45</f>
        <v>0.17217665999999998</v>
      </c>
      <c r="H46" s="102"/>
    </row>
    <row r="47" spans="1:14" ht="27" customHeight="1" x14ac:dyDescent="0.4">
      <c r="A47" s="445"/>
      <c r="B47" s="446"/>
      <c r="C47" s="114" t="s">
        <v>77</v>
      </c>
      <c r="D47" s="115">
        <v>0.15</v>
      </c>
      <c r="E47" s="116"/>
      <c r="F47" s="112"/>
      <c r="H47" s="102"/>
    </row>
    <row r="48" spans="1:14" ht="18.75" x14ac:dyDescent="0.3">
      <c r="C48" s="117" t="s">
        <v>78</v>
      </c>
      <c r="D48" s="109">
        <f>D47*$B$45</f>
        <v>15</v>
      </c>
      <c r="F48" s="118"/>
      <c r="H48" s="102"/>
    </row>
    <row r="49" spans="1:12" ht="19.5" customHeight="1" x14ac:dyDescent="0.3">
      <c r="C49" s="119" t="s">
        <v>79</v>
      </c>
      <c r="D49" s="120">
        <f>D48/B34</f>
        <v>15</v>
      </c>
      <c r="F49" s="118"/>
      <c r="H49" s="102"/>
    </row>
    <row r="50" spans="1:12" ht="18.75" x14ac:dyDescent="0.3">
      <c r="C50" s="74" t="s">
        <v>80</v>
      </c>
      <c r="D50" s="121">
        <f>AVERAGE(E38:E41,G38:G41)</f>
        <v>59395440.214106202</v>
      </c>
      <c r="F50" s="122"/>
      <c r="H50" s="102"/>
    </row>
    <row r="51" spans="1:12" ht="18.75" x14ac:dyDescent="0.3">
      <c r="C51" s="76" t="s">
        <v>81</v>
      </c>
      <c r="D51" s="123">
        <f>STDEV(E38:E41,G38:G41)/D50</f>
        <v>5.5738959641339408E-3</v>
      </c>
      <c r="F51" s="122"/>
      <c r="H51" s="102"/>
    </row>
    <row r="52" spans="1:12" ht="19.5" customHeight="1" x14ac:dyDescent="0.3">
      <c r="C52" s="124" t="s">
        <v>20</v>
      </c>
      <c r="D52" s="125">
        <f>COUNT(E38:E41,G38:G41)</f>
        <v>6</v>
      </c>
      <c r="F52" s="122"/>
    </row>
    <row r="54" spans="1:12" ht="18.75" x14ac:dyDescent="0.3">
      <c r="A54" s="126" t="s">
        <v>1</v>
      </c>
      <c r="B54" s="127" t="s">
        <v>82</v>
      </c>
    </row>
    <row r="55" spans="1:12" ht="18.75" x14ac:dyDescent="0.3">
      <c r="A55" s="51" t="s">
        <v>83</v>
      </c>
      <c r="B55" s="128" t="str">
        <f>B21</f>
        <v>Each film coated tablet contains: LAMIVUDINE 150mg &amp; ZIDOVUDINE 300mg</v>
      </c>
    </row>
    <row r="56" spans="1:12" ht="26.25" customHeight="1" x14ac:dyDescent="0.4">
      <c r="A56" s="129" t="s">
        <v>84</v>
      </c>
      <c r="B56" s="130">
        <v>150</v>
      </c>
      <c r="C56" s="51" t="str">
        <f>B20</f>
        <v xml:space="preserve">LAMIVUDINE  &amp; ZIDOVUDINE </v>
      </c>
      <c r="H56" s="131"/>
    </row>
    <row r="57" spans="1:12" ht="18.75" x14ac:dyDescent="0.3">
      <c r="A57" s="128" t="s">
        <v>85</v>
      </c>
      <c r="B57" s="223">
        <f>Uniformity!C46</f>
        <v>771.50400000000013</v>
      </c>
      <c r="H57" s="131"/>
    </row>
    <row r="58" spans="1:12" ht="19.5" customHeight="1" x14ac:dyDescent="0.3">
      <c r="H58" s="131"/>
    </row>
    <row r="59" spans="1:12" s="3" customFormat="1" ht="27" customHeight="1" x14ac:dyDescent="0.4">
      <c r="A59" s="74" t="s">
        <v>86</v>
      </c>
      <c r="B59" s="75">
        <v>100</v>
      </c>
      <c r="C59" s="51"/>
      <c r="D59" s="132" t="s">
        <v>87</v>
      </c>
      <c r="E59" s="133" t="s">
        <v>59</v>
      </c>
      <c r="F59" s="133" t="s">
        <v>60</v>
      </c>
      <c r="G59" s="133" t="s">
        <v>88</v>
      </c>
      <c r="H59" s="78" t="s">
        <v>89</v>
      </c>
      <c r="L59" s="64"/>
    </row>
    <row r="60" spans="1:12" s="3" customFormat="1" ht="26.25" customHeight="1" x14ac:dyDescent="0.4">
      <c r="A60" s="76" t="s">
        <v>90</v>
      </c>
      <c r="B60" s="77">
        <v>5</v>
      </c>
      <c r="C60" s="447" t="s">
        <v>91</v>
      </c>
      <c r="D60" s="450">
        <v>675.83</v>
      </c>
      <c r="E60" s="134">
        <v>1</v>
      </c>
      <c r="F60" s="135">
        <v>51092282</v>
      </c>
      <c r="G60" s="225">
        <f>IF(ISBLANK(F60),"-",(F60/$D$50*$D$47*$B$68)*($B$57/$D$60))</f>
        <v>147.29709104025906</v>
      </c>
      <c r="H60" s="136">
        <f t="shared" ref="H60:H71" si="0">IF(ISBLANK(F60),"-",G60/$B$56)</f>
        <v>0.9819806069350604</v>
      </c>
      <c r="L60" s="64"/>
    </row>
    <row r="61" spans="1:12" s="3" customFormat="1" ht="26.25" customHeight="1" x14ac:dyDescent="0.4">
      <c r="A61" s="76" t="s">
        <v>92</v>
      </c>
      <c r="B61" s="77">
        <v>50</v>
      </c>
      <c r="C61" s="448"/>
      <c r="D61" s="451"/>
      <c r="E61" s="137">
        <v>2</v>
      </c>
      <c r="F61" s="89">
        <v>51215767</v>
      </c>
      <c r="G61" s="226">
        <f>IF(ISBLANK(F61),"-",(F61/$D$50*$D$47*$B$68)*($B$57/$D$60))</f>
        <v>147.6530935630492</v>
      </c>
      <c r="H61" s="138">
        <f t="shared" si="0"/>
        <v>0.98435395708699469</v>
      </c>
      <c r="L61" s="64"/>
    </row>
    <row r="62" spans="1:12" s="3" customFormat="1" ht="26.25" customHeight="1" x14ac:dyDescent="0.4">
      <c r="A62" s="76" t="s">
        <v>93</v>
      </c>
      <c r="B62" s="77">
        <v>1</v>
      </c>
      <c r="C62" s="448"/>
      <c r="D62" s="451"/>
      <c r="E62" s="137">
        <v>3</v>
      </c>
      <c r="F62" s="139">
        <v>51333442</v>
      </c>
      <c r="G62" s="226">
        <f>IF(ISBLANK(F62),"-",(F62/$D$50*$D$47*$B$68)*($B$57/$D$60))</f>
        <v>147.99234607849104</v>
      </c>
      <c r="H62" s="138">
        <f t="shared" si="0"/>
        <v>0.98661564052327355</v>
      </c>
      <c r="L62" s="64"/>
    </row>
    <row r="63" spans="1:12" ht="27" customHeight="1" x14ac:dyDescent="0.4">
      <c r="A63" s="76" t="s">
        <v>94</v>
      </c>
      <c r="B63" s="77">
        <v>1</v>
      </c>
      <c r="C63" s="449"/>
      <c r="D63" s="452"/>
      <c r="E63" s="140">
        <v>4</v>
      </c>
      <c r="F63" s="141"/>
      <c r="G63" s="226" t="str">
        <f>IF(ISBLANK(F63),"-",(F63/$D$50*$D$47*$B$68)*($B$57/$D$60))</f>
        <v>-</v>
      </c>
      <c r="H63" s="138" t="str">
        <f t="shared" si="0"/>
        <v>-</v>
      </c>
    </row>
    <row r="64" spans="1:12" ht="26.25" customHeight="1" x14ac:dyDescent="0.4">
      <c r="A64" s="76" t="s">
        <v>95</v>
      </c>
      <c r="B64" s="77">
        <v>1</v>
      </c>
      <c r="C64" s="447" t="s">
        <v>96</v>
      </c>
      <c r="D64" s="450">
        <v>573.33000000000004</v>
      </c>
      <c r="E64" s="134">
        <v>1</v>
      </c>
      <c r="F64" s="135">
        <v>44418903</v>
      </c>
      <c r="G64" s="227">
        <f>IF(ISBLANK(F64),"-",(F64/$D$50*$D$47*$B$68)*($B$57/$D$64))</f>
        <v>150.95221747148312</v>
      </c>
      <c r="H64" s="142">
        <f t="shared" si="0"/>
        <v>1.0063481164765542</v>
      </c>
    </row>
    <row r="65" spans="1:8" ht="26.25" customHeight="1" x14ac:dyDescent="0.4">
      <c r="A65" s="76" t="s">
        <v>97</v>
      </c>
      <c r="B65" s="77">
        <v>1</v>
      </c>
      <c r="C65" s="448"/>
      <c r="D65" s="451"/>
      <c r="E65" s="137">
        <v>2</v>
      </c>
      <c r="F65" s="89">
        <v>44587134</v>
      </c>
      <c r="G65" s="228">
        <f>IF(ISBLANK(F65),"-",(F65/$D$50*$D$47*$B$68)*($B$57/$D$64))</f>
        <v>151.52392998084977</v>
      </c>
      <c r="H65" s="143">
        <f t="shared" si="0"/>
        <v>1.0101595332056652</v>
      </c>
    </row>
    <row r="66" spans="1:8" ht="26.25" customHeight="1" x14ac:dyDescent="0.4">
      <c r="A66" s="76" t="s">
        <v>98</v>
      </c>
      <c r="B66" s="77">
        <v>1</v>
      </c>
      <c r="C66" s="448"/>
      <c r="D66" s="451"/>
      <c r="E66" s="137">
        <v>3</v>
      </c>
      <c r="F66" s="89">
        <v>44907121</v>
      </c>
      <c r="G66" s="228">
        <f>IF(ISBLANK(F66),"-",(F66/$D$50*$D$47*$B$68)*($B$57/$D$64))</f>
        <v>152.611366723987</v>
      </c>
      <c r="H66" s="143">
        <f t="shared" si="0"/>
        <v>1.0174091114932466</v>
      </c>
    </row>
    <row r="67" spans="1:8" ht="27" customHeight="1" x14ac:dyDescent="0.4">
      <c r="A67" s="76" t="s">
        <v>99</v>
      </c>
      <c r="B67" s="77">
        <v>1</v>
      </c>
      <c r="C67" s="449"/>
      <c r="D67" s="452"/>
      <c r="E67" s="140">
        <v>4</v>
      </c>
      <c r="F67" s="141"/>
      <c r="G67" s="229" t="str">
        <f>IF(ISBLANK(F67),"-",(F67/$D$50*$D$47*$B$68)*($B$57/$D$64))</f>
        <v>-</v>
      </c>
      <c r="H67" s="144" t="str">
        <f t="shared" si="0"/>
        <v>-</v>
      </c>
    </row>
    <row r="68" spans="1:8" ht="26.25" customHeight="1" x14ac:dyDescent="0.4">
      <c r="A68" s="76" t="s">
        <v>100</v>
      </c>
      <c r="B68" s="145">
        <f>(B67/B66)*(B65/B64)*(B63/B62)*(B61/B60)*B59</f>
        <v>1000</v>
      </c>
      <c r="C68" s="447" t="s">
        <v>101</v>
      </c>
      <c r="D68" s="450">
        <v>645.58000000000004</v>
      </c>
      <c r="E68" s="134">
        <v>1</v>
      </c>
      <c r="F68" s="135">
        <v>49411472</v>
      </c>
      <c r="G68" s="227">
        <f>IF(ISBLANK(F68),"-",(F68/$D$50*$D$47*$B$68)*($B$57/$D$68))</f>
        <v>149.12623733041977</v>
      </c>
      <c r="H68" s="138">
        <f t="shared" si="0"/>
        <v>0.9941749155361318</v>
      </c>
    </row>
    <row r="69" spans="1:8" ht="27" customHeight="1" x14ac:dyDescent="0.4">
      <c r="A69" s="124" t="s">
        <v>102</v>
      </c>
      <c r="B69" s="146">
        <f>(D47*B68)/B56*B57</f>
        <v>771.50400000000013</v>
      </c>
      <c r="C69" s="448"/>
      <c r="D69" s="451"/>
      <c r="E69" s="137">
        <v>2</v>
      </c>
      <c r="F69" s="89">
        <v>49612066</v>
      </c>
      <c r="G69" s="228">
        <f>IF(ISBLANK(F69),"-",(F69/$D$50*$D$47*$B$68)*($B$57/$D$68))</f>
        <v>149.73163982583739</v>
      </c>
      <c r="H69" s="138">
        <f t="shared" si="0"/>
        <v>0.99821093217224932</v>
      </c>
    </row>
    <row r="70" spans="1:8" ht="26.25" customHeight="1" x14ac:dyDescent="0.4">
      <c r="A70" s="460" t="s">
        <v>75</v>
      </c>
      <c r="B70" s="461"/>
      <c r="C70" s="448"/>
      <c r="D70" s="451"/>
      <c r="E70" s="137">
        <v>3</v>
      </c>
      <c r="F70" s="89">
        <v>49752738</v>
      </c>
      <c r="G70" s="228">
        <f>IF(ISBLANK(F70),"-",(F70/$D$50*$D$47*$B$68)*($B$57/$D$68))</f>
        <v>150.15619479675075</v>
      </c>
      <c r="H70" s="138">
        <f t="shared" si="0"/>
        <v>1.001041298645005</v>
      </c>
    </row>
    <row r="71" spans="1:8" ht="27" customHeight="1" x14ac:dyDescent="0.4">
      <c r="A71" s="462"/>
      <c r="B71" s="463"/>
      <c r="C71" s="459"/>
      <c r="D71" s="452"/>
      <c r="E71" s="140">
        <v>4</v>
      </c>
      <c r="F71" s="141"/>
      <c r="G71" s="229" t="str">
        <f>IF(ISBLANK(F71),"-",(F71/$D$50*$D$47*$B$68)*($B$57/$D$68))</f>
        <v>-</v>
      </c>
      <c r="H71" s="147" t="str">
        <f t="shared" si="0"/>
        <v>-</v>
      </c>
    </row>
    <row r="72" spans="1:8" ht="26.25" customHeight="1" x14ac:dyDescent="0.4">
      <c r="A72" s="148"/>
      <c r="B72" s="148"/>
      <c r="C72" s="148"/>
      <c r="D72" s="148"/>
      <c r="E72" s="148"/>
      <c r="F72" s="149"/>
      <c r="G72" s="150" t="s">
        <v>68</v>
      </c>
      <c r="H72" s="151">
        <f>AVERAGE(H60:H71)</f>
        <v>0.9978104568971311</v>
      </c>
    </row>
    <row r="73" spans="1:8" ht="26.25" customHeight="1" x14ac:dyDescent="0.4">
      <c r="C73" s="148"/>
      <c r="D73" s="148"/>
      <c r="E73" s="148"/>
      <c r="F73" s="149"/>
      <c r="G73" s="152" t="s">
        <v>81</v>
      </c>
      <c r="H73" s="413">
        <f>STDEV(H60:H71)/H72</f>
        <v>1.2224614024889858E-2</v>
      </c>
    </row>
    <row r="74" spans="1:8" ht="27" customHeight="1" x14ac:dyDescent="0.4">
      <c r="A74" s="148"/>
      <c r="B74" s="148"/>
      <c r="C74" s="149"/>
      <c r="D74" s="149"/>
      <c r="E74" s="153"/>
      <c r="F74" s="149"/>
      <c r="G74" s="154" t="s">
        <v>20</v>
      </c>
      <c r="H74" s="155">
        <f>COUNT(H60:H71)</f>
        <v>9</v>
      </c>
    </row>
    <row r="76" spans="1:8" ht="26.25" customHeight="1" x14ac:dyDescent="0.4">
      <c r="A76" s="60" t="s">
        <v>103</v>
      </c>
      <c r="B76" s="156" t="s">
        <v>104</v>
      </c>
      <c r="C76" s="455" t="str">
        <f>B20</f>
        <v xml:space="preserve">LAMIVUDINE  &amp; ZIDOVUDINE </v>
      </c>
      <c r="D76" s="455"/>
      <c r="E76" s="157" t="s">
        <v>105</v>
      </c>
      <c r="F76" s="157"/>
      <c r="G76" s="158">
        <f>H72</f>
        <v>0.9978104568971311</v>
      </c>
      <c r="H76" s="159"/>
    </row>
    <row r="77" spans="1:8" ht="18.75" x14ac:dyDescent="0.3">
      <c r="A77" s="59" t="s">
        <v>106</v>
      </c>
      <c r="B77" s="59" t="s">
        <v>107</v>
      </c>
    </row>
    <row r="78" spans="1:8" ht="18.75" x14ac:dyDescent="0.3">
      <c r="A78" s="59"/>
      <c r="B78" s="59"/>
    </row>
    <row r="79" spans="1:8" ht="26.25" customHeight="1" x14ac:dyDescent="0.4">
      <c r="A79" s="60" t="s">
        <v>4</v>
      </c>
      <c r="B79" s="441" t="str">
        <f>B26</f>
        <v>lamivudine</v>
      </c>
      <c r="C79" s="441"/>
    </row>
    <row r="80" spans="1:8" ht="26.25" customHeight="1" x14ac:dyDescent="0.4">
      <c r="A80" s="61" t="s">
        <v>45</v>
      </c>
      <c r="B80" s="441" t="str">
        <f>B27</f>
        <v>WRS/L3/6</v>
      </c>
      <c r="C80" s="441"/>
    </row>
    <row r="81" spans="1:12" ht="27" customHeight="1" x14ac:dyDescent="0.4">
      <c r="A81" s="61" t="s">
        <v>6</v>
      </c>
      <c r="B81" s="160">
        <f>B28</f>
        <v>101.34</v>
      </c>
    </row>
    <row r="82" spans="1:12" s="3" customFormat="1" ht="27" customHeight="1" x14ac:dyDescent="0.4">
      <c r="A82" s="61" t="s">
        <v>46</v>
      </c>
      <c r="B82" s="63">
        <v>0</v>
      </c>
      <c r="C82" s="432" t="s">
        <v>47</v>
      </c>
      <c r="D82" s="433"/>
      <c r="E82" s="433"/>
      <c r="F82" s="433"/>
      <c r="G82" s="434"/>
      <c r="I82" s="64"/>
      <c r="J82" s="64"/>
      <c r="K82" s="64"/>
      <c r="L82" s="64"/>
    </row>
    <row r="83" spans="1:12" s="3" customFormat="1" ht="19.5" customHeight="1" x14ac:dyDescent="0.3">
      <c r="A83" s="61" t="s">
        <v>48</v>
      </c>
      <c r="B83" s="65">
        <f>B81-B82</f>
        <v>101.34</v>
      </c>
      <c r="C83" s="66"/>
      <c r="D83" s="66"/>
      <c r="E83" s="66"/>
      <c r="F83" s="66"/>
      <c r="G83" s="67"/>
      <c r="I83" s="64"/>
      <c r="J83" s="64"/>
      <c r="K83" s="64"/>
      <c r="L83" s="64"/>
    </row>
    <row r="84" spans="1:12" s="3" customFormat="1" ht="27" customHeight="1" x14ac:dyDescent="0.4">
      <c r="A84" s="61" t="s">
        <v>49</v>
      </c>
      <c r="B84" s="68">
        <v>1</v>
      </c>
      <c r="C84" s="435" t="s">
        <v>108</v>
      </c>
      <c r="D84" s="436"/>
      <c r="E84" s="436"/>
      <c r="F84" s="436"/>
      <c r="G84" s="436"/>
      <c r="H84" s="437"/>
      <c r="I84" s="64"/>
      <c r="J84" s="64"/>
      <c r="K84" s="64"/>
      <c r="L84" s="64"/>
    </row>
    <row r="85" spans="1:12" s="3" customFormat="1" ht="27" customHeight="1" x14ac:dyDescent="0.4">
      <c r="A85" s="61" t="s">
        <v>51</v>
      </c>
      <c r="B85" s="68">
        <v>1</v>
      </c>
      <c r="C85" s="435" t="s">
        <v>109</v>
      </c>
      <c r="D85" s="436"/>
      <c r="E85" s="436"/>
      <c r="F85" s="436"/>
      <c r="G85" s="436"/>
      <c r="H85" s="437"/>
      <c r="I85" s="64"/>
      <c r="J85" s="64"/>
      <c r="K85" s="64"/>
      <c r="L85" s="64"/>
    </row>
    <row r="86" spans="1:12" s="3" customFormat="1" ht="18.75" x14ac:dyDescent="0.3">
      <c r="A86" s="61"/>
      <c r="B86" s="71"/>
      <c r="C86" s="72"/>
      <c r="D86" s="72"/>
      <c r="E86" s="72"/>
      <c r="F86" s="72"/>
      <c r="G86" s="72"/>
      <c r="H86" s="72"/>
      <c r="I86" s="64"/>
      <c r="J86" s="64"/>
      <c r="K86" s="64"/>
      <c r="L86" s="64"/>
    </row>
    <row r="87" spans="1:12" s="3" customFormat="1" ht="18.75" x14ac:dyDescent="0.3">
      <c r="A87" s="61" t="s">
        <v>53</v>
      </c>
      <c r="B87" s="73">
        <f>B84/B85</f>
        <v>1</v>
      </c>
      <c r="C87" s="51" t="s">
        <v>54</v>
      </c>
      <c r="D87" s="51"/>
      <c r="E87" s="51"/>
      <c r="F87" s="51"/>
      <c r="G87" s="51"/>
      <c r="I87" s="64"/>
      <c r="J87" s="64"/>
      <c r="K87" s="64"/>
      <c r="L87" s="64"/>
    </row>
    <row r="88" spans="1:12" ht="19.5" customHeight="1" x14ac:dyDescent="0.3">
      <c r="A88" s="59"/>
      <c r="B88" s="59"/>
    </row>
    <row r="89" spans="1:12" ht="27" customHeight="1" x14ac:dyDescent="0.4">
      <c r="A89" s="74" t="s">
        <v>55</v>
      </c>
      <c r="B89" s="75">
        <v>50</v>
      </c>
      <c r="D89" s="161" t="s">
        <v>56</v>
      </c>
      <c r="E89" s="162"/>
      <c r="F89" s="438" t="s">
        <v>57</v>
      </c>
      <c r="G89" s="440"/>
    </row>
    <row r="90" spans="1:12" ht="27" customHeight="1" x14ac:dyDescent="0.4">
      <c r="A90" s="76" t="s">
        <v>58</v>
      </c>
      <c r="B90" s="77">
        <v>5</v>
      </c>
      <c r="C90" s="163" t="s">
        <v>59</v>
      </c>
      <c r="D90" s="79" t="s">
        <v>60</v>
      </c>
      <c r="E90" s="80" t="s">
        <v>61</v>
      </c>
      <c r="F90" s="79" t="s">
        <v>60</v>
      </c>
      <c r="G90" s="164" t="s">
        <v>61</v>
      </c>
      <c r="I90" s="82" t="s">
        <v>62</v>
      </c>
    </row>
    <row r="91" spans="1:12" ht="26.25" customHeight="1" x14ac:dyDescent="0.4">
      <c r="A91" s="76" t="s">
        <v>63</v>
      </c>
      <c r="B91" s="77">
        <v>10</v>
      </c>
      <c r="C91" s="165">
        <v>1</v>
      </c>
      <c r="D91" s="84">
        <v>67626324</v>
      </c>
      <c r="E91" s="85">
        <f>IF(ISBLANK(D91),"-",$D$101/$D$98*D91)</f>
        <v>64775882.039149456</v>
      </c>
      <c r="F91" s="84">
        <v>64933216</v>
      </c>
      <c r="G91" s="86">
        <f>IF(ISBLANK(F91),"-",$D$101/$F$98*F91)</f>
        <v>65156209.216671489</v>
      </c>
      <c r="I91" s="87"/>
    </row>
    <row r="92" spans="1:12" ht="26.25" customHeight="1" x14ac:dyDescent="0.4">
      <c r="A92" s="76" t="s">
        <v>64</v>
      </c>
      <c r="B92" s="77">
        <v>1</v>
      </c>
      <c r="C92" s="149">
        <v>2</v>
      </c>
      <c r="D92" s="89">
        <v>67895443</v>
      </c>
      <c r="E92" s="90">
        <f>IF(ISBLANK(D92),"-",$D$101/$D$98*D92)</f>
        <v>65033657.703526743</v>
      </c>
      <c r="F92" s="89">
        <v>64483062</v>
      </c>
      <c r="G92" s="91">
        <f>IF(ISBLANK(F92),"-",$D$101/$F$98*F92)</f>
        <v>64704509.300811455</v>
      </c>
      <c r="I92" s="442">
        <f>ABS((F96/D96*D95)-F95)/D95</f>
        <v>1.1718883784746035E-5</v>
      </c>
    </row>
    <row r="93" spans="1:12" ht="26.25" customHeight="1" x14ac:dyDescent="0.4">
      <c r="A93" s="76" t="s">
        <v>65</v>
      </c>
      <c r="B93" s="77">
        <v>1</v>
      </c>
      <c r="C93" s="149">
        <v>3</v>
      </c>
      <c r="D93" s="89">
        <v>67669440</v>
      </c>
      <c r="E93" s="90">
        <f>IF(ISBLANK(D93),"-",$D$101/$D$98*D93)</f>
        <v>64817180.70459222</v>
      </c>
      <c r="F93" s="89">
        <v>64541963</v>
      </c>
      <c r="G93" s="91">
        <f>IF(ISBLANK(F93),"-",$D$101/$F$98*F93)</f>
        <v>64763612.578232236</v>
      </c>
      <c r="I93" s="442"/>
    </row>
    <row r="94" spans="1:12" ht="27" customHeight="1" x14ac:dyDescent="0.4">
      <c r="A94" s="76" t="s">
        <v>66</v>
      </c>
      <c r="B94" s="77">
        <v>1</v>
      </c>
      <c r="C94" s="166">
        <v>4</v>
      </c>
      <c r="D94" s="94"/>
      <c r="E94" s="95" t="str">
        <f>IF(ISBLANK(D94),"-",$D$101/$D$98*D94)</f>
        <v>-</v>
      </c>
      <c r="F94" s="167"/>
      <c r="G94" s="96" t="str">
        <f>IF(ISBLANK(F94),"-",$D$101/$F$98*F94)</f>
        <v>-</v>
      </c>
      <c r="I94" s="97"/>
    </row>
    <row r="95" spans="1:12" ht="27" customHeight="1" x14ac:dyDescent="0.4">
      <c r="A95" s="76" t="s">
        <v>67</v>
      </c>
      <c r="B95" s="77">
        <v>1</v>
      </c>
      <c r="C95" s="168" t="s">
        <v>68</v>
      </c>
      <c r="D95" s="169">
        <f>AVERAGE(D91:D94)</f>
        <v>67730402.333333328</v>
      </c>
      <c r="E95" s="100">
        <f>AVERAGE(E91:E94)</f>
        <v>64875573.482422806</v>
      </c>
      <c r="F95" s="170">
        <f>AVERAGE(F91:F94)</f>
        <v>64652747</v>
      </c>
      <c r="G95" s="171">
        <f>AVERAGE(G91:G94)</f>
        <v>64874777.031905055</v>
      </c>
    </row>
    <row r="96" spans="1:12" ht="26.25" customHeight="1" x14ac:dyDescent="0.4">
      <c r="A96" s="76" t="s">
        <v>69</v>
      </c>
      <c r="B96" s="62">
        <v>1</v>
      </c>
      <c r="C96" s="172" t="s">
        <v>110</v>
      </c>
      <c r="D96" s="173">
        <v>17.170000000000002</v>
      </c>
      <c r="E96" s="92"/>
      <c r="F96" s="104">
        <v>16.39</v>
      </c>
    </row>
    <row r="97" spans="1:10" ht="26.25" customHeight="1" x14ac:dyDescent="0.4">
      <c r="A97" s="76" t="s">
        <v>71</v>
      </c>
      <c r="B97" s="62">
        <v>1</v>
      </c>
      <c r="C97" s="174" t="s">
        <v>111</v>
      </c>
      <c r="D97" s="175">
        <f>D96*$B$87</f>
        <v>17.170000000000002</v>
      </c>
      <c r="E97" s="107"/>
      <c r="F97" s="106">
        <f>F96*$B$87</f>
        <v>16.39</v>
      </c>
    </row>
    <row r="98" spans="1:10" ht="19.5" customHeight="1" x14ac:dyDescent="0.3">
      <c r="A98" s="76" t="s">
        <v>73</v>
      </c>
      <c r="B98" s="176">
        <f>(B97/B96)*(B95/B94)*(B93/B92)*(B91/B90)*B89</f>
        <v>100</v>
      </c>
      <c r="C98" s="174" t="s">
        <v>112</v>
      </c>
      <c r="D98" s="177">
        <f>D97*$B$83/100</f>
        <v>17.400078000000004</v>
      </c>
      <c r="E98" s="110"/>
      <c r="F98" s="109">
        <f>F97*$B$83/100</f>
        <v>16.609626000000002</v>
      </c>
    </row>
    <row r="99" spans="1:10" ht="19.5" customHeight="1" x14ac:dyDescent="0.3">
      <c r="A99" s="443" t="s">
        <v>75</v>
      </c>
      <c r="B99" s="457"/>
      <c r="C99" s="174" t="s">
        <v>113</v>
      </c>
      <c r="D99" s="178">
        <f>D98/$B$98</f>
        <v>0.17400078000000005</v>
      </c>
      <c r="E99" s="110"/>
      <c r="F99" s="113">
        <f>F98/$B$98</f>
        <v>0.16609626000000002</v>
      </c>
      <c r="G99" s="179"/>
      <c r="H99" s="102"/>
    </row>
    <row r="100" spans="1:10" ht="19.5" customHeight="1" x14ac:dyDescent="0.3">
      <c r="A100" s="445"/>
      <c r="B100" s="458"/>
      <c r="C100" s="174" t="s">
        <v>77</v>
      </c>
      <c r="D100" s="180">
        <f>$B$56/$B$116</f>
        <v>0.16666666666666666</v>
      </c>
      <c r="F100" s="118"/>
      <c r="G100" s="181"/>
      <c r="H100" s="102"/>
    </row>
    <row r="101" spans="1:10" ht="18.75" x14ac:dyDescent="0.3">
      <c r="C101" s="174" t="s">
        <v>78</v>
      </c>
      <c r="D101" s="175">
        <f>D100*$B$98</f>
        <v>16.666666666666664</v>
      </c>
      <c r="F101" s="118"/>
      <c r="G101" s="179"/>
      <c r="H101" s="102"/>
    </row>
    <row r="102" spans="1:10" ht="19.5" customHeight="1" x14ac:dyDescent="0.3">
      <c r="C102" s="182" t="s">
        <v>79</v>
      </c>
      <c r="D102" s="183">
        <f>D101/B34</f>
        <v>16.666666666666664</v>
      </c>
      <c r="F102" s="122"/>
      <c r="G102" s="179"/>
      <c r="H102" s="102"/>
      <c r="J102" s="184"/>
    </row>
    <row r="103" spans="1:10" ht="18.75" x14ac:dyDescent="0.3">
      <c r="C103" s="185" t="s">
        <v>114</v>
      </c>
      <c r="D103" s="186">
        <f>AVERAGE(E91:E94,G91:G94)</f>
        <v>64875175.257163934</v>
      </c>
      <c r="F103" s="122"/>
      <c r="G103" s="187"/>
      <c r="H103" s="102"/>
      <c r="J103" s="188"/>
    </row>
    <row r="104" spans="1:10" ht="18.75" x14ac:dyDescent="0.3">
      <c r="C104" s="152" t="s">
        <v>81</v>
      </c>
      <c r="D104" s="189">
        <f>STDEV(E91:E94,G91:G94)/D103</f>
        <v>2.7478181865647397E-3</v>
      </c>
      <c r="F104" s="122"/>
      <c r="G104" s="179"/>
      <c r="H104" s="102"/>
      <c r="J104" s="188"/>
    </row>
    <row r="105" spans="1:10" ht="19.5" customHeight="1" x14ac:dyDescent="0.3">
      <c r="C105" s="154" t="s">
        <v>20</v>
      </c>
      <c r="D105" s="190">
        <f>COUNT(E91:E94,G91:G94)</f>
        <v>6</v>
      </c>
      <c r="F105" s="122"/>
      <c r="G105" s="179"/>
      <c r="H105" s="102"/>
      <c r="J105" s="188"/>
    </row>
    <row r="106" spans="1:10" ht="19.5" customHeight="1" x14ac:dyDescent="0.3">
      <c r="A106" s="126"/>
      <c r="B106" s="126"/>
      <c r="C106" s="126"/>
      <c r="D106" s="126"/>
      <c r="E106" s="126"/>
    </row>
    <row r="107" spans="1:10" ht="26.25" customHeight="1" x14ac:dyDescent="0.4">
      <c r="A107" s="74" t="s">
        <v>115</v>
      </c>
      <c r="B107" s="75">
        <v>900</v>
      </c>
      <c r="C107" s="191" t="s">
        <v>116</v>
      </c>
      <c r="D107" s="192" t="s">
        <v>60</v>
      </c>
      <c r="E107" s="193" t="s">
        <v>117</v>
      </c>
      <c r="F107" s="194" t="s">
        <v>118</v>
      </c>
    </row>
    <row r="108" spans="1:10" ht="26.25" customHeight="1" x14ac:dyDescent="0.4">
      <c r="A108" s="76" t="s">
        <v>119</v>
      </c>
      <c r="B108" s="77">
        <v>1</v>
      </c>
      <c r="C108" s="195">
        <v>1</v>
      </c>
      <c r="D108" s="196">
        <v>64179680</v>
      </c>
      <c r="E108" s="230">
        <f t="shared" ref="E108:E113" si="1">IF(ISBLANK(D108),"-",D108/$D$103*$D$100*$B$116)</f>
        <v>148.39192282470066</v>
      </c>
      <c r="F108" s="197">
        <f t="shared" ref="F108:F113" si="2">IF(ISBLANK(D108), "-", E108/$B$56)</f>
        <v>0.98927948549800437</v>
      </c>
    </row>
    <row r="109" spans="1:10" ht="26.25" customHeight="1" x14ac:dyDescent="0.4">
      <c r="A109" s="76" t="s">
        <v>92</v>
      </c>
      <c r="B109" s="77">
        <v>1</v>
      </c>
      <c r="C109" s="195">
        <v>2</v>
      </c>
      <c r="D109" s="196">
        <v>65969243</v>
      </c>
      <c r="E109" s="231">
        <f t="shared" si="1"/>
        <v>152.52962956592995</v>
      </c>
      <c r="F109" s="198">
        <f t="shared" si="2"/>
        <v>1.0168641971061996</v>
      </c>
    </row>
    <row r="110" spans="1:10" ht="26.25" customHeight="1" x14ac:dyDescent="0.4">
      <c r="A110" s="76" t="s">
        <v>93</v>
      </c>
      <c r="B110" s="77">
        <v>1</v>
      </c>
      <c r="C110" s="195">
        <v>3</v>
      </c>
      <c r="D110" s="196">
        <v>64383824</v>
      </c>
      <c r="E110" s="231">
        <f t="shared" si="1"/>
        <v>148.8639307981453</v>
      </c>
      <c r="F110" s="198">
        <f t="shared" si="2"/>
        <v>0.9924262053209687</v>
      </c>
    </row>
    <row r="111" spans="1:10" ht="26.25" customHeight="1" x14ac:dyDescent="0.4">
      <c r="A111" s="76" t="s">
        <v>94</v>
      </c>
      <c r="B111" s="77">
        <v>1</v>
      </c>
      <c r="C111" s="195">
        <v>4</v>
      </c>
      <c r="D111" s="196">
        <v>63154393</v>
      </c>
      <c r="E111" s="231">
        <f t="shared" si="1"/>
        <v>146.02132344843127</v>
      </c>
      <c r="F111" s="198">
        <f t="shared" si="2"/>
        <v>0.97347548965620845</v>
      </c>
    </row>
    <row r="112" spans="1:10" ht="26.25" customHeight="1" x14ac:dyDescent="0.4">
      <c r="A112" s="76" t="s">
        <v>95</v>
      </c>
      <c r="B112" s="77">
        <v>1</v>
      </c>
      <c r="C112" s="195">
        <v>5</v>
      </c>
      <c r="D112" s="196">
        <v>67524040</v>
      </c>
      <c r="E112" s="231">
        <f t="shared" si="1"/>
        <v>156.12452621284496</v>
      </c>
      <c r="F112" s="198">
        <f t="shared" si="2"/>
        <v>1.0408301747522997</v>
      </c>
    </row>
    <row r="113" spans="1:10" ht="26.25" customHeight="1" x14ac:dyDescent="0.4">
      <c r="A113" s="76" t="s">
        <v>97</v>
      </c>
      <c r="B113" s="77">
        <v>1</v>
      </c>
      <c r="C113" s="199">
        <v>6</v>
      </c>
      <c r="D113" s="200">
        <v>66029807</v>
      </c>
      <c r="E113" s="232">
        <f t="shared" si="1"/>
        <v>152.66966155758143</v>
      </c>
      <c r="F113" s="201">
        <f t="shared" si="2"/>
        <v>1.0177977437172097</v>
      </c>
    </row>
    <row r="114" spans="1:10" ht="26.25" customHeight="1" x14ac:dyDescent="0.4">
      <c r="A114" s="76" t="s">
        <v>98</v>
      </c>
      <c r="B114" s="77">
        <v>1</v>
      </c>
      <c r="C114" s="195"/>
      <c r="D114" s="149"/>
      <c r="E114" s="50"/>
      <c r="F114" s="202"/>
    </row>
    <row r="115" spans="1:10" ht="26.25" customHeight="1" x14ac:dyDescent="0.4">
      <c r="A115" s="76" t="s">
        <v>99</v>
      </c>
      <c r="B115" s="77">
        <v>1</v>
      </c>
      <c r="C115" s="195"/>
      <c r="D115" s="203"/>
      <c r="E115" s="204" t="s">
        <v>68</v>
      </c>
      <c r="F115" s="205">
        <f>AVERAGE(F108:F113)</f>
        <v>1.0051122160084818</v>
      </c>
    </row>
    <row r="116" spans="1:10" ht="27" customHeight="1" x14ac:dyDescent="0.4">
      <c r="A116" s="76" t="s">
        <v>100</v>
      </c>
      <c r="B116" s="108">
        <f>(B115/B114)*(B113/B112)*(B111/B110)*(B109/B108)*B107</f>
        <v>900</v>
      </c>
      <c r="C116" s="206"/>
      <c r="D116" s="207"/>
      <c r="E116" s="168" t="s">
        <v>81</v>
      </c>
      <c r="F116" s="208">
        <f>STDEV(F108:F113)/F115</f>
        <v>2.4318660089618041E-2</v>
      </c>
      <c r="I116" s="50"/>
    </row>
    <row r="117" spans="1:10" ht="27" customHeight="1" x14ac:dyDescent="0.4">
      <c r="A117" s="443" t="s">
        <v>75</v>
      </c>
      <c r="B117" s="444"/>
      <c r="C117" s="209"/>
      <c r="D117" s="210"/>
      <c r="E117" s="211" t="s">
        <v>20</v>
      </c>
      <c r="F117" s="212">
        <f>COUNT(F108:F113)</f>
        <v>6</v>
      </c>
      <c r="I117" s="50"/>
      <c r="J117" s="188"/>
    </row>
    <row r="118" spans="1:10" ht="19.5" customHeight="1" x14ac:dyDescent="0.3">
      <c r="A118" s="445"/>
      <c r="B118" s="446"/>
      <c r="C118" s="50"/>
      <c r="D118" s="50"/>
      <c r="E118" s="50"/>
      <c r="F118" s="149"/>
      <c r="G118" s="50"/>
      <c r="H118" s="50"/>
      <c r="I118" s="50"/>
    </row>
    <row r="119" spans="1:10" ht="18.75" x14ac:dyDescent="0.3">
      <c r="A119" s="221"/>
      <c r="B119" s="72"/>
      <c r="C119" s="50"/>
      <c r="D119" s="50"/>
      <c r="E119" s="50"/>
      <c r="F119" s="149"/>
      <c r="G119" s="50"/>
      <c r="H119" s="50"/>
      <c r="I119" s="50"/>
    </row>
    <row r="120" spans="1:10" ht="26.25" customHeight="1" x14ac:dyDescent="0.4">
      <c r="A120" s="60" t="s">
        <v>103</v>
      </c>
      <c r="B120" s="156" t="s">
        <v>120</v>
      </c>
      <c r="C120" s="455" t="str">
        <f>B20</f>
        <v xml:space="preserve">LAMIVUDINE  &amp; ZIDOVUDINE </v>
      </c>
      <c r="D120" s="455"/>
      <c r="E120" s="157" t="s">
        <v>121</v>
      </c>
      <c r="F120" s="157"/>
      <c r="G120" s="158">
        <f>F115</f>
        <v>1.0051122160084818</v>
      </c>
      <c r="H120" s="50"/>
      <c r="I120" s="50"/>
    </row>
    <row r="121" spans="1:10" ht="19.5" customHeight="1" x14ac:dyDescent="0.3">
      <c r="A121" s="213"/>
      <c r="B121" s="213"/>
      <c r="C121" s="214"/>
      <c r="D121" s="214"/>
      <c r="E121" s="214"/>
      <c r="F121" s="214"/>
      <c r="G121" s="214"/>
      <c r="H121" s="214"/>
    </row>
    <row r="122" spans="1:10" ht="18.75" x14ac:dyDescent="0.3">
      <c r="B122" s="456" t="s">
        <v>23</v>
      </c>
      <c r="C122" s="456"/>
      <c r="E122" s="163" t="s">
        <v>24</v>
      </c>
      <c r="F122" s="215"/>
      <c r="G122" s="456" t="s">
        <v>25</v>
      </c>
      <c r="H122" s="456"/>
    </row>
    <row r="123" spans="1:10" ht="69.95" customHeight="1" x14ac:dyDescent="0.3">
      <c r="A123" s="216" t="s">
        <v>26</v>
      </c>
      <c r="B123" s="217"/>
      <c r="C123" s="217"/>
      <c r="E123" s="217"/>
      <c r="F123" s="50"/>
      <c r="G123" s="218"/>
      <c r="H123" s="218"/>
    </row>
    <row r="124" spans="1:10" ht="69.95" customHeight="1" x14ac:dyDescent="0.3">
      <c r="A124" s="216" t="s">
        <v>27</v>
      </c>
      <c r="B124" s="219"/>
      <c r="C124" s="219"/>
      <c r="E124" s="219"/>
      <c r="F124" s="50"/>
      <c r="G124" s="220"/>
      <c r="H124" s="220"/>
    </row>
    <row r="125" spans="1:10" ht="18.75" x14ac:dyDescent="0.3">
      <c r="A125" s="148"/>
      <c r="B125" s="148"/>
      <c r="C125" s="149"/>
      <c r="D125" s="149"/>
      <c r="E125" s="149"/>
      <c r="F125" s="153"/>
      <c r="G125" s="149"/>
      <c r="H125" s="149"/>
      <c r="I125" s="50"/>
    </row>
    <row r="126" spans="1:10" ht="18.75" x14ac:dyDescent="0.3">
      <c r="A126" s="148"/>
      <c r="B126" s="148"/>
      <c r="C126" s="149"/>
      <c r="D126" s="149"/>
      <c r="E126" s="149"/>
      <c r="F126" s="153"/>
      <c r="G126" s="149"/>
      <c r="H126" s="149"/>
      <c r="I126" s="50"/>
    </row>
    <row r="127" spans="1:10" ht="18.75" x14ac:dyDescent="0.3">
      <c r="A127" s="148"/>
      <c r="B127" s="148"/>
      <c r="C127" s="149"/>
      <c r="D127" s="149"/>
      <c r="E127" s="149"/>
      <c r="F127" s="153"/>
      <c r="G127" s="149"/>
      <c r="H127" s="149"/>
      <c r="I127" s="50"/>
    </row>
    <row r="128" spans="1:10" ht="18.75" x14ac:dyDescent="0.3">
      <c r="A128" s="148"/>
      <c r="B128" s="148"/>
      <c r="C128" s="149"/>
      <c r="D128" s="149"/>
      <c r="E128" s="149"/>
      <c r="F128" s="153"/>
      <c r="G128" s="149"/>
      <c r="H128" s="149"/>
      <c r="I128" s="50"/>
    </row>
    <row r="129" spans="1:9" ht="18.75" x14ac:dyDescent="0.3">
      <c r="A129" s="148"/>
      <c r="B129" s="148"/>
      <c r="C129" s="149"/>
      <c r="D129" s="149"/>
      <c r="E129" s="149"/>
      <c r="F129" s="153"/>
      <c r="G129" s="149"/>
      <c r="H129" s="149"/>
      <c r="I129" s="50"/>
    </row>
    <row r="130" spans="1:9" ht="18.75" x14ac:dyDescent="0.3">
      <c r="A130" s="148"/>
      <c r="B130" s="148"/>
      <c r="C130" s="149"/>
      <c r="D130" s="149"/>
      <c r="E130" s="149"/>
      <c r="F130" s="153"/>
      <c r="G130" s="149"/>
      <c r="H130" s="149"/>
      <c r="I130" s="50"/>
    </row>
    <row r="131" spans="1:9" ht="18.75" x14ac:dyDescent="0.3">
      <c r="A131" s="148"/>
      <c r="B131" s="148"/>
      <c r="C131" s="149"/>
      <c r="D131" s="149"/>
      <c r="E131" s="149"/>
      <c r="F131" s="153"/>
      <c r="G131" s="149"/>
      <c r="H131" s="149"/>
      <c r="I131" s="50"/>
    </row>
    <row r="132" spans="1:9" ht="18.75" x14ac:dyDescent="0.3">
      <c r="A132" s="148"/>
      <c r="B132" s="148"/>
      <c r="C132" s="149"/>
      <c r="D132" s="149"/>
      <c r="E132" s="149"/>
      <c r="F132" s="153"/>
      <c r="G132" s="149"/>
      <c r="H132" s="149"/>
      <c r="I132" s="50"/>
    </row>
    <row r="133" spans="1:9" ht="18.75" x14ac:dyDescent="0.3">
      <c r="A133" s="148"/>
      <c r="B133" s="148"/>
      <c r="C133" s="149"/>
      <c r="D133" s="149"/>
      <c r="E133" s="149"/>
      <c r="F133" s="153"/>
      <c r="G133" s="149"/>
      <c r="H133" s="149"/>
      <c r="I133" s="50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15" priority="1" operator="greaterThan">
      <formula>0.02</formula>
    </cfRule>
  </conditionalFormatting>
  <conditionalFormatting sqref="D51">
    <cfRule type="cellIs" dxfId="14" priority="2" operator="greaterThan">
      <formula>0.02</formula>
    </cfRule>
  </conditionalFormatting>
  <conditionalFormatting sqref="H73">
    <cfRule type="cellIs" dxfId="13" priority="3" operator="greaterThan">
      <formula>0.02</formula>
    </cfRule>
  </conditionalFormatting>
  <conditionalFormatting sqref="D104">
    <cfRule type="cellIs" dxfId="12" priority="4" operator="greaterThan">
      <formula>0.02</formula>
    </cfRule>
  </conditionalFormatting>
  <conditionalFormatting sqref="I39">
    <cfRule type="cellIs" dxfId="11" priority="5" operator="lessThanOrEqual">
      <formula>0.02</formula>
    </cfRule>
  </conditionalFormatting>
  <conditionalFormatting sqref="I39">
    <cfRule type="cellIs" dxfId="10" priority="6" operator="greaterThan">
      <formula>0.02</formula>
    </cfRule>
  </conditionalFormatting>
  <conditionalFormatting sqref="I92">
    <cfRule type="cellIs" dxfId="9" priority="7" operator="lessThanOrEqual">
      <formula>0.02</formula>
    </cfRule>
  </conditionalFormatting>
  <conditionalFormatting sqref="I92">
    <cfRule type="cellIs" dxfId="8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Layout" topLeftCell="A120" zoomScale="55" zoomScaleNormal="40" zoomScalePageLayoutView="55" workbookViewId="0">
      <selection sqref="A1:I124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453" t="s">
        <v>42</v>
      </c>
      <c r="B1" s="453"/>
      <c r="C1" s="453"/>
      <c r="D1" s="453"/>
      <c r="E1" s="453"/>
      <c r="F1" s="453"/>
      <c r="G1" s="453"/>
      <c r="H1" s="453"/>
      <c r="I1" s="453"/>
    </row>
    <row r="2" spans="1:9" ht="18.75" customHeight="1" x14ac:dyDescent="0.25">
      <c r="A2" s="453"/>
      <c r="B2" s="453"/>
      <c r="C2" s="453"/>
      <c r="D2" s="453"/>
      <c r="E2" s="453"/>
      <c r="F2" s="453"/>
      <c r="G2" s="453"/>
      <c r="H2" s="453"/>
      <c r="I2" s="453"/>
    </row>
    <row r="3" spans="1:9" ht="18.75" customHeight="1" x14ac:dyDescent="0.25">
      <c r="A3" s="453"/>
      <c r="B3" s="453"/>
      <c r="C3" s="453"/>
      <c r="D3" s="453"/>
      <c r="E3" s="453"/>
      <c r="F3" s="453"/>
      <c r="G3" s="453"/>
      <c r="H3" s="453"/>
      <c r="I3" s="453"/>
    </row>
    <row r="4" spans="1:9" ht="18.75" customHeight="1" x14ac:dyDescent="0.25">
      <c r="A4" s="453"/>
      <c r="B4" s="453"/>
      <c r="C4" s="453"/>
      <c r="D4" s="453"/>
      <c r="E4" s="453"/>
      <c r="F4" s="453"/>
      <c r="G4" s="453"/>
      <c r="H4" s="453"/>
      <c r="I4" s="453"/>
    </row>
    <row r="5" spans="1:9" ht="18.75" customHeight="1" x14ac:dyDescent="0.25">
      <c r="A5" s="453"/>
      <c r="B5" s="453"/>
      <c r="C5" s="453"/>
      <c r="D5" s="453"/>
      <c r="E5" s="453"/>
      <c r="F5" s="453"/>
      <c r="G5" s="453"/>
      <c r="H5" s="453"/>
      <c r="I5" s="453"/>
    </row>
    <row r="6" spans="1:9" ht="18.75" customHeight="1" x14ac:dyDescent="0.25">
      <c r="A6" s="453"/>
      <c r="B6" s="453"/>
      <c r="C6" s="453"/>
      <c r="D6" s="453"/>
      <c r="E6" s="453"/>
      <c r="F6" s="453"/>
      <c r="G6" s="453"/>
      <c r="H6" s="453"/>
      <c r="I6" s="453"/>
    </row>
    <row r="7" spans="1:9" ht="18.75" customHeight="1" x14ac:dyDescent="0.25">
      <c r="A7" s="453"/>
      <c r="B7" s="453"/>
      <c r="C7" s="453"/>
      <c r="D7" s="453"/>
      <c r="E7" s="453"/>
      <c r="F7" s="453"/>
      <c r="G7" s="453"/>
      <c r="H7" s="453"/>
      <c r="I7" s="453"/>
    </row>
    <row r="8" spans="1:9" x14ac:dyDescent="0.25">
      <c r="A8" s="454" t="s">
        <v>43</v>
      </c>
      <c r="B8" s="454"/>
      <c r="C8" s="454"/>
      <c r="D8" s="454"/>
      <c r="E8" s="454"/>
      <c r="F8" s="454"/>
      <c r="G8" s="454"/>
      <c r="H8" s="454"/>
      <c r="I8" s="454"/>
    </row>
    <row r="9" spans="1:9" x14ac:dyDescent="0.25">
      <c r="A9" s="454"/>
      <c r="B9" s="454"/>
      <c r="C9" s="454"/>
      <c r="D9" s="454"/>
      <c r="E9" s="454"/>
      <c r="F9" s="454"/>
      <c r="G9" s="454"/>
      <c r="H9" s="454"/>
      <c r="I9" s="454"/>
    </row>
    <row r="10" spans="1:9" x14ac:dyDescent="0.25">
      <c r="A10" s="454"/>
      <c r="B10" s="454"/>
      <c r="C10" s="454"/>
      <c r="D10" s="454"/>
      <c r="E10" s="454"/>
      <c r="F10" s="454"/>
      <c r="G10" s="454"/>
      <c r="H10" s="454"/>
      <c r="I10" s="454"/>
    </row>
    <row r="11" spans="1:9" x14ac:dyDescent="0.25">
      <c r="A11" s="454"/>
      <c r="B11" s="454"/>
      <c r="C11" s="454"/>
      <c r="D11" s="454"/>
      <c r="E11" s="454"/>
      <c r="F11" s="454"/>
      <c r="G11" s="454"/>
      <c r="H11" s="454"/>
      <c r="I11" s="454"/>
    </row>
    <row r="12" spans="1:9" x14ac:dyDescent="0.25">
      <c r="A12" s="454"/>
      <c r="B12" s="454"/>
      <c r="C12" s="454"/>
      <c r="D12" s="454"/>
      <c r="E12" s="454"/>
      <c r="F12" s="454"/>
      <c r="G12" s="454"/>
      <c r="H12" s="454"/>
      <c r="I12" s="454"/>
    </row>
    <row r="13" spans="1:9" x14ac:dyDescent="0.25">
      <c r="A13" s="454"/>
      <c r="B13" s="454"/>
      <c r="C13" s="454"/>
      <c r="D13" s="454"/>
      <c r="E13" s="454"/>
      <c r="F13" s="454"/>
      <c r="G13" s="454"/>
      <c r="H13" s="454"/>
      <c r="I13" s="454"/>
    </row>
    <row r="14" spans="1:9" x14ac:dyDescent="0.25">
      <c r="A14" s="454"/>
      <c r="B14" s="454"/>
      <c r="C14" s="454"/>
      <c r="D14" s="454"/>
      <c r="E14" s="454"/>
      <c r="F14" s="454"/>
      <c r="G14" s="454"/>
      <c r="H14" s="454"/>
      <c r="I14" s="454"/>
    </row>
    <row r="15" spans="1:9" ht="19.5" customHeight="1" x14ac:dyDescent="0.3">
      <c r="A15" s="233"/>
    </row>
    <row r="16" spans="1:9" ht="19.5" customHeight="1" x14ac:dyDescent="0.3">
      <c r="A16" s="426" t="s">
        <v>28</v>
      </c>
      <c r="B16" s="427"/>
      <c r="C16" s="427"/>
      <c r="D16" s="427"/>
      <c r="E16" s="427"/>
      <c r="F16" s="427"/>
      <c r="G16" s="427"/>
      <c r="H16" s="428"/>
    </row>
    <row r="17" spans="1:14" ht="20.25" customHeight="1" x14ac:dyDescent="0.25">
      <c r="A17" s="429" t="s">
        <v>44</v>
      </c>
      <c r="B17" s="429"/>
      <c r="C17" s="429"/>
      <c r="D17" s="429"/>
      <c r="E17" s="429"/>
      <c r="F17" s="429"/>
      <c r="G17" s="429"/>
      <c r="H17" s="429"/>
    </row>
    <row r="18" spans="1:14" ht="26.25" customHeight="1" x14ac:dyDescent="0.4">
      <c r="A18" s="235" t="s">
        <v>30</v>
      </c>
      <c r="B18" s="425" t="s">
        <v>5</v>
      </c>
      <c r="C18" s="425"/>
      <c r="D18" s="405"/>
      <c r="E18" s="236"/>
      <c r="F18" s="237"/>
      <c r="G18" s="237"/>
      <c r="H18" s="237"/>
    </row>
    <row r="19" spans="1:14" ht="26.25" customHeight="1" x14ac:dyDescent="0.4">
      <c r="A19" s="235" t="s">
        <v>31</v>
      </c>
      <c r="B19" s="238" t="s">
        <v>7</v>
      </c>
      <c r="C19" s="407">
        <v>21</v>
      </c>
      <c r="D19" s="237"/>
      <c r="E19" s="237"/>
      <c r="F19" s="237"/>
      <c r="G19" s="237"/>
      <c r="H19" s="237"/>
    </row>
    <row r="20" spans="1:14" ht="26.25" customHeight="1" x14ac:dyDescent="0.4">
      <c r="A20" s="235" t="s">
        <v>32</v>
      </c>
      <c r="B20" s="430" t="s">
        <v>9</v>
      </c>
      <c r="C20" s="430"/>
      <c r="D20" s="237"/>
      <c r="E20" s="237"/>
      <c r="F20" s="237"/>
      <c r="G20" s="237"/>
      <c r="H20" s="237"/>
    </row>
    <row r="21" spans="1:14" ht="26.25" customHeight="1" x14ac:dyDescent="0.4">
      <c r="A21" s="235" t="s">
        <v>33</v>
      </c>
      <c r="B21" s="430" t="s">
        <v>11</v>
      </c>
      <c r="C21" s="430"/>
      <c r="D21" s="430"/>
      <c r="E21" s="430"/>
      <c r="F21" s="430"/>
      <c r="G21" s="430"/>
      <c r="H21" s="430"/>
      <c r="I21" s="239"/>
    </row>
    <row r="22" spans="1:14" ht="26.25" customHeight="1" x14ac:dyDescent="0.4">
      <c r="A22" s="235" t="s">
        <v>34</v>
      </c>
      <c r="B22" s="240" t="s">
        <v>12</v>
      </c>
      <c r="C22" s="237"/>
      <c r="D22" s="237"/>
      <c r="E22" s="237"/>
      <c r="F22" s="237"/>
      <c r="G22" s="237"/>
      <c r="H22" s="237"/>
    </row>
    <row r="23" spans="1:14" ht="26.25" customHeight="1" x14ac:dyDescent="0.4">
      <c r="A23" s="235" t="s">
        <v>35</v>
      </c>
      <c r="B23" s="240"/>
      <c r="C23" s="237"/>
      <c r="D23" s="237"/>
      <c r="E23" s="237"/>
      <c r="F23" s="237"/>
      <c r="G23" s="237"/>
      <c r="H23" s="237"/>
    </row>
    <row r="24" spans="1:14" ht="18.75" x14ac:dyDescent="0.3">
      <c r="A24" s="235"/>
      <c r="B24" s="241"/>
    </row>
    <row r="25" spans="1:14" ht="18.75" x14ac:dyDescent="0.3">
      <c r="A25" s="242" t="s">
        <v>1</v>
      </c>
      <c r="B25" s="241"/>
    </row>
    <row r="26" spans="1:14" ht="26.25" customHeight="1" x14ac:dyDescent="0.4">
      <c r="A26" s="243" t="s">
        <v>4</v>
      </c>
      <c r="B26" s="425" t="s">
        <v>124</v>
      </c>
      <c r="C26" s="425"/>
    </row>
    <row r="27" spans="1:14" ht="26.25" customHeight="1" x14ac:dyDescent="0.4">
      <c r="A27" s="244" t="s">
        <v>45</v>
      </c>
      <c r="B27" s="431" t="s">
        <v>125</v>
      </c>
      <c r="C27" s="431"/>
    </row>
    <row r="28" spans="1:14" ht="27" customHeight="1" x14ac:dyDescent="0.4">
      <c r="A28" s="244" t="s">
        <v>6</v>
      </c>
      <c r="B28" s="245">
        <v>99</v>
      </c>
    </row>
    <row r="29" spans="1:14" s="3" customFormat="1" ht="27" customHeight="1" x14ac:dyDescent="0.4">
      <c r="A29" s="244" t="s">
        <v>46</v>
      </c>
      <c r="B29" s="246"/>
      <c r="C29" s="432" t="s">
        <v>47</v>
      </c>
      <c r="D29" s="433"/>
      <c r="E29" s="433"/>
      <c r="F29" s="433"/>
      <c r="G29" s="434"/>
      <c r="I29" s="247"/>
      <c r="J29" s="247"/>
      <c r="K29" s="247"/>
      <c r="L29" s="247"/>
    </row>
    <row r="30" spans="1:14" s="3" customFormat="1" ht="19.5" customHeight="1" x14ac:dyDescent="0.3">
      <c r="A30" s="244" t="s">
        <v>48</v>
      </c>
      <c r="B30" s="248">
        <f>B28-B29</f>
        <v>99</v>
      </c>
      <c r="C30" s="249"/>
      <c r="D30" s="249"/>
      <c r="E30" s="249"/>
      <c r="F30" s="249"/>
      <c r="G30" s="250"/>
      <c r="I30" s="247"/>
      <c r="J30" s="247"/>
      <c r="K30" s="247"/>
      <c r="L30" s="247"/>
    </row>
    <row r="31" spans="1:14" s="3" customFormat="1" ht="27" customHeight="1" x14ac:dyDescent="0.4">
      <c r="A31" s="244" t="s">
        <v>49</v>
      </c>
      <c r="B31" s="251">
        <v>1</v>
      </c>
      <c r="C31" s="435" t="s">
        <v>50</v>
      </c>
      <c r="D31" s="436"/>
      <c r="E31" s="436"/>
      <c r="F31" s="436"/>
      <c r="G31" s="436"/>
      <c r="H31" s="437"/>
      <c r="I31" s="247"/>
      <c r="J31" s="247"/>
      <c r="K31" s="247"/>
      <c r="L31" s="247"/>
    </row>
    <row r="32" spans="1:14" s="3" customFormat="1" ht="27" customHeight="1" x14ac:dyDescent="0.4">
      <c r="A32" s="244" t="s">
        <v>51</v>
      </c>
      <c r="B32" s="251">
        <v>1</v>
      </c>
      <c r="C32" s="435" t="s">
        <v>52</v>
      </c>
      <c r="D32" s="436"/>
      <c r="E32" s="436"/>
      <c r="F32" s="436"/>
      <c r="G32" s="436"/>
      <c r="H32" s="437"/>
      <c r="I32" s="247"/>
      <c r="J32" s="247"/>
      <c r="K32" s="247"/>
      <c r="L32" s="252"/>
      <c r="M32" s="252"/>
      <c r="N32" s="253"/>
    </row>
    <row r="33" spans="1:14" s="3" customFormat="1" ht="17.25" customHeight="1" x14ac:dyDescent="0.3">
      <c r="A33" s="244"/>
      <c r="B33" s="254"/>
      <c r="C33" s="255"/>
      <c r="D33" s="255"/>
      <c r="E33" s="255"/>
      <c r="F33" s="255"/>
      <c r="G33" s="255"/>
      <c r="H33" s="255"/>
      <c r="I33" s="247"/>
      <c r="J33" s="247"/>
      <c r="K33" s="247"/>
      <c r="L33" s="252"/>
      <c r="M33" s="252"/>
      <c r="N33" s="253"/>
    </row>
    <row r="34" spans="1:14" s="3" customFormat="1" ht="18.75" x14ac:dyDescent="0.3">
      <c r="A34" s="244" t="s">
        <v>53</v>
      </c>
      <c r="B34" s="256">
        <f>B31/B32</f>
        <v>1</v>
      </c>
      <c r="C34" s="234" t="s">
        <v>54</v>
      </c>
      <c r="D34" s="234"/>
      <c r="E34" s="234"/>
      <c r="F34" s="234"/>
      <c r="G34" s="234"/>
      <c r="I34" s="247"/>
      <c r="J34" s="247"/>
      <c r="K34" s="247"/>
      <c r="L34" s="252"/>
      <c r="M34" s="252"/>
      <c r="N34" s="253"/>
    </row>
    <row r="35" spans="1:14" s="3" customFormat="1" ht="19.5" customHeight="1" x14ac:dyDescent="0.3">
      <c r="A35" s="244"/>
      <c r="B35" s="248"/>
      <c r="G35" s="234"/>
      <c r="I35" s="247"/>
      <c r="J35" s="247"/>
      <c r="K35" s="247"/>
      <c r="L35" s="252"/>
      <c r="M35" s="252"/>
      <c r="N35" s="253"/>
    </row>
    <row r="36" spans="1:14" s="3" customFormat="1" ht="27" customHeight="1" x14ac:dyDescent="0.4">
      <c r="A36" s="257" t="s">
        <v>55</v>
      </c>
      <c r="B36" s="258">
        <v>50</v>
      </c>
      <c r="C36" s="234"/>
      <c r="D36" s="438" t="s">
        <v>56</v>
      </c>
      <c r="E36" s="439"/>
      <c r="F36" s="438" t="s">
        <v>57</v>
      </c>
      <c r="G36" s="440"/>
      <c r="J36" s="247"/>
      <c r="K36" s="247"/>
      <c r="L36" s="252"/>
      <c r="M36" s="252"/>
      <c r="N36" s="253"/>
    </row>
    <row r="37" spans="1:14" s="3" customFormat="1" ht="27" customHeight="1" x14ac:dyDescent="0.4">
      <c r="A37" s="259" t="s">
        <v>58</v>
      </c>
      <c r="B37" s="260">
        <v>5</v>
      </c>
      <c r="C37" s="261" t="s">
        <v>59</v>
      </c>
      <c r="D37" s="262" t="s">
        <v>60</v>
      </c>
      <c r="E37" s="263" t="s">
        <v>61</v>
      </c>
      <c r="F37" s="262" t="s">
        <v>60</v>
      </c>
      <c r="G37" s="264" t="s">
        <v>61</v>
      </c>
      <c r="I37" s="265" t="s">
        <v>62</v>
      </c>
      <c r="J37" s="247"/>
      <c r="K37" s="247"/>
      <c r="L37" s="252"/>
      <c r="M37" s="252"/>
      <c r="N37" s="253"/>
    </row>
    <row r="38" spans="1:14" s="3" customFormat="1" ht="26.25" customHeight="1" x14ac:dyDescent="0.4">
      <c r="A38" s="259" t="s">
        <v>63</v>
      </c>
      <c r="B38" s="260">
        <v>10</v>
      </c>
      <c r="C38" s="266">
        <v>1</v>
      </c>
      <c r="D38" s="267">
        <v>115883001</v>
      </c>
      <c r="E38" s="268">
        <f>IF(ISBLANK(D38),"-",$D$48/$D$45*D38)</f>
        <v>104918018.84998778</v>
      </c>
      <c r="F38" s="267">
        <v>107512421</v>
      </c>
      <c r="G38" s="269">
        <f>IF(ISBLANK(F38),"-",$D$48/$F$45*F38)</f>
        <v>104522045.28441294</v>
      </c>
      <c r="I38" s="270"/>
      <c r="J38" s="247"/>
      <c r="K38" s="247"/>
      <c r="L38" s="252"/>
      <c r="M38" s="252"/>
      <c r="N38" s="253"/>
    </row>
    <row r="39" spans="1:14" s="3" customFormat="1" ht="26.25" customHeight="1" x14ac:dyDescent="0.4">
      <c r="A39" s="259" t="s">
        <v>64</v>
      </c>
      <c r="B39" s="260">
        <v>1</v>
      </c>
      <c r="C39" s="271">
        <v>2</v>
      </c>
      <c r="D39" s="272">
        <v>114251717</v>
      </c>
      <c r="E39" s="273">
        <f>IF(ISBLANK(D39),"-",$D$48/$D$45*D39)</f>
        <v>103441088.80861196</v>
      </c>
      <c r="F39" s="272">
        <v>107073330</v>
      </c>
      <c r="G39" s="274">
        <f>IF(ISBLANK(F39),"-",$D$48/$F$45*F39)</f>
        <v>104095167.26456091</v>
      </c>
      <c r="I39" s="442">
        <f>ABS((F43/D43*D42)-F42)/D42</f>
        <v>1.1530554293568573E-4</v>
      </c>
      <c r="J39" s="247"/>
      <c r="K39" s="247"/>
      <c r="L39" s="252"/>
      <c r="M39" s="252"/>
      <c r="N39" s="253"/>
    </row>
    <row r="40" spans="1:14" ht="26.25" customHeight="1" x14ac:dyDescent="0.4">
      <c r="A40" s="259" t="s">
        <v>65</v>
      </c>
      <c r="B40" s="260">
        <v>1</v>
      </c>
      <c r="C40" s="271">
        <v>3</v>
      </c>
      <c r="D40" s="272">
        <v>114791180</v>
      </c>
      <c r="E40" s="273">
        <f>IF(ISBLANK(D40),"-",$D$48/$D$45*D40)</f>
        <v>103929507.20228879</v>
      </c>
      <c r="F40" s="272">
        <v>106677213</v>
      </c>
      <c r="G40" s="274">
        <f>IF(ISBLANK(F40),"-",$D$48/$F$45*F40)</f>
        <v>103710067.95578499</v>
      </c>
      <c r="I40" s="442"/>
      <c r="L40" s="252"/>
      <c r="M40" s="252"/>
      <c r="N40" s="275"/>
    </row>
    <row r="41" spans="1:14" ht="27" customHeight="1" x14ac:dyDescent="0.4">
      <c r="A41" s="259" t="s">
        <v>66</v>
      </c>
      <c r="B41" s="260">
        <v>1</v>
      </c>
      <c r="C41" s="276">
        <v>4</v>
      </c>
      <c r="D41" s="277"/>
      <c r="E41" s="278" t="str">
        <f>IF(ISBLANK(D41),"-",$D$48/$D$45*D41)</f>
        <v>-</v>
      </c>
      <c r="F41" s="277"/>
      <c r="G41" s="279" t="str">
        <f>IF(ISBLANK(F41),"-",$D$48/$F$45*F41)</f>
        <v>-</v>
      </c>
      <c r="I41" s="280"/>
      <c r="L41" s="252"/>
      <c r="M41" s="252"/>
      <c r="N41" s="275"/>
    </row>
    <row r="42" spans="1:14" ht="27" customHeight="1" x14ac:dyDescent="0.4">
      <c r="A42" s="259" t="s">
        <v>67</v>
      </c>
      <c r="B42" s="260">
        <v>1</v>
      </c>
      <c r="C42" s="281" t="s">
        <v>68</v>
      </c>
      <c r="D42" s="282">
        <f>AVERAGE(D38:D41)</f>
        <v>114975299.33333333</v>
      </c>
      <c r="E42" s="283">
        <f>AVERAGE(E38:E41)</f>
        <v>104096204.95362951</v>
      </c>
      <c r="F42" s="282">
        <f>AVERAGE(F38:F41)</f>
        <v>107087654.66666667</v>
      </c>
      <c r="G42" s="284">
        <f>AVERAGE(G38:G41)</f>
        <v>104109093.50158627</v>
      </c>
      <c r="H42" s="285"/>
    </row>
    <row r="43" spans="1:14" ht="26.25" customHeight="1" x14ac:dyDescent="0.4">
      <c r="A43" s="259" t="s">
        <v>69</v>
      </c>
      <c r="B43" s="260">
        <v>1</v>
      </c>
      <c r="C43" s="286" t="s">
        <v>70</v>
      </c>
      <c r="D43" s="287">
        <v>33.47</v>
      </c>
      <c r="E43" s="275"/>
      <c r="F43" s="287">
        <v>31.17</v>
      </c>
      <c r="H43" s="285"/>
    </row>
    <row r="44" spans="1:14" ht="26.25" customHeight="1" x14ac:dyDescent="0.4">
      <c r="A44" s="259" t="s">
        <v>71</v>
      </c>
      <c r="B44" s="260">
        <v>1</v>
      </c>
      <c r="C44" s="288" t="s">
        <v>72</v>
      </c>
      <c r="D44" s="289">
        <f>D43*$B$34</f>
        <v>33.47</v>
      </c>
      <c r="E44" s="290"/>
      <c r="F44" s="289">
        <f>F43*$B$34</f>
        <v>31.17</v>
      </c>
      <c r="H44" s="285"/>
    </row>
    <row r="45" spans="1:14" ht="19.5" customHeight="1" x14ac:dyDescent="0.3">
      <c r="A45" s="259" t="s">
        <v>73</v>
      </c>
      <c r="B45" s="291">
        <f>(B44/B43)*(B42/B41)*(B40/B39)*(B38/B37)*B36</f>
        <v>100</v>
      </c>
      <c r="C45" s="288" t="s">
        <v>74</v>
      </c>
      <c r="D45" s="292">
        <f>D44*$B$30/100</f>
        <v>33.135300000000001</v>
      </c>
      <c r="E45" s="293"/>
      <c r="F45" s="292">
        <f>F44*$B$30/100</f>
        <v>30.858300000000003</v>
      </c>
      <c r="H45" s="285"/>
    </row>
    <row r="46" spans="1:14" ht="19.5" customHeight="1" x14ac:dyDescent="0.3">
      <c r="A46" s="443" t="s">
        <v>75</v>
      </c>
      <c r="B46" s="444"/>
      <c r="C46" s="288" t="s">
        <v>76</v>
      </c>
      <c r="D46" s="294">
        <f>D45/$B$45</f>
        <v>0.33135300000000001</v>
      </c>
      <c r="E46" s="295"/>
      <c r="F46" s="296">
        <f>F45/$B$45</f>
        <v>0.30858300000000005</v>
      </c>
      <c r="H46" s="285"/>
    </row>
    <row r="47" spans="1:14" ht="27" customHeight="1" x14ac:dyDescent="0.4">
      <c r="A47" s="445"/>
      <c r="B47" s="446"/>
      <c r="C47" s="297" t="s">
        <v>77</v>
      </c>
      <c r="D47" s="298">
        <v>0.3</v>
      </c>
      <c r="E47" s="299"/>
      <c r="F47" s="295"/>
      <c r="H47" s="285"/>
    </row>
    <row r="48" spans="1:14" ht="18.75" x14ac:dyDescent="0.3">
      <c r="C48" s="300" t="s">
        <v>78</v>
      </c>
      <c r="D48" s="292">
        <f>D47*$B$45</f>
        <v>30</v>
      </c>
      <c r="F48" s="301"/>
      <c r="H48" s="285"/>
    </row>
    <row r="49" spans="1:12" ht="19.5" customHeight="1" x14ac:dyDescent="0.3">
      <c r="C49" s="302" t="s">
        <v>79</v>
      </c>
      <c r="D49" s="303">
        <f>D48/B34</f>
        <v>30</v>
      </c>
      <c r="F49" s="301"/>
      <c r="H49" s="285"/>
    </row>
    <row r="50" spans="1:12" ht="18.75" x14ac:dyDescent="0.3">
      <c r="C50" s="257" t="s">
        <v>80</v>
      </c>
      <c r="D50" s="304">
        <f>AVERAGE(E38:E41,G38:G41)</f>
        <v>104102649.22760791</v>
      </c>
      <c r="F50" s="305"/>
      <c r="H50" s="285"/>
    </row>
    <row r="51" spans="1:12" ht="18.75" x14ac:dyDescent="0.3">
      <c r="C51" s="259" t="s">
        <v>81</v>
      </c>
      <c r="D51" s="306">
        <f>STDEV(E38:E41,G38:G41)/D50</f>
        <v>5.195252447214538E-3</v>
      </c>
      <c r="F51" s="305"/>
      <c r="H51" s="285"/>
    </row>
    <row r="52" spans="1:12" ht="19.5" customHeight="1" x14ac:dyDescent="0.3">
      <c r="C52" s="307" t="s">
        <v>20</v>
      </c>
      <c r="D52" s="308">
        <f>COUNT(E38:E41,G38:G41)</f>
        <v>6</v>
      </c>
      <c r="F52" s="305"/>
    </row>
    <row r="54" spans="1:12" ht="18.75" x14ac:dyDescent="0.3">
      <c r="A54" s="309" t="s">
        <v>1</v>
      </c>
      <c r="B54" s="310" t="s">
        <v>82</v>
      </c>
    </row>
    <row r="55" spans="1:12" ht="18.75" x14ac:dyDescent="0.3">
      <c r="A55" s="234" t="s">
        <v>83</v>
      </c>
      <c r="B55" s="311" t="str">
        <f>B21</f>
        <v>Each film coated tablet contains: LAMIVUDINE 150mg &amp; ZIDOVUDINE 300mg</v>
      </c>
    </row>
    <row r="56" spans="1:12" ht="26.25" customHeight="1" x14ac:dyDescent="0.4">
      <c r="A56" s="312" t="s">
        <v>84</v>
      </c>
      <c r="B56" s="313">
        <v>300</v>
      </c>
      <c r="C56" s="234" t="str">
        <f>B20</f>
        <v xml:space="preserve">LAMIVUDINE  &amp; ZIDOVUDINE </v>
      </c>
      <c r="H56" s="314"/>
    </row>
    <row r="57" spans="1:12" ht="18.75" x14ac:dyDescent="0.3">
      <c r="A57" s="311" t="s">
        <v>85</v>
      </c>
      <c r="B57" s="406">
        <f>Uniformity!C46</f>
        <v>771.50400000000013</v>
      </c>
      <c r="H57" s="314"/>
    </row>
    <row r="58" spans="1:12" ht="19.5" customHeight="1" x14ac:dyDescent="0.3">
      <c r="H58" s="314"/>
    </row>
    <row r="59" spans="1:12" s="3" customFormat="1" ht="27" customHeight="1" x14ac:dyDescent="0.4">
      <c r="A59" s="257" t="s">
        <v>86</v>
      </c>
      <c r="B59" s="258">
        <v>100</v>
      </c>
      <c r="C59" s="234"/>
      <c r="D59" s="315" t="s">
        <v>87</v>
      </c>
      <c r="E59" s="316" t="s">
        <v>59</v>
      </c>
      <c r="F59" s="316" t="s">
        <v>60</v>
      </c>
      <c r="G59" s="316" t="s">
        <v>88</v>
      </c>
      <c r="H59" s="261" t="s">
        <v>89</v>
      </c>
      <c r="L59" s="247"/>
    </row>
    <row r="60" spans="1:12" s="3" customFormat="1" ht="26.25" customHeight="1" x14ac:dyDescent="0.4">
      <c r="A60" s="259" t="s">
        <v>90</v>
      </c>
      <c r="B60" s="260">
        <v>5</v>
      </c>
      <c r="C60" s="447" t="s">
        <v>91</v>
      </c>
      <c r="D60" s="450">
        <v>675.83</v>
      </c>
      <c r="E60" s="317">
        <v>1</v>
      </c>
      <c r="F60" s="318">
        <v>87981644</v>
      </c>
      <c r="G60" s="408">
        <f>IF(ISBLANK(F60),"-",(F60/$D$50*$D$47*$B$68)*($B$57/$D$60))</f>
        <v>289.43580952348316</v>
      </c>
      <c r="H60" s="319">
        <f t="shared" ref="H60:H71" si="0">IF(ISBLANK(F60),"-",G60/$B$56)</f>
        <v>0.96478603174494382</v>
      </c>
      <c r="L60" s="247"/>
    </row>
    <row r="61" spans="1:12" s="3" customFormat="1" ht="26.25" customHeight="1" x14ac:dyDescent="0.4">
      <c r="A61" s="259" t="s">
        <v>92</v>
      </c>
      <c r="B61" s="260">
        <v>50</v>
      </c>
      <c r="C61" s="448"/>
      <c r="D61" s="451"/>
      <c r="E61" s="320">
        <v>2</v>
      </c>
      <c r="F61" s="272">
        <v>88319956</v>
      </c>
      <c r="G61" s="409">
        <f>IF(ISBLANK(F61),"-",(F61/$D$50*$D$47*$B$68)*($B$57/$D$60))</f>
        <v>290.54876448931111</v>
      </c>
      <c r="H61" s="321">
        <f t="shared" si="0"/>
        <v>0.96849588163103706</v>
      </c>
      <c r="L61" s="247"/>
    </row>
    <row r="62" spans="1:12" s="3" customFormat="1" ht="26.25" customHeight="1" x14ac:dyDescent="0.4">
      <c r="A62" s="259" t="s">
        <v>93</v>
      </c>
      <c r="B62" s="260">
        <v>1</v>
      </c>
      <c r="C62" s="448"/>
      <c r="D62" s="451"/>
      <c r="E62" s="320">
        <v>3</v>
      </c>
      <c r="F62" s="322">
        <v>88381430</v>
      </c>
      <c r="G62" s="409">
        <f>IF(ISBLANK(F62),"-",(F62/$D$50*$D$47*$B$68)*($B$57/$D$60))</f>
        <v>290.75099732045311</v>
      </c>
      <c r="H62" s="321">
        <f t="shared" si="0"/>
        <v>0.96916999106817703</v>
      </c>
      <c r="L62" s="247"/>
    </row>
    <row r="63" spans="1:12" ht="27" customHeight="1" x14ac:dyDescent="0.4">
      <c r="A63" s="259" t="s">
        <v>94</v>
      </c>
      <c r="B63" s="260">
        <v>1</v>
      </c>
      <c r="C63" s="449"/>
      <c r="D63" s="452"/>
      <c r="E63" s="323">
        <v>4</v>
      </c>
      <c r="F63" s="324"/>
      <c r="G63" s="409" t="str">
        <f>IF(ISBLANK(F63),"-",(F63/$D$50*$D$47*$B$68)*($B$57/$D$60))</f>
        <v>-</v>
      </c>
      <c r="H63" s="321" t="str">
        <f t="shared" si="0"/>
        <v>-</v>
      </c>
    </row>
    <row r="64" spans="1:12" ht="26.25" customHeight="1" x14ac:dyDescent="0.4">
      <c r="A64" s="259" t="s">
        <v>95</v>
      </c>
      <c r="B64" s="260">
        <v>1</v>
      </c>
      <c r="C64" s="447" t="s">
        <v>96</v>
      </c>
      <c r="D64" s="450">
        <v>573.33000000000004</v>
      </c>
      <c r="E64" s="317">
        <v>1</v>
      </c>
      <c r="F64" s="318">
        <v>76493029</v>
      </c>
      <c r="G64" s="410">
        <f>IF(ISBLANK(F64),"-",(F64/$D$50*$D$47*$B$68)*($B$57/$D$64))</f>
        <v>296.62984616659327</v>
      </c>
      <c r="H64" s="325">
        <f t="shared" si="0"/>
        <v>0.98876615388864419</v>
      </c>
    </row>
    <row r="65" spans="1:8" ht="26.25" customHeight="1" x14ac:dyDescent="0.4">
      <c r="A65" s="259" t="s">
        <v>97</v>
      </c>
      <c r="B65" s="260">
        <v>1</v>
      </c>
      <c r="C65" s="448"/>
      <c r="D65" s="451"/>
      <c r="E65" s="320">
        <v>2</v>
      </c>
      <c r="F65" s="272">
        <v>76798816</v>
      </c>
      <c r="G65" s="411">
        <f>IF(ISBLANK(F65),"-",(F65/$D$50*$D$47*$B$68)*($B$57/$D$64))</f>
        <v>297.81564769590312</v>
      </c>
      <c r="H65" s="326">
        <f t="shared" si="0"/>
        <v>0.99271882565301039</v>
      </c>
    </row>
    <row r="66" spans="1:8" ht="26.25" customHeight="1" x14ac:dyDescent="0.4">
      <c r="A66" s="259" t="s">
        <v>98</v>
      </c>
      <c r="B66" s="260">
        <v>1</v>
      </c>
      <c r="C66" s="448"/>
      <c r="D66" s="451"/>
      <c r="E66" s="320">
        <v>3</v>
      </c>
      <c r="F66" s="272">
        <v>77268797</v>
      </c>
      <c r="G66" s="411">
        <f>IF(ISBLANK(F66),"-",(F66/$D$50*$D$47*$B$68)*($B$57/$D$64))</f>
        <v>299.63817183377222</v>
      </c>
      <c r="H66" s="326">
        <f t="shared" si="0"/>
        <v>0.99879390611257401</v>
      </c>
    </row>
    <row r="67" spans="1:8" ht="27" customHeight="1" x14ac:dyDescent="0.4">
      <c r="A67" s="259" t="s">
        <v>99</v>
      </c>
      <c r="B67" s="260">
        <v>1</v>
      </c>
      <c r="C67" s="449"/>
      <c r="D67" s="452"/>
      <c r="E67" s="323">
        <v>4</v>
      </c>
      <c r="F67" s="324"/>
      <c r="G67" s="412" t="str">
        <f>IF(ISBLANK(F67),"-",(F67/$D$50*$D$47*$B$68)*($B$57/$D$64))</f>
        <v>-</v>
      </c>
      <c r="H67" s="327" t="str">
        <f t="shared" si="0"/>
        <v>-</v>
      </c>
    </row>
    <row r="68" spans="1:8" ht="26.25" customHeight="1" x14ac:dyDescent="0.4">
      <c r="A68" s="259" t="s">
        <v>100</v>
      </c>
      <c r="B68" s="328">
        <f>(B67/B66)*(B65/B64)*(B63/B62)*(B61/B60)*B59</f>
        <v>1000</v>
      </c>
      <c r="C68" s="447" t="s">
        <v>101</v>
      </c>
      <c r="D68" s="450">
        <v>645.58000000000004</v>
      </c>
      <c r="E68" s="317">
        <v>1</v>
      </c>
      <c r="F68" s="318">
        <v>85030364</v>
      </c>
      <c r="G68" s="410">
        <f>IF(ISBLANK(F68),"-",(F68/$D$50*$D$47*$B$68)*($B$57/$D$68))</f>
        <v>292.83408495303206</v>
      </c>
      <c r="H68" s="321">
        <f t="shared" si="0"/>
        <v>0.97611361651010686</v>
      </c>
    </row>
    <row r="69" spans="1:8" ht="27" customHeight="1" x14ac:dyDescent="0.4">
      <c r="A69" s="307" t="s">
        <v>102</v>
      </c>
      <c r="B69" s="329">
        <f>(D47*B68)/B56*B57</f>
        <v>771.50400000000013</v>
      </c>
      <c r="C69" s="448"/>
      <c r="D69" s="451"/>
      <c r="E69" s="320">
        <v>2</v>
      </c>
      <c r="F69" s="272">
        <v>85445479</v>
      </c>
      <c r="G69" s="411">
        <f>IF(ISBLANK(F69),"-",(F69/$D$50*$D$47*$B$68)*($B$57/$D$68))</f>
        <v>294.26368980777875</v>
      </c>
      <c r="H69" s="321">
        <f t="shared" si="0"/>
        <v>0.98087896602592917</v>
      </c>
    </row>
    <row r="70" spans="1:8" ht="26.25" customHeight="1" x14ac:dyDescent="0.4">
      <c r="A70" s="460" t="s">
        <v>75</v>
      </c>
      <c r="B70" s="461"/>
      <c r="C70" s="448"/>
      <c r="D70" s="451"/>
      <c r="E70" s="320">
        <v>3</v>
      </c>
      <c r="F70" s="272">
        <v>85716936</v>
      </c>
      <c r="G70" s="411">
        <f>IF(ISBLANK(F70),"-",(F70/$D$50*$D$47*$B$68)*($B$57/$D$68))</f>
        <v>295.19855423102285</v>
      </c>
      <c r="H70" s="321">
        <f t="shared" si="0"/>
        <v>0.98399518077007619</v>
      </c>
    </row>
    <row r="71" spans="1:8" ht="27" customHeight="1" x14ac:dyDescent="0.4">
      <c r="A71" s="462"/>
      <c r="B71" s="463"/>
      <c r="C71" s="459"/>
      <c r="D71" s="452"/>
      <c r="E71" s="323">
        <v>4</v>
      </c>
      <c r="F71" s="324"/>
      <c r="G71" s="412" t="str">
        <f>IF(ISBLANK(F71),"-",(F71/$D$50*$D$47*$B$68)*($B$57/$D$68))</f>
        <v>-</v>
      </c>
      <c r="H71" s="330" t="str">
        <f t="shared" si="0"/>
        <v>-</v>
      </c>
    </row>
    <row r="72" spans="1:8" ht="26.25" customHeight="1" x14ac:dyDescent="0.4">
      <c r="A72" s="331"/>
      <c r="B72" s="331"/>
      <c r="C72" s="331"/>
      <c r="D72" s="331"/>
      <c r="E72" s="331"/>
      <c r="F72" s="332"/>
      <c r="G72" s="333" t="s">
        <v>68</v>
      </c>
      <c r="H72" s="334">
        <f>AVERAGE(H60:H71)</f>
        <v>0.98041317260049987</v>
      </c>
    </row>
    <row r="73" spans="1:8" ht="26.25" customHeight="1" x14ac:dyDescent="0.4">
      <c r="C73" s="331"/>
      <c r="D73" s="331"/>
      <c r="E73" s="331"/>
      <c r="F73" s="332"/>
      <c r="G73" s="335" t="s">
        <v>81</v>
      </c>
      <c r="H73" s="413">
        <f>STDEV(H60:H71)/H72</f>
        <v>1.1977824630350881E-2</v>
      </c>
    </row>
    <row r="74" spans="1:8" ht="27" customHeight="1" x14ac:dyDescent="0.4">
      <c r="A74" s="331"/>
      <c r="B74" s="331"/>
      <c r="C74" s="332"/>
      <c r="D74" s="332"/>
      <c r="E74" s="336"/>
      <c r="F74" s="332"/>
      <c r="G74" s="337" t="s">
        <v>20</v>
      </c>
      <c r="H74" s="338">
        <f>COUNT(H60:H71)</f>
        <v>9</v>
      </c>
    </row>
    <row r="76" spans="1:8" ht="26.25" customHeight="1" x14ac:dyDescent="0.4">
      <c r="A76" s="243" t="s">
        <v>103</v>
      </c>
      <c r="B76" s="339" t="s">
        <v>104</v>
      </c>
      <c r="C76" s="455" t="str">
        <f>B20</f>
        <v xml:space="preserve">LAMIVUDINE  &amp; ZIDOVUDINE </v>
      </c>
      <c r="D76" s="455"/>
      <c r="E76" s="340" t="s">
        <v>105</v>
      </c>
      <c r="F76" s="340"/>
      <c r="G76" s="341">
        <f>H72</f>
        <v>0.98041317260049987</v>
      </c>
      <c r="H76" s="342"/>
    </row>
    <row r="77" spans="1:8" ht="18.75" x14ac:dyDescent="0.3">
      <c r="A77" s="242" t="s">
        <v>106</v>
      </c>
      <c r="B77" s="242" t="s">
        <v>107</v>
      </c>
    </row>
    <row r="78" spans="1:8" ht="18.75" x14ac:dyDescent="0.3">
      <c r="A78" s="242"/>
      <c r="B78" s="242"/>
    </row>
    <row r="79" spans="1:8" ht="26.25" customHeight="1" x14ac:dyDescent="0.4">
      <c r="A79" s="243" t="s">
        <v>4</v>
      </c>
      <c r="B79" s="441" t="str">
        <f>B26</f>
        <v>Zidovudine</v>
      </c>
      <c r="C79" s="441"/>
    </row>
    <row r="80" spans="1:8" ht="26.25" customHeight="1" x14ac:dyDescent="0.4">
      <c r="A80" s="244" t="s">
        <v>45</v>
      </c>
      <c r="B80" s="441" t="str">
        <f>B27</f>
        <v>NQCL-WRS-Z1-1</v>
      </c>
      <c r="C80" s="441"/>
    </row>
    <row r="81" spans="1:12" ht="27" customHeight="1" x14ac:dyDescent="0.4">
      <c r="A81" s="244" t="s">
        <v>6</v>
      </c>
      <c r="B81" s="343">
        <f>B28</f>
        <v>99</v>
      </c>
    </row>
    <row r="82" spans="1:12" s="3" customFormat="1" ht="27" customHeight="1" x14ac:dyDescent="0.4">
      <c r="A82" s="244" t="s">
        <v>46</v>
      </c>
      <c r="B82" s="246">
        <v>0</v>
      </c>
      <c r="C82" s="432" t="s">
        <v>47</v>
      </c>
      <c r="D82" s="433"/>
      <c r="E82" s="433"/>
      <c r="F82" s="433"/>
      <c r="G82" s="434"/>
      <c r="I82" s="247"/>
      <c r="J82" s="247"/>
      <c r="K82" s="247"/>
      <c r="L82" s="247"/>
    </row>
    <row r="83" spans="1:12" s="3" customFormat="1" ht="19.5" customHeight="1" x14ac:dyDescent="0.3">
      <c r="A83" s="244" t="s">
        <v>48</v>
      </c>
      <c r="B83" s="248">
        <f>B81-B82</f>
        <v>99</v>
      </c>
      <c r="C83" s="249"/>
      <c r="D83" s="249"/>
      <c r="E83" s="249"/>
      <c r="F83" s="249"/>
      <c r="G83" s="250"/>
      <c r="I83" s="247"/>
      <c r="J83" s="247"/>
      <c r="K83" s="247"/>
      <c r="L83" s="247"/>
    </row>
    <row r="84" spans="1:12" s="3" customFormat="1" ht="27" customHeight="1" x14ac:dyDescent="0.4">
      <c r="A84" s="244" t="s">
        <v>49</v>
      </c>
      <c r="B84" s="251">
        <v>1</v>
      </c>
      <c r="C84" s="435" t="s">
        <v>108</v>
      </c>
      <c r="D84" s="436"/>
      <c r="E84" s="436"/>
      <c r="F84" s="436"/>
      <c r="G84" s="436"/>
      <c r="H84" s="437"/>
      <c r="I84" s="247"/>
      <c r="J84" s="247"/>
      <c r="K84" s="247"/>
      <c r="L84" s="247"/>
    </row>
    <row r="85" spans="1:12" s="3" customFormat="1" ht="27" customHeight="1" x14ac:dyDescent="0.4">
      <c r="A85" s="244" t="s">
        <v>51</v>
      </c>
      <c r="B85" s="251">
        <v>1</v>
      </c>
      <c r="C85" s="435" t="s">
        <v>109</v>
      </c>
      <c r="D85" s="436"/>
      <c r="E85" s="436"/>
      <c r="F85" s="436"/>
      <c r="G85" s="436"/>
      <c r="H85" s="437"/>
      <c r="I85" s="247"/>
      <c r="J85" s="247"/>
      <c r="K85" s="247"/>
      <c r="L85" s="247"/>
    </row>
    <row r="86" spans="1:12" s="3" customFormat="1" ht="18.75" x14ac:dyDescent="0.3">
      <c r="A86" s="244"/>
      <c r="B86" s="254"/>
      <c r="C86" s="255"/>
      <c r="D86" s="255"/>
      <c r="E86" s="255"/>
      <c r="F86" s="255"/>
      <c r="G86" s="255"/>
      <c r="H86" s="255"/>
      <c r="I86" s="247"/>
      <c r="J86" s="247"/>
      <c r="K86" s="247"/>
      <c r="L86" s="247"/>
    </row>
    <row r="87" spans="1:12" s="3" customFormat="1" ht="18.75" x14ac:dyDescent="0.3">
      <c r="A87" s="244" t="s">
        <v>53</v>
      </c>
      <c r="B87" s="256">
        <f>B84/B85</f>
        <v>1</v>
      </c>
      <c r="C87" s="234" t="s">
        <v>54</v>
      </c>
      <c r="D87" s="234"/>
      <c r="E87" s="234"/>
      <c r="F87" s="234"/>
      <c r="G87" s="234"/>
      <c r="I87" s="247"/>
      <c r="J87" s="247"/>
      <c r="K87" s="247"/>
      <c r="L87" s="247"/>
    </row>
    <row r="88" spans="1:12" ht="19.5" customHeight="1" x14ac:dyDescent="0.3">
      <c r="A88" s="242"/>
      <c r="B88" s="242"/>
    </row>
    <row r="89" spans="1:12" ht="27" customHeight="1" x14ac:dyDescent="0.4">
      <c r="A89" s="257" t="s">
        <v>55</v>
      </c>
      <c r="B89" s="258">
        <v>50</v>
      </c>
      <c r="D89" s="344" t="s">
        <v>56</v>
      </c>
      <c r="E89" s="345"/>
      <c r="F89" s="438" t="s">
        <v>57</v>
      </c>
      <c r="G89" s="440"/>
    </row>
    <row r="90" spans="1:12" ht="27" customHeight="1" x14ac:dyDescent="0.4">
      <c r="A90" s="259" t="s">
        <v>58</v>
      </c>
      <c r="B90" s="260">
        <v>5</v>
      </c>
      <c r="C90" s="346" t="s">
        <v>59</v>
      </c>
      <c r="D90" s="262" t="s">
        <v>60</v>
      </c>
      <c r="E90" s="263" t="s">
        <v>61</v>
      </c>
      <c r="F90" s="262" t="s">
        <v>60</v>
      </c>
      <c r="G90" s="347" t="s">
        <v>61</v>
      </c>
      <c r="I90" s="265" t="s">
        <v>62</v>
      </c>
    </row>
    <row r="91" spans="1:12" ht="26.25" customHeight="1" x14ac:dyDescent="0.4">
      <c r="A91" s="259" t="s">
        <v>63</v>
      </c>
      <c r="B91" s="260">
        <v>10</v>
      </c>
      <c r="C91" s="348">
        <v>1</v>
      </c>
      <c r="D91" s="267">
        <v>105700127</v>
      </c>
      <c r="E91" s="268">
        <f>IF(ISBLANK(D91),"-",$D$101/$D$98*D91)</f>
        <v>115437133.79879451</v>
      </c>
      <c r="F91" s="267">
        <v>100996159</v>
      </c>
      <c r="G91" s="269">
        <f>IF(ISBLANK(F91),"-",$D$101/$F$98*F91)</f>
        <v>116897355.58865842</v>
      </c>
      <c r="I91" s="270"/>
    </row>
    <row r="92" spans="1:12" ht="26.25" customHeight="1" x14ac:dyDescent="0.4">
      <c r="A92" s="259" t="s">
        <v>64</v>
      </c>
      <c r="B92" s="260">
        <v>1</v>
      </c>
      <c r="C92" s="332">
        <v>2</v>
      </c>
      <c r="D92" s="272">
        <v>106184688</v>
      </c>
      <c r="E92" s="273">
        <f>IF(ISBLANK(D92),"-",$D$101/$D$98*D92)</f>
        <v>115966332.15056828</v>
      </c>
      <c r="F92" s="272">
        <v>100215300</v>
      </c>
      <c r="G92" s="274">
        <f>IF(ISBLANK(F92),"-",$D$101/$F$98*F92)</f>
        <v>115993555.35416035</v>
      </c>
      <c r="I92" s="442">
        <f>ABS((F96/D96*D95)-F95)/D95</f>
        <v>5.1802338913339617E-3</v>
      </c>
    </row>
    <row r="93" spans="1:12" ht="26.25" customHeight="1" x14ac:dyDescent="0.4">
      <c r="A93" s="259" t="s">
        <v>65</v>
      </c>
      <c r="B93" s="260">
        <v>1</v>
      </c>
      <c r="C93" s="332">
        <v>3</v>
      </c>
      <c r="D93" s="272">
        <v>105841680</v>
      </c>
      <c r="E93" s="273">
        <f>IF(ISBLANK(D93),"-",$D$101/$D$98*D93)</f>
        <v>115591726.54209955</v>
      </c>
      <c r="F93" s="272">
        <v>100228916</v>
      </c>
      <c r="G93" s="274">
        <f>IF(ISBLANK(F93),"-",$D$101/$F$98*F93)</f>
        <v>116009315.10591185</v>
      </c>
      <c r="I93" s="442"/>
    </row>
    <row r="94" spans="1:12" ht="27" customHeight="1" x14ac:dyDescent="0.4">
      <c r="A94" s="259" t="s">
        <v>66</v>
      </c>
      <c r="B94" s="260">
        <v>1</v>
      </c>
      <c r="C94" s="349">
        <v>4</v>
      </c>
      <c r="D94" s="277"/>
      <c r="E94" s="278" t="str">
        <f>IF(ISBLANK(D94),"-",$D$101/$D$98*D94)</f>
        <v>-</v>
      </c>
      <c r="F94" s="350"/>
      <c r="G94" s="279" t="str">
        <f>IF(ISBLANK(F94),"-",$D$101/$F$98*F94)</f>
        <v>-</v>
      </c>
      <c r="I94" s="280"/>
    </row>
    <row r="95" spans="1:12" ht="27" customHeight="1" x14ac:dyDescent="0.4">
      <c r="A95" s="259" t="s">
        <v>67</v>
      </c>
      <c r="B95" s="260">
        <v>1</v>
      </c>
      <c r="C95" s="351" t="s">
        <v>68</v>
      </c>
      <c r="D95" s="352">
        <f>AVERAGE(D91:D94)</f>
        <v>105908831.66666667</v>
      </c>
      <c r="E95" s="283">
        <f>AVERAGE(E91:E94)</f>
        <v>115665064.16382079</v>
      </c>
      <c r="F95" s="353">
        <f>AVERAGE(F91:F94)</f>
        <v>100480125</v>
      </c>
      <c r="G95" s="354">
        <f>AVERAGE(G91:G94)</f>
        <v>116300075.34957688</v>
      </c>
    </row>
    <row r="96" spans="1:12" ht="26.25" customHeight="1" x14ac:dyDescent="0.4">
      <c r="A96" s="259" t="s">
        <v>69</v>
      </c>
      <c r="B96" s="245">
        <v>1</v>
      </c>
      <c r="C96" s="355" t="s">
        <v>110</v>
      </c>
      <c r="D96" s="356">
        <v>30.83</v>
      </c>
      <c r="E96" s="275"/>
      <c r="F96" s="287">
        <v>29.09</v>
      </c>
    </row>
    <row r="97" spans="1:10" ht="26.25" customHeight="1" x14ac:dyDescent="0.4">
      <c r="A97" s="259" t="s">
        <v>71</v>
      </c>
      <c r="B97" s="245">
        <v>1</v>
      </c>
      <c r="C97" s="357" t="s">
        <v>111</v>
      </c>
      <c r="D97" s="358">
        <f>D96*$B$87</f>
        <v>30.83</v>
      </c>
      <c r="E97" s="290"/>
      <c r="F97" s="289">
        <f>F96*$B$87</f>
        <v>29.09</v>
      </c>
    </row>
    <row r="98" spans="1:10" ht="19.5" customHeight="1" x14ac:dyDescent="0.3">
      <c r="A98" s="259" t="s">
        <v>73</v>
      </c>
      <c r="B98" s="359">
        <f>(B97/B96)*(B95/B94)*(B93/B92)*(B91/B90)*B89</f>
        <v>100</v>
      </c>
      <c r="C98" s="357" t="s">
        <v>112</v>
      </c>
      <c r="D98" s="360">
        <f>D97*$B$83/100</f>
        <v>30.521699999999996</v>
      </c>
      <c r="E98" s="293"/>
      <c r="F98" s="292">
        <f>F97*$B$83/100</f>
        <v>28.799099999999999</v>
      </c>
    </row>
    <row r="99" spans="1:10" ht="19.5" customHeight="1" x14ac:dyDescent="0.3">
      <c r="A99" s="443" t="s">
        <v>75</v>
      </c>
      <c r="B99" s="457"/>
      <c r="C99" s="357" t="s">
        <v>113</v>
      </c>
      <c r="D99" s="361">
        <f>D98/$B$98</f>
        <v>0.30521699999999996</v>
      </c>
      <c r="E99" s="293"/>
      <c r="F99" s="296">
        <f>F98/$B$98</f>
        <v>0.287991</v>
      </c>
      <c r="G99" s="362"/>
      <c r="H99" s="285"/>
    </row>
    <row r="100" spans="1:10" ht="19.5" customHeight="1" x14ac:dyDescent="0.3">
      <c r="A100" s="445"/>
      <c r="B100" s="458"/>
      <c r="C100" s="357" t="s">
        <v>77</v>
      </c>
      <c r="D100" s="363">
        <f>$B$56/$B$116</f>
        <v>0.33333333333333331</v>
      </c>
      <c r="F100" s="301"/>
      <c r="G100" s="364"/>
      <c r="H100" s="285"/>
    </row>
    <row r="101" spans="1:10" ht="18.75" x14ac:dyDescent="0.3">
      <c r="C101" s="357" t="s">
        <v>78</v>
      </c>
      <c r="D101" s="358">
        <f>D100*$B$98</f>
        <v>33.333333333333329</v>
      </c>
      <c r="F101" s="301"/>
      <c r="G101" s="362"/>
      <c r="H101" s="285"/>
    </row>
    <row r="102" spans="1:10" ht="19.5" customHeight="1" x14ac:dyDescent="0.3">
      <c r="C102" s="365" t="s">
        <v>79</v>
      </c>
      <c r="D102" s="366">
        <f>D101/B34</f>
        <v>33.333333333333329</v>
      </c>
      <c r="F102" s="305"/>
      <c r="G102" s="362"/>
      <c r="H102" s="285"/>
      <c r="J102" s="367"/>
    </row>
    <row r="103" spans="1:10" ht="18.75" x14ac:dyDescent="0.3">
      <c r="C103" s="368" t="s">
        <v>114</v>
      </c>
      <c r="D103" s="369">
        <f>AVERAGE(E91:E94,G91:G94)</f>
        <v>115982569.75669883</v>
      </c>
      <c r="F103" s="305"/>
      <c r="G103" s="370"/>
      <c r="H103" s="285"/>
      <c r="J103" s="371"/>
    </row>
    <row r="104" spans="1:10" ht="18.75" x14ac:dyDescent="0.3">
      <c r="C104" s="335" t="s">
        <v>81</v>
      </c>
      <c r="D104" s="372">
        <f>STDEV(E91:E94,G91:G94)/D103</f>
        <v>4.3763545453498328E-3</v>
      </c>
      <c r="F104" s="305"/>
      <c r="G104" s="362"/>
      <c r="H104" s="285"/>
      <c r="J104" s="371"/>
    </row>
    <row r="105" spans="1:10" ht="19.5" customHeight="1" x14ac:dyDescent="0.3">
      <c r="C105" s="337" t="s">
        <v>20</v>
      </c>
      <c r="D105" s="373">
        <f>COUNT(E91:E94,G91:G94)</f>
        <v>6</v>
      </c>
      <c r="F105" s="305"/>
      <c r="G105" s="362"/>
      <c r="H105" s="285"/>
      <c r="J105" s="371"/>
    </row>
    <row r="106" spans="1:10" ht="19.5" customHeight="1" x14ac:dyDescent="0.3">
      <c r="A106" s="309"/>
      <c r="B106" s="309"/>
      <c r="C106" s="309"/>
      <c r="D106" s="309"/>
      <c r="E106" s="309"/>
    </row>
    <row r="107" spans="1:10" ht="26.25" customHeight="1" x14ac:dyDescent="0.4">
      <c r="A107" s="257" t="s">
        <v>115</v>
      </c>
      <c r="B107" s="258">
        <v>900</v>
      </c>
      <c r="C107" s="374" t="s">
        <v>116</v>
      </c>
      <c r="D107" s="375" t="s">
        <v>60</v>
      </c>
      <c r="E107" s="376" t="s">
        <v>117</v>
      </c>
      <c r="F107" s="377" t="s">
        <v>118</v>
      </c>
    </row>
    <row r="108" spans="1:10" ht="26.25" customHeight="1" x14ac:dyDescent="0.4">
      <c r="A108" s="259" t="s">
        <v>119</v>
      </c>
      <c r="B108" s="260">
        <v>1</v>
      </c>
      <c r="C108" s="378">
        <v>1</v>
      </c>
      <c r="D108" s="379">
        <v>114438757</v>
      </c>
      <c r="E108" s="414">
        <f t="shared" ref="E108:E113" si="1">IF(ISBLANK(D108),"-",D108/$D$103*$D$100*$B$116)</f>
        <v>296.00678077765298</v>
      </c>
      <c r="F108" s="380">
        <f t="shared" ref="F108:F113" si="2">IF(ISBLANK(D108), "-", E108/$B$56)</f>
        <v>0.98668926925884326</v>
      </c>
    </row>
    <row r="109" spans="1:10" ht="26.25" customHeight="1" x14ac:dyDescent="0.4">
      <c r="A109" s="259" t="s">
        <v>92</v>
      </c>
      <c r="B109" s="260">
        <v>1</v>
      </c>
      <c r="C109" s="378">
        <v>2</v>
      </c>
      <c r="D109" s="379">
        <v>117025419</v>
      </c>
      <c r="E109" s="415">
        <f t="shared" si="1"/>
        <v>302.69742922274128</v>
      </c>
      <c r="F109" s="381">
        <f t="shared" si="2"/>
        <v>1.008991430742471</v>
      </c>
    </row>
    <row r="110" spans="1:10" ht="26.25" customHeight="1" x14ac:dyDescent="0.4">
      <c r="A110" s="259" t="s">
        <v>93</v>
      </c>
      <c r="B110" s="260">
        <v>1</v>
      </c>
      <c r="C110" s="378">
        <v>3</v>
      </c>
      <c r="D110" s="379">
        <v>112161156</v>
      </c>
      <c r="E110" s="415">
        <f t="shared" si="1"/>
        <v>290.11554814301365</v>
      </c>
      <c r="F110" s="381">
        <f t="shared" si="2"/>
        <v>0.96705182714337889</v>
      </c>
    </row>
    <row r="111" spans="1:10" ht="26.25" customHeight="1" x14ac:dyDescent="0.4">
      <c r="A111" s="259" t="s">
        <v>94</v>
      </c>
      <c r="B111" s="260">
        <v>1</v>
      </c>
      <c r="C111" s="378">
        <v>4</v>
      </c>
      <c r="D111" s="379">
        <v>112822630</v>
      </c>
      <c r="E111" s="415">
        <f t="shared" si="1"/>
        <v>291.82651385463976</v>
      </c>
      <c r="F111" s="381">
        <f t="shared" si="2"/>
        <v>0.97275504618213249</v>
      </c>
    </row>
    <row r="112" spans="1:10" ht="26.25" customHeight="1" x14ac:dyDescent="0.4">
      <c r="A112" s="259" t="s">
        <v>95</v>
      </c>
      <c r="B112" s="260">
        <v>1</v>
      </c>
      <c r="C112" s="378">
        <v>5</v>
      </c>
      <c r="D112" s="379">
        <v>118135742</v>
      </c>
      <c r="E112" s="415">
        <f t="shared" si="1"/>
        <v>305.56938576499368</v>
      </c>
      <c r="F112" s="381">
        <f t="shared" si="2"/>
        <v>1.0185646192166455</v>
      </c>
    </row>
    <row r="113" spans="1:10" ht="26.25" customHeight="1" x14ac:dyDescent="0.4">
      <c r="A113" s="259" t="s">
        <v>97</v>
      </c>
      <c r="B113" s="260">
        <v>1</v>
      </c>
      <c r="C113" s="382">
        <v>6</v>
      </c>
      <c r="D113" s="383">
        <v>116749346</v>
      </c>
      <c r="E113" s="416">
        <f t="shared" si="1"/>
        <v>301.98334002663421</v>
      </c>
      <c r="F113" s="384">
        <f t="shared" si="2"/>
        <v>1.0066111334221139</v>
      </c>
    </row>
    <row r="114" spans="1:10" ht="26.25" customHeight="1" x14ac:dyDescent="0.4">
      <c r="A114" s="259" t="s">
        <v>98</v>
      </c>
      <c r="B114" s="260">
        <v>1</v>
      </c>
      <c r="C114" s="378"/>
      <c r="D114" s="332"/>
      <c r="E114" s="233"/>
      <c r="F114" s="385"/>
    </row>
    <row r="115" spans="1:10" ht="26.25" customHeight="1" x14ac:dyDescent="0.4">
      <c r="A115" s="259" t="s">
        <v>99</v>
      </c>
      <c r="B115" s="260">
        <v>1</v>
      </c>
      <c r="C115" s="378"/>
      <c r="D115" s="386"/>
      <c r="E115" s="387" t="s">
        <v>68</v>
      </c>
      <c r="F115" s="388">
        <f>AVERAGE(F108:F113)</f>
        <v>0.99344388766093095</v>
      </c>
    </row>
    <row r="116" spans="1:10" ht="27" customHeight="1" x14ac:dyDescent="0.4">
      <c r="A116" s="259" t="s">
        <v>100</v>
      </c>
      <c r="B116" s="291">
        <f>(B115/B114)*(B113/B112)*(B111/B110)*(B109/B108)*B107</f>
        <v>900</v>
      </c>
      <c r="C116" s="389"/>
      <c r="D116" s="390"/>
      <c r="E116" s="351" t="s">
        <v>81</v>
      </c>
      <c r="F116" s="391">
        <f>STDEV(F108:F113)/F115</f>
        <v>2.119290947008122E-2</v>
      </c>
      <c r="I116" s="233"/>
    </row>
    <row r="117" spans="1:10" ht="27" customHeight="1" x14ac:dyDescent="0.4">
      <c r="A117" s="443" t="s">
        <v>75</v>
      </c>
      <c r="B117" s="444"/>
      <c r="C117" s="392"/>
      <c r="D117" s="393"/>
      <c r="E117" s="394" t="s">
        <v>20</v>
      </c>
      <c r="F117" s="395">
        <f>COUNT(F108:F113)</f>
        <v>6</v>
      </c>
      <c r="I117" s="233"/>
      <c r="J117" s="371"/>
    </row>
    <row r="118" spans="1:10" ht="19.5" customHeight="1" x14ac:dyDescent="0.3">
      <c r="A118" s="445"/>
      <c r="B118" s="446"/>
      <c r="C118" s="233"/>
      <c r="D118" s="233"/>
      <c r="E118" s="233"/>
      <c r="F118" s="332"/>
      <c r="G118" s="233"/>
      <c r="H118" s="233"/>
      <c r="I118" s="233"/>
    </row>
    <row r="119" spans="1:10" ht="18.75" x14ac:dyDescent="0.3">
      <c r="A119" s="404"/>
      <c r="B119" s="255"/>
      <c r="C119" s="233"/>
      <c r="D119" s="233"/>
      <c r="E119" s="233"/>
      <c r="F119" s="332"/>
      <c r="G119" s="233"/>
      <c r="H119" s="233"/>
      <c r="I119" s="233"/>
    </row>
    <row r="120" spans="1:10" ht="26.25" customHeight="1" x14ac:dyDescent="0.4">
      <c r="A120" s="243" t="s">
        <v>103</v>
      </c>
      <c r="B120" s="339" t="s">
        <v>120</v>
      </c>
      <c r="C120" s="455" t="str">
        <f>B20</f>
        <v xml:space="preserve">LAMIVUDINE  &amp; ZIDOVUDINE </v>
      </c>
      <c r="D120" s="455"/>
      <c r="E120" s="340" t="s">
        <v>121</v>
      </c>
      <c r="F120" s="340"/>
      <c r="G120" s="341">
        <f>F115</f>
        <v>0.99344388766093095</v>
      </c>
      <c r="H120" s="233"/>
      <c r="I120" s="233"/>
    </row>
    <row r="121" spans="1:10" ht="19.5" customHeight="1" x14ac:dyDescent="0.3">
      <c r="A121" s="396"/>
      <c r="B121" s="396"/>
      <c r="C121" s="397"/>
      <c r="D121" s="397"/>
      <c r="E121" s="397"/>
      <c r="F121" s="397"/>
      <c r="G121" s="397"/>
      <c r="H121" s="397"/>
    </row>
    <row r="122" spans="1:10" ht="18.75" x14ac:dyDescent="0.3">
      <c r="B122" s="456" t="s">
        <v>23</v>
      </c>
      <c r="C122" s="456"/>
      <c r="E122" s="346" t="s">
        <v>24</v>
      </c>
      <c r="F122" s="398"/>
      <c r="G122" s="456" t="s">
        <v>25</v>
      </c>
      <c r="H122" s="456"/>
    </row>
    <row r="123" spans="1:10" ht="69.95" customHeight="1" x14ac:dyDescent="0.3">
      <c r="A123" s="399" t="s">
        <v>26</v>
      </c>
      <c r="B123" s="400"/>
      <c r="C123" s="400"/>
      <c r="E123" s="400"/>
      <c r="F123" s="233"/>
      <c r="G123" s="401"/>
      <c r="H123" s="401"/>
    </row>
    <row r="124" spans="1:10" ht="69.95" customHeight="1" x14ac:dyDescent="0.3">
      <c r="A124" s="399" t="s">
        <v>27</v>
      </c>
      <c r="B124" s="402"/>
      <c r="C124" s="402"/>
      <c r="E124" s="402"/>
      <c r="F124" s="233"/>
      <c r="G124" s="403"/>
      <c r="H124" s="403"/>
    </row>
    <row r="125" spans="1:10" ht="18.75" x14ac:dyDescent="0.3">
      <c r="A125" s="331"/>
      <c r="B125" s="331"/>
      <c r="C125" s="332"/>
      <c r="D125" s="332"/>
      <c r="E125" s="332"/>
      <c r="F125" s="336"/>
      <c r="G125" s="332"/>
      <c r="H125" s="332"/>
      <c r="I125" s="233"/>
    </row>
    <row r="126" spans="1:10" ht="18.75" x14ac:dyDescent="0.3">
      <c r="A126" s="331"/>
      <c r="B126" s="331"/>
      <c r="C126" s="332"/>
      <c r="D126" s="332"/>
      <c r="E126" s="332"/>
      <c r="F126" s="336"/>
      <c r="G126" s="332"/>
      <c r="H126" s="332"/>
      <c r="I126" s="233"/>
    </row>
    <row r="127" spans="1:10" ht="18.75" x14ac:dyDescent="0.3">
      <c r="A127" s="331"/>
      <c r="B127" s="331"/>
      <c r="C127" s="332"/>
      <c r="D127" s="332"/>
      <c r="E127" s="332"/>
      <c r="F127" s="336"/>
      <c r="G127" s="332"/>
      <c r="H127" s="332"/>
      <c r="I127" s="233"/>
    </row>
    <row r="128" spans="1:10" ht="18.75" x14ac:dyDescent="0.3">
      <c r="A128" s="331"/>
      <c r="B128" s="331"/>
      <c r="C128" s="332"/>
      <c r="D128" s="332"/>
      <c r="E128" s="332"/>
      <c r="F128" s="336"/>
      <c r="G128" s="332"/>
      <c r="H128" s="332"/>
      <c r="I128" s="233"/>
    </row>
    <row r="129" spans="1:9" ht="18.75" x14ac:dyDescent="0.3">
      <c r="A129" s="331"/>
      <c r="B129" s="331"/>
      <c r="C129" s="332"/>
      <c r="D129" s="332"/>
      <c r="E129" s="332"/>
      <c r="F129" s="336"/>
      <c r="G129" s="332"/>
      <c r="H129" s="332"/>
      <c r="I129" s="233"/>
    </row>
    <row r="130" spans="1:9" ht="18.75" x14ac:dyDescent="0.3">
      <c r="A130" s="331"/>
      <c r="B130" s="331"/>
      <c r="C130" s="332"/>
      <c r="D130" s="332"/>
      <c r="E130" s="332"/>
      <c r="F130" s="336"/>
      <c r="G130" s="332"/>
      <c r="H130" s="332"/>
      <c r="I130" s="233"/>
    </row>
    <row r="131" spans="1:9" ht="18.75" x14ac:dyDescent="0.3">
      <c r="A131" s="331"/>
      <c r="B131" s="331"/>
      <c r="C131" s="332"/>
      <c r="D131" s="332"/>
      <c r="E131" s="332"/>
      <c r="F131" s="336"/>
      <c r="G131" s="332"/>
      <c r="H131" s="332"/>
      <c r="I131" s="233"/>
    </row>
    <row r="132" spans="1:9" ht="18.75" x14ac:dyDescent="0.3">
      <c r="A132" s="331"/>
      <c r="B132" s="331"/>
      <c r="C132" s="332"/>
      <c r="D132" s="332"/>
      <c r="E132" s="332"/>
      <c r="F132" s="336"/>
      <c r="G132" s="332"/>
      <c r="H132" s="332"/>
      <c r="I132" s="233"/>
    </row>
    <row r="133" spans="1:9" ht="18.75" x14ac:dyDescent="0.3">
      <c r="A133" s="331"/>
      <c r="B133" s="331"/>
      <c r="C133" s="332"/>
      <c r="D133" s="332"/>
      <c r="E133" s="332"/>
      <c r="F133" s="336"/>
      <c r="G133" s="332"/>
      <c r="H133" s="332"/>
      <c r="I133" s="233"/>
    </row>
    <row r="250" spans="1:1" x14ac:dyDescent="0.25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  <mergeCell ref="B79:C79"/>
    <mergeCell ref="B80:C80"/>
    <mergeCell ref="I39:I40"/>
    <mergeCell ref="A46:B47"/>
    <mergeCell ref="C60:C63"/>
    <mergeCell ref="D60:D63"/>
    <mergeCell ref="C64:C67"/>
    <mergeCell ref="D64:D67"/>
    <mergeCell ref="B27:C27"/>
    <mergeCell ref="C29:G29"/>
    <mergeCell ref="C31:H31"/>
    <mergeCell ref="C32:H32"/>
    <mergeCell ref="D36:E36"/>
    <mergeCell ref="F36:G36"/>
    <mergeCell ref="B26:C26"/>
    <mergeCell ref="A16:H16"/>
    <mergeCell ref="A17:H17"/>
    <mergeCell ref="B18:C18"/>
    <mergeCell ref="B20:C20"/>
    <mergeCell ref="B21:H21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ageMargins left="0.7" right="0.7" top="0.75" bottom="0.75" header="0.3" footer="0.3"/>
  <pageSetup scale="1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SST(zidovudine)</vt:lpstr>
      <vt:lpstr>SST(lamivudine)</vt:lpstr>
      <vt:lpstr>Uniformity</vt:lpstr>
      <vt:lpstr>LAMIVUDINE</vt:lpstr>
      <vt:lpstr>ZIDOVUDINE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Eric</cp:lastModifiedBy>
  <cp:lastPrinted>2015-09-30T15:21:34Z</cp:lastPrinted>
  <dcterms:created xsi:type="dcterms:W3CDTF">2005-07-05T10:19:27Z</dcterms:created>
  <dcterms:modified xsi:type="dcterms:W3CDTF">2015-09-30T15:21:40Z</dcterms:modified>
</cp:coreProperties>
</file>