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(Nevirapine)" sheetId="7" r:id="rId1"/>
    <sheet name="SST(zidovudine)" sheetId="6" r:id="rId2"/>
    <sheet name="SST(lamivudine)" sheetId="1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5"/>
  <c r="F115" i="5"/>
  <c r="B98" i="5"/>
  <c r="G95" i="5"/>
  <c r="E95" i="5"/>
  <c r="G76" i="4"/>
  <c r="H72" i="4"/>
  <c r="G120" i="4"/>
  <c r="F115" i="4"/>
  <c r="G95" i="4"/>
  <c r="E95" i="4"/>
  <c r="G42" i="4"/>
  <c r="E42" i="4"/>
  <c r="G120" i="3"/>
  <c r="F115" i="3"/>
  <c r="B98" i="3"/>
  <c r="B87" i="3"/>
  <c r="G42" i="3"/>
  <c r="E42" i="3"/>
  <c r="B30" i="3"/>
  <c r="B69" i="5" l="1"/>
  <c r="E42" i="5"/>
  <c r="G42" i="5"/>
  <c r="B45" i="5"/>
  <c r="B69" i="4"/>
  <c r="B69" i="3"/>
  <c r="C120" i="5" l="1"/>
  <c r="B116" i="5"/>
  <c r="D100" i="5" s="1"/>
  <c r="F95" i="5"/>
  <c r="D95" i="5"/>
  <c r="B87" i="5"/>
  <c r="F97" i="5" s="1"/>
  <c r="B83" i="5"/>
  <c r="B81" i="5"/>
  <c r="B80" i="5"/>
  <c r="B79" i="5"/>
  <c r="C76" i="5"/>
  <c r="B68" i="5"/>
  <c r="C56" i="5"/>
  <c r="B55" i="5"/>
  <c r="D48" i="5"/>
  <c r="F42" i="5"/>
  <c r="D42" i="5"/>
  <c r="I39" i="5" s="1"/>
  <c r="B34" i="5"/>
  <c r="F44" i="5" s="1"/>
  <c r="B30" i="5"/>
  <c r="C120" i="4"/>
  <c r="B116" i="4"/>
  <c r="D100" i="4" s="1"/>
  <c r="B98" i="4"/>
  <c r="F95" i="4"/>
  <c r="D95" i="4"/>
  <c r="I92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4" i="4"/>
  <c r="F42" i="4"/>
  <c r="I39" i="4" s="1"/>
  <c r="D42" i="4"/>
  <c r="B34" i="4"/>
  <c r="F44" i="4" s="1"/>
  <c r="B30" i="4"/>
  <c r="D45" i="4" s="1"/>
  <c r="C120" i="3"/>
  <c r="B116" i="3"/>
  <c r="D100" i="3" s="1"/>
  <c r="F97" i="3"/>
  <c r="F95" i="3"/>
  <c r="D95" i="3"/>
  <c r="D97" i="3"/>
  <c r="B81" i="3"/>
  <c r="B83" i="3" s="1"/>
  <c r="B80" i="3"/>
  <c r="B79" i="3"/>
  <c r="C76" i="3"/>
  <c r="B68" i="3"/>
  <c r="B57" i="3"/>
  <c r="C56" i="3"/>
  <c r="B55" i="3"/>
  <c r="B45" i="3"/>
  <c r="D48" i="3" s="1"/>
  <c r="F44" i="3"/>
  <c r="F42" i="3"/>
  <c r="D42" i="3"/>
  <c r="B34" i="3"/>
  <c r="D44" i="3" s="1"/>
  <c r="D49" i="2"/>
  <c r="C49" i="2"/>
  <c r="C46" i="2"/>
  <c r="B57" i="5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5" l="1"/>
  <c r="D102" i="5" s="1"/>
  <c r="I92" i="5"/>
  <c r="D101" i="4"/>
  <c r="D102" i="4" s="1"/>
  <c r="D97" i="4"/>
  <c r="D98" i="4" s="1"/>
  <c r="D101" i="3"/>
  <c r="E92" i="3" s="1"/>
  <c r="D98" i="3"/>
  <c r="D99" i="3" s="1"/>
  <c r="I92" i="3"/>
  <c r="F45" i="5"/>
  <c r="F46" i="5" s="1"/>
  <c r="F98" i="5"/>
  <c r="F99" i="5" s="1"/>
  <c r="D46" i="4"/>
  <c r="D49" i="4"/>
  <c r="F45" i="4"/>
  <c r="G38" i="4" s="1"/>
  <c r="E38" i="4"/>
  <c r="D45" i="3"/>
  <c r="D46" i="3" s="1"/>
  <c r="F45" i="3"/>
  <c r="F46" i="3" s="1"/>
  <c r="F98" i="3"/>
  <c r="F99" i="3" s="1"/>
  <c r="I39" i="3"/>
  <c r="E94" i="5"/>
  <c r="G94" i="5"/>
  <c r="G41" i="4"/>
  <c r="F98" i="4"/>
  <c r="F99" i="4" s="1"/>
  <c r="D49" i="3"/>
  <c r="E41" i="3"/>
  <c r="G41" i="3"/>
  <c r="E94" i="4"/>
  <c r="E94" i="3"/>
  <c r="D102" i="3"/>
  <c r="G94" i="3"/>
  <c r="G39" i="5"/>
  <c r="G40" i="5"/>
  <c r="D49" i="5"/>
  <c r="G41" i="5"/>
  <c r="C50" i="2"/>
  <c r="E39" i="4"/>
  <c r="G40" i="4"/>
  <c r="D26" i="2"/>
  <c r="D30" i="2"/>
  <c r="D34" i="2"/>
  <c r="D38" i="2"/>
  <c r="D42" i="2"/>
  <c r="B49" i="2"/>
  <c r="D50" i="2"/>
  <c r="G39" i="4"/>
  <c r="E41" i="4"/>
  <c r="B57" i="4"/>
  <c r="D44" i="5"/>
  <c r="D45" i="5" s="1"/>
  <c r="D46" i="5" s="1"/>
  <c r="D97" i="5"/>
  <c r="D98" i="5" s="1"/>
  <c r="D99" i="5" s="1"/>
  <c r="E40" i="4"/>
  <c r="G93" i="5" l="1"/>
  <c r="E91" i="5"/>
  <c r="E92" i="5"/>
  <c r="D99" i="4"/>
  <c r="E91" i="4"/>
  <c r="E92" i="4"/>
  <c r="E93" i="4"/>
  <c r="G92" i="4"/>
  <c r="G91" i="4"/>
  <c r="G92" i="3"/>
  <c r="E91" i="3"/>
  <c r="E93" i="3"/>
  <c r="G93" i="3"/>
  <c r="G91" i="3"/>
  <c r="G91" i="5"/>
  <c r="G38" i="5"/>
  <c r="E93" i="5"/>
  <c r="G92" i="5"/>
  <c r="F46" i="4"/>
  <c r="D50" i="4"/>
  <c r="G71" i="4" s="1"/>
  <c r="H71" i="4" s="1"/>
  <c r="G94" i="4"/>
  <c r="G93" i="4"/>
  <c r="E39" i="3"/>
  <c r="G39" i="3"/>
  <c r="G40" i="3"/>
  <c r="E38" i="3"/>
  <c r="E40" i="3"/>
  <c r="G38" i="3"/>
  <c r="D52" i="4"/>
  <c r="E38" i="5"/>
  <c r="E41" i="5"/>
  <c r="E39" i="5"/>
  <c r="E40" i="5"/>
  <c r="D105" i="5" l="1"/>
  <c r="D103" i="5"/>
  <c r="E110" i="5" s="1"/>
  <c r="F110" i="5" s="1"/>
  <c r="D103" i="4"/>
  <c r="D104" i="4" s="1"/>
  <c r="D105" i="4"/>
  <c r="E95" i="3"/>
  <c r="G95" i="3"/>
  <c r="D105" i="3"/>
  <c r="D103" i="3"/>
  <c r="E110" i="3" s="1"/>
  <c r="F110" i="3" s="1"/>
  <c r="G70" i="4"/>
  <c r="H70" i="4" s="1"/>
  <c r="G66" i="4"/>
  <c r="H66" i="4" s="1"/>
  <c r="D51" i="4"/>
  <c r="G63" i="4"/>
  <c r="H63" i="4" s="1"/>
  <c r="G60" i="4"/>
  <c r="H60" i="4" s="1"/>
  <c r="G68" i="4"/>
  <c r="H68" i="4" s="1"/>
  <c r="G61" i="4"/>
  <c r="H61" i="4" s="1"/>
  <c r="G69" i="4"/>
  <c r="H69" i="4" s="1"/>
  <c r="G65" i="4"/>
  <c r="H65" i="4" s="1"/>
  <c r="G64" i="4"/>
  <c r="H64" i="4" s="1"/>
  <c r="G67" i="4"/>
  <c r="H67" i="4" s="1"/>
  <c r="G62" i="4"/>
  <c r="H62" i="4" s="1"/>
  <c r="D52" i="3"/>
  <c r="D50" i="3"/>
  <c r="G65" i="3" s="1"/>
  <c r="H65" i="3" s="1"/>
  <c r="E113" i="4"/>
  <c r="F113" i="4" s="1"/>
  <c r="D50" i="5"/>
  <c r="D52" i="5"/>
  <c r="E112" i="3"/>
  <c r="F112" i="3" s="1"/>
  <c r="D104" i="5" l="1"/>
  <c r="E108" i="5"/>
  <c r="F108" i="5" s="1"/>
  <c r="E111" i="5"/>
  <c r="F111" i="5" s="1"/>
  <c r="E112" i="5"/>
  <c r="F112" i="5" s="1"/>
  <c r="E109" i="5"/>
  <c r="F109" i="5" s="1"/>
  <c r="E113" i="5"/>
  <c r="F113" i="5" s="1"/>
  <c r="E108" i="4"/>
  <c r="F108" i="4" s="1"/>
  <c r="E109" i="4"/>
  <c r="F109" i="4" s="1"/>
  <c r="E111" i="4"/>
  <c r="F111" i="4" s="1"/>
  <c r="E110" i="4"/>
  <c r="F110" i="4" s="1"/>
  <c r="E112" i="4"/>
  <c r="F112" i="4" s="1"/>
  <c r="E108" i="3"/>
  <c r="F108" i="3" s="1"/>
  <c r="D104" i="3"/>
  <c r="E113" i="3"/>
  <c r="F113" i="3" s="1"/>
  <c r="E111" i="3"/>
  <c r="F111" i="3" s="1"/>
  <c r="E109" i="3"/>
  <c r="F109" i="3" s="1"/>
  <c r="H74" i="4"/>
  <c r="G68" i="3"/>
  <c r="H68" i="3" s="1"/>
  <c r="G67" i="3"/>
  <c r="H67" i="3" s="1"/>
  <c r="D51" i="3"/>
  <c r="G64" i="3"/>
  <c r="H64" i="3" s="1"/>
  <c r="G61" i="3"/>
  <c r="H61" i="3" s="1"/>
  <c r="G70" i="3"/>
  <c r="H70" i="3" s="1"/>
  <c r="G60" i="3"/>
  <c r="H60" i="3" s="1"/>
  <c r="G69" i="3"/>
  <c r="H69" i="3" s="1"/>
  <c r="G63" i="3"/>
  <c r="H63" i="3" s="1"/>
  <c r="G66" i="3"/>
  <c r="H66" i="3" s="1"/>
  <c r="G62" i="3"/>
  <c r="H62" i="3" s="1"/>
  <c r="G71" i="3"/>
  <c r="H71" i="3" s="1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H60" i="5" s="1"/>
  <c r="F117" i="5" l="1"/>
  <c r="F117" i="4"/>
  <c r="F117" i="3"/>
  <c r="H72" i="3"/>
  <c r="G76" i="3" s="1"/>
  <c r="H72" i="5"/>
  <c r="H73" i="4"/>
  <c r="H74" i="3"/>
  <c r="G76" i="5"/>
  <c r="H74" i="5"/>
  <c r="H73" i="3"/>
  <c r="F116" i="5" l="1"/>
  <c r="F116" i="4"/>
  <c r="F116" i="3"/>
  <c r="H73" i="5"/>
</calcChain>
</file>

<file path=xl/sharedStrings.xml><?xml version="1.0" encoding="utf-8"?>
<sst xmlns="http://schemas.openxmlformats.org/spreadsheetml/2006/main" count="637" uniqueCount="134">
  <si>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</si>
  <si>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</si>
  <si>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</si>
  <si>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</si>
  <si>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</si>
  <si>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</si>
  <si>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</si>
  <si>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NDQD201508113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</si>
  <si>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</si>
  <si>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</si>
  <si>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</si>
  <si>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</si>
  <si>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2015-08-12 08:13:24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</si>
  <si>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</si>
  <si>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</si>
  <si>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</si>
  <si>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</si>
  <si>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</si>
  <si>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</si>
  <si>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</si>
  <si>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</si>
  <si>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</si>
  <si>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</si>
  <si>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</si>
  <si>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</si>
  <si>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</si>
  <si>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</si>
  <si>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</si>
  <si>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</si>
  <si>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</si>
  <si>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</si>
  <si>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</si>
  <si>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</si>
  <si>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</si>
  <si>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</si>
  <si>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</si>
  <si>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</si>
  <si>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</si>
  <si>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</si>
  <si>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</si>
  <si>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</si>
  <si>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</si>
  <si>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</si>
  <si>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</si>
  <si>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</si>
  <si>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</si>
  <si>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</si>
  <si>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</si>
  <si>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</si>
  <si>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</si>
  <si>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</si>
  <si>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</si>
  <si>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</si>
  <si>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</si>
  <si>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</si>
  <si>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</si>
  <si>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</si>
  <si>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</si>
  <si>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</si>
  <si>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</si>
  <si>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</si>
  <si>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</si>
  <si>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</si>
  <si>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</si>
  <si>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</si>
  <si>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</si>
  <si>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</si>
  <si>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</si>
  <si>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</si>
  <si>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</si>
  <si>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</si>
  <si>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</si>
  <si>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</si>
  <si>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</si>
  <si>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</si>
  <si>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</si>
  <si>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</si>
  <si>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</si>
  <si>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</si>
  <si>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</si>
  <si>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</si>
  <si>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</si>
  <si>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</si>
  <si>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</si>
  <si>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</si>
  <si>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</si>
  <si>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</si>
  <si>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</si>
  <si>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</si>
  <si>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</si>
  <si>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</si>
  <si>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</si>
  <si>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</si>
  <si>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</si>
  <si>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</si>
  <si>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</si>
  <si>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</si>
  <si>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</si>
  <si>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</si>
  <si>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</si>
  <si>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</si>
  <si>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</si>
  <si>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</si>
  <si>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</si>
  <si>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</si>
  <si>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</si>
  <si>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</si>
  <si>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</si>
  <si>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</si>
  <si>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</si>
  <si>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</si>
  <si>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</si>
  <si>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</si>
  <si>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</si>
  <si>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</si>
  <si>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</si>
  <si>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</si>
  <si>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</si>
  <si>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</si>
  <si>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</si>
  <si>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</si>
  <si>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</si>
  <si>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</si>
  <si>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</si>
  <si>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</si>
  <si>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</si>
  <si>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</si>
  <si>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</si>
  <si>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</si>
  <si>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</si>
  <si>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</si>
  <si>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 xml:space="preserve">Lamivudine </t>
  </si>
  <si>
    <t>zidovudine</t>
  </si>
  <si>
    <t>Nevirapine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</si>
</sst>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3" workbookViewId="0">
      <selection activeCell="F33" sqref="F33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C17" s="71"/>
      <c r="D17" s="71"/>
      <c r="E17" s="71"/>
    </row>
    <row r="18" spans="1:5" ht="16.5" customHeight="1" x14ac:dyDescent="0.3">
      <c r="A18" s="74" t="s">
        <v>4</v>
      </c>
      <c r="B18" s="594" t="s">
        <v>133</v>
      </c>
      <c r="E18" s="71"/>
    </row>
    <row r="19" spans="1:5" ht="16.5" customHeight="1" x14ac:dyDescent="0.3">
      <c r="A19" s="74" t="s">
        <v>6</v>
      </c>
      <c r="B19" s="11">
        <v>99.15</v>
      </c>
      <c r="C19" s="71"/>
      <c r="D19" s="71"/>
      <c r="E19" s="71"/>
    </row>
    <row r="20" spans="1:5" ht="16.5" customHeight="1" x14ac:dyDescent="0.3">
      <c r="A20" s="8" t="s">
        <v>8</v>
      </c>
      <c r="B20" s="11">
        <v>21.47</v>
      </c>
      <c r="C20" s="71"/>
      <c r="D20" s="71"/>
      <c r="E20" s="71"/>
    </row>
    <row r="21" spans="1:5" ht="16.5" customHeight="1" x14ac:dyDescent="0.3">
      <c r="A21" s="8" t="s">
        <v>10</v>
      </c>
      <c r="B21" s="12">
        <v>0.2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13</v>
      </c>
      <c r="B23" s="14" t="s">
        <v>14</v>
      </c>
      <c r="C23" s="15" t="s">
        <v>15</v>
      </c>
      <c r="D23" s="15" t="s">
        <v>16</v>
      </c>
      <c r="E23" s="15" t="s">
        <v>17</v>
      </c>
    </row>
    <row r="24" spans="1:5" ht="16.5" customHeight="1" x14ac:dyDescent="0.3">
      <c r="A24" s="16">
        <v>1</v>
      </c>
      <c r="B24" s="17">
        <v>56229963</v>
      </c>
      <c r="C24" s="17">
        <v>5196.3999999999996</v>
      </c>
      <c r="D24" s="18">
        <v>1.1000000000000001</v>
      </c>
      <c r="E24" s="19">
        <v>5.3</v>
      </c>
    </row>
    <row r="25" spans="1:5" ht="16.5" customHeight="1" x14ac:dyDescent="0.3">
      <c r="A25" s="16">
        <v>2</v>
      </c>
      <c r="B25" s="17">
        <v>56107324</v>
      </c>
      <c r="C25" s="17">
        <v>5101.8999999999996</v>
      </c>
      <c r="D25" s="18">
        <v>1.1000000000000001</v>
      </c>
      <c r="E25" s="18">
        <v>5.3</v>
      </c>
    </row>
    <row r="26" spans="1:5" ht="16.5" customHeight="1" x14ac:dyDescent="0.3">
      <c r="A26" s="16">
        <v>3</v>
      </c>
      <c r="B26" s="17">
        <v>55915029</v>
      </c>
      <c r="C26" s="17">
        <v>5053.2</v>
      </c>
      <c r="D26" s="18">
        <v>1.1000000000000001</v>
      </c>
      <c r="E26" s="18">
        <v>5.3</v>
      </c>
    </row>
    <row r="27" spans="1:5" ht="16.5" customHeight="1" x14ac:dyDescent="0.3">
      <c r="A27" s="16">
        <v>4</v>
      </c>
      <c r="B27" s="17">
        <v>55713805</v>
      </c>
      <c r="C27" s="17">
        <v>5048.5</v>
      </c>
      <c r="D27" s="18">
        <v>1.1000000000000001</v>
      </c>
      <c r="E27" s="18">
        <v>5.3</v>
      </c>
    </row>
    <row r="28" spans="1:5" ht="16.5" customHeight="1" x14ac:dyDescent="0.3">
      <c r="A28" s="16">
        <v>5</v>
      </c>
      <c r="B28" s="17">
        <v>55892132</v>
      </c>
      <c r="C28" s="17">
        <v>5029.2</v>
      </c>
      <c r="D28" s="18">
        <v>1.1000000000000001</v>
      </c>
      <c r="E28" s="18">
        <v>5.3</v>
      </c>
    </row>
    <row r="29" spans="1:5" ht="16.5" customHeight="1" x14ac:dyDescent="0.3">
      <c r="A29" s="16">
        <v>6</v>
      </c>
      <c r="B29" s="20">
        <v>55789387</v>
      </c>
      <c r="C29" s="20">
        <v>5007.1000000000004</v>
      </c>
      <c r="D29" s="21">
        <v>1.1000000000000001</v>
      </c>
      <c r="E29" s="21">
        <v>5.3</v>
      </c>
    </row>
    <row r="30" spans="1:5" ht="16.5" customHeight="1" x14ac:dyDescent="0.3">
      <c r="A30" s="22" t="s">
        <v>18</v>
      </c>
      <c r="B30" s="23">
        <f>AVERAGE(B24:B29)</f>
        <v>55941273.333333336</v>
      </c>
      <c r="C30" s="24">
        <f>AVERAGE(C24:C29)</f>
        <v>5072.7166666666672</v>
      </c>
      <c r="D30" s="25">
        <f>AVERAGE(D24:D29)</f>
        <v>1.0999999999999999</v>
      </c>
      <c r="E30" s="25">
        <f>AVERAGE(E24:E29)</f>
        <v>5.3</v>
      </c>
    </row>
    <row r="31" spans="1:5" ht="16.5" customHeight="1" x14ac:dyDescent="0.3">
      <c r="A31" s="26" t="s">
        <v>19</v>
      </c>
      <c r="B31" s="27">
        <f>(STDEV(B24:B29)/B30)</f>
        <v>3.4739019276092465E-3</v>
      </c>
      <c r="C31" s="28"/>
      <c r="D31" s="28"/>
      <c r="E31" s="29"/>
    </row>
    <row r="32" spans="1:5" s="594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5" s="594" customFormat="1" ht="15.75" customHeight="1" x14ac:dyDescent="0.25">
      <c r="A33" s="71"/>
      <c r="B33" s="71"/>
      <c r="C33" s="71"/>
      <c r="D33" s="71"/>
      <c r="E33" s="71"/>
    </row>
    <row r="34" spans="1:5" s="594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5" ht="16.5" customHeight="1" x14ac:dyDescent="0.3">
      <c r="A35" s="74"/>
      <c r="B35" s="39" t="s">
        <v>23</v>
      </c>
      <c r="C35" s="38"/>
      <c r="D35" s="38"/>
      <c r="E35" s="38"/>
    </row>
    <row r="36" spans="1:5" ht="16.5" customHeight="1" x14ac:dyDescent="0.3">
      <c r="A36" s="74"/>
      <c r="B36" s="39" t="s">
        <v>24</v>
      </c>
      <c r="C36" s="38"/>
      <c r="D36" s="38"/>
      <c r="E36" s="38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133</v>
      </c>
      <c r="C39" s="71"/>
      <c r="D39" s="71"/>
      <c r="E39" s="71"/>
    </row>
    <row r="40" spans="1:5" ht="16.5" customHeight="1" x14ac:dyDescent="0.3">
      <c r="A40" s="74" t="s">
        <v>6</v>
      </c>
      <c r="B40" s="11">
        <v>99.15</v>
      </c>
      <c r="C40" s="71"/>
      <c r="D40" s="71"/>
      <c r="E40" s="71"/>
    </row>
    <row r="41" spans="1:5" ht="16.5" customHeight="1" x14ac:dyDescent="0.3">
      <c r="A41" s="8" t="s">
        <v>8</v>
      </c>
      <c r="B41" s="11">
        <v>24.32</v>
      </c>
      <c r="C41" s="71"/>
      <c r="D41" s="71"/>
      <c r="E41" s="71"/>
    </row>
    <row r="42" spans="1:5" ht="16.5" customHeight="1" x14ac:dyDescent="0.3">
      <c r="A42" s="8" t="s">
        <v>10</v>
      </c>
      <c r="B42" s="12">
        <v>0.2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5" t="s">
        <v>13</v>
      </c>
      <c r="B44" s="14"/>
      <c r="C44" s="15"/>
      <c r="D44" s="15"/>
      <c r="E44" s="15" t="s">
        <v>17</v>
      </c>
    </row>
    <row r="45" spans="1:5" ht="16.5" customHeight="1" x14ac:dyDescent="0.3">
      <c r="A45" s="16">
        <v>1</v>
      </c>
      <c r="B45" s="17">
        <v>62355110</v>
      </c>
      <c r="C45" s="17">
        <v>6467.1</v>
      </c>
      <c r="D45" s="18">
        <v>1.1000000000000001</v>
      </c>
      <c r="E45" s="19">
        <v>5.2</v>
      </c>
    </row>
    <row r="46" spans="1:5" ht="16.5" customHeight="1" x14ac:dyDescent="0.3">
      <c r="A46" s="16">
        <v>2</v>
      </c>
      <c r="B46" s="17">
        <v>62194857</v>
      </c>
      <c r="C46" s="17">
        <v>6688</v>
      </c>
      <c r="D46" s="18">
        <v>1.1000000000000001</v>
      </c>
      <c r="E46" s="18">
        <v>5.2</v>
      </c>
    </row>
    <row r="47" spans="1:5" ht="16.5" customHeight="1" x14ac:dyDescent="0.3">
      <c r="A47" s="16">
        <v>3</v>
      </c>
      <c r="B47" s="17">
        <v>62240540</v>
      </c>
      <c r="C47" s="17">
        <v>6697.6</v>
      </c>
      <c r="D47" s="18">
        <v>1.1000000000000001</v>
      </c>
      <c r="E47" s="18">
        <v>5.2</v>
      </c>
    </row>
    <row r="48" spans="1:5" ht="16.5" customHeight="1" x14ac:dyDescent="0.3">
      <c r="A48" s="16">
        <v>4</v>
      </c>
      <c r="B48" s="17">
        <v>62080178</v>
      </c>
      <c r="C48" s="17">
        <v>6671.1</v>
      </c>
      <c r="D48" s="18">
        <v>1.1000000000000001</v>
      </c>
      <c r="E48" s="18">
        <v>5.2</v>
      </c>
    </row>
    <row r="49" spans="1:7" ht="16.5" customHeight="1" x14ac:dyDescent="0.3">
      <c r="A49" s="16">
        <v>5</v>
      </c>
      <c r="B49" s="17">
        <v>62487633</v>
      </c>
      <c r="C49" s="17">
        <v>6700.3</v>
      </c>
      <c r="D49" s="18">
        <v>1.1000000000000001</v>
      </c>
      <c r="E49" s="18">
        <v>5.2</v>
      </c>
    </row>
    <row r="50" spans="1:7" ht="16.5" customHeight="1" x14ac:dyDescent="0.3">
      <c r="A50" s="16">
        <v>6</v>
      </c>
      <c r="B50" s="20">
        <v>62461086</v>
      </c>
      <c r="C50" s="20">
        <v>6676.4</v>
      </c>
      <c r="D50" s="21">
        <v>1.1000000000000001</v>
      </c>
      <c r="E50" s="21">
        <v>5.2</v>
      </c>
    </row>
    <row r="51" spans="1:7" ht="16.5" customHeight="1" x14ac:dyDescent="0.3">
      <c r="A51" s="22" t="s">
        <v>18</v>
      </c>
      <c r="B51" s="23">
        <f>AVERAGE(B45:B50)</f>
        <v>62303234</v>
      </c>
      <c r="C51" s="24">
        <f>AVERAGE(C45:C50)</f>
        <v>6650.0833333333348</v>
      </c>
      <c r="D51" s="25">
        <f>AVERAGE(D45:D50)</f>
        <v>1.0999999999999999</v>
      </c>
      <c r="E51" s="25">
        <f>AVERAGE(E45:E50)</f>
        <v>5.2</v>
      </c>
    </row>
    <row r="52" spans="1:7" ht="16.5" customHeight="1" x14ac:dyDescent="0.3">
      <c r="A52" s="26" t="s">
        <v>19</v>
      </c>
      <c r="B52" s="27">
        <f>(STDEV(B45:B50)/B51)</f>
        <v>2.5584512001875326E-3</v>
      </c>
      <c r="C52" s="28"/>
      <c r="D52" s="28"/>
      <c r="E52" s="29"/>
    </row>
    <row r="53" spans="1:7" s="594" customFormat="1" ht="16.5" customHeight="1" x14ac:dyDescent="0.3">
      <c r="A53" s="30" t="s">
        <v>20</v>
      </c>
      <c r="B53" s="31">
        <f>COUNT(B45:B50)</f>
        <v>6</v>
      </c>
      <c r="C53" s="32"/>
      <c r="D53" s="72"/>
      <c r="E53" s="34"/>
    </row>
    <row r="54" spans="1:7" s="594" customFormat="1" ht="15.75" customHeight="1" x14ac:dyDescent="0.25">
      <c r="A54" s="71"/>
      <c r="B54" s="71"/>
      <c r="C54" s="71"/>
      <c r="D54" s="71"/>
      <c r="E54" s="71"/>
    </row>
    <row r="55" spans="1:7" s="594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">
      <c r="A58" s="40"/>
      <c r="B58" s="517"/>
      <c r="D58" s="42"/>
      <c r="F58" s="43"/>
      <c r="G58" s="43"/>
    </row>
    <row r="59" spans="1:7" ht="15" customHeight="1" x14ac:dyDescent="0.3">
      <c r="B59" s="651" t="s">
        <v>26</v>
      </c>
      <c r="C59" s="651"/>
      <c r="E59" s="649" t="s">
        <v>27</v>
      </c>
      <c r="F59" s="45"/>
      <c r="G59" s="649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6" workbookViewId="0">
      <selection activeCell="C40" sqref="C40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C17" s="71"/>
      <c r="D17" s="71"/>
      <c r="E17" s="71"/>
    </row>
    <row r="18" spans="1:5" ht="16.5" customHeight="1" x14ac:dyDescent="0.3">
      <c r="A18" s="74" t="s">
        <v>4</v>
      </c>
      <c r="B18" s="594" t="s">
        <v>132</v>
      </c>
      <c r="E18" s="71"/>
    </row>
    <row r="19" spans="1:5" ht="16.5" customHeight="1" x14ac:dyDescent="0.3">
      <c r="A19" s="74" t="s">
        <v>6</v>
      </c>
      <c r="B19" s="11">
        <v>99</v>
      </c>
      <c r="C19" s="71"/>
      <c r="D19" s="71"/>
      <c r="E19" s="71"/>
    </row>
    <row r="20" spans="1:5" ht="16.5" customHeight="1" x14ac:dyDescent="0.3">
      <c r="A20" s="8" t="s">
        <v>8</v>
      </c>
      <c r="B20" s="11">
        <v>33.47</v>
      </c>
      <c r="C20" s="71"/>
      <c r="D20" s="71"/>
      <c r="E20" s="71"/>
    </row>
    <row r="21" spans="1:5" ht="16.5" customHeight="1" x14ac:dyDescent="0.3">
      <c r="A21" s="8" t="s">
        <v>10</v>
      </c>
      <c r="B21" s="12">
        <v>0.3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5" t="s">
        <v>13</v>
      </c>
      <c r="B23" s="14" t="s">
        <v>14</v>
      </c>
      <c r="C23" s="15" t="s">
        <v>15</v>
      </c>
      <c r="D23" s="15" t="s">
        <v>16</v>
      </c>
      <c r="E23" s="15" t="s">
        <v>17</v>
      </c>
    </row>
    <row r="24" spans="1:5" ht="16.5" customHeight="1" x14ac:dyDescent="0.3">
      <c r="A24" s="16">
        <v>1</v>
      </c>
      <c r="B24" s="17">
        <v>116462205</v>
      </c>
      <c r="C24" s="17">
        <v>5784.9</v>
      </c>
      <c r="D24" s="18">
        <v>1.1000000000000001</v>
      </c>
      <c r="E24" s="19">
        <v>3.8</v>
      </c>
    </row>
    <row r="25" spans="1:5" ht="16.5" customHeight="1" x14ac:dyDescent="0.3">
      <c r="A25" s="16">
        <v>2</v>
      </c>
      <c r="B25" s="17">
        <v>116077824</v>
      </c>
      <c r="C25" s="17">
        <v>6057.8</v>
      </c>
      <c r="D25" s="18">
        <v>1.1000000000000001</v>
      </c>
      <c r="E25" s="18">
        <v>3.8</v>
      </c>
    </row>
    <row r="26" spans="1:5" ht="16.5" customHeight="1" x14ac:dyDescent="0.3">
      <c r="A26" s="16">
        <v>3</v>
      </c>
      <c r="B26" s="17">
        <v>115897625</v>
      </c>
      <c r="C26" s="17">
        <v>5980</v>
      </c>
      <c r="D26" s="18">
        <v>1.1000000000000001</v>
      </c>
      <c r="E26" s="18">
        <v>3.8</v>
      </c>
    </row>
    <row r="27" spans="1:5" ht="16.5" customHeight="1" x14ac:dyDescent="0.3">
      <c r="A27" s="16">
        <v>4</v>
      </c>
      <c r="B27" s="17">
        <v>115639780</v>
      </c>
      <c r="C27" s="17">
        <v>5998.3</v>
      </c>
      <c r="D27" s="18">
        <v>1.1000000000000001</v>
      </c>
      <c r="E27" s="18">
        <v>3.8</v>
      </c>
    </row>
    <row r="28" spans="1:5" ht="16.5" customHeight="1" x14ac:dyDescent="0.3">
      <c r="A28" s="16">
        <v>5</v>
      </c>
      <c r="B28" s="17">
        <v>115536564</v>
      </c>
      <c r="C28" s="17">
        <v>6015.3</v>
      </c>
      <c r="D28" s="18">
        <v>1.1000000000000001</v>
      </c>
      <c r="E28" s="18">
        <v>3.8</v>
      </c>
    </row>
    <row r="29" spans="1:5" ht="16.5" customHeight="1" x14ac:dyDescent="0.3">
      <c r="A29" s="16">
        <v>6</v>
      </c>
      <c r="B29" s="20">
        <v>115085168</v>
      </c>
      <c r="C29" s="20">
        <v>5991.4</v>
      </c>
      <c r="D29" s="21">
        <v>1.1000000000000001</v>
      </c>
      <c r="E29" s="21">
        <v>3.8</v>
      </c>
    </row>
    <row r="30" spans="1:5" ht="16.5" customHeight="1" x14ac:dyDescent="0.3">
      <c r="A30" s="22" t="s">
        <v>18</v>
      </c>
      <c r="B30" s="23">
        <f>AVERAGE(B24:B29)</f>
        <v>115783194.33333333</v>
      </c>
      <c r="C30" s="24">
        <f>AVERAGE(C24:C29)</f>
        <v>5971.2833333333328</v>
      </c>
      <c r="D30" s="25">
        <f>AVERAGE(D24:D29)</f>
        <v>1.0999999999999999</v>
      </c>
      <c r="E30" s="25">
        <f>AVERAGE(E24:E29)</f>
        <v>3.8000000000000003</v>
      </c>
    </row>
    <row r="31" spans="1:5" ht="16.5" customHeight="1" x14ac:dyDescent="0.3">
      <c r="A31" s="26" t="s">
        <v>19</v>
      </c>
      <c r="B31" s="27">
        <f>(STDEV(B24:B29)/B30)</f>
        <v>4.1051607741571117E-3</v>
      </c>
      <c r="C31" s="28"/>
      <c r="D31" s="28"/>
      <c r="E31" s="29"/>
    </row>
    <row r="32" spans="1:5" s="594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5" s="594" customFormat="1" ht="15.75" customHeight="1" x14ac:dyDescent="0.25">
      <c r="A33" s="71"/>
      <c r="B33" s="71"/>
      <c r="C33" s="71"/>
      <c r="D33" s="71"/>
      <c r="E33" s="71"/>
    </row>
    <row r="34" spans="1:5" s="594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5" ht="16.5" customHeight="1" x14ac:dyDescent="0.3">
      <c r="A35" s="74"/>
      <c r="B35" s="39" t="s">
        <v>23</v>
      </c>
      <c r="C35" s="38"/>
      <c r="D35" s="38"/>
      <c r="E35" s="38"/>
    </row>
    <row r="36" spans="1:5" ht="16.5" customHeight="1" x14ac:dyDescent="0.3">
      <c r="A36" s="74"/>
      <c r="B36" s="39" t="s">
        <v>24</v>
      </c>
      <c r="C36" s="38"/>
      <c r="D36" s="38"/>
      <c r="E36" s="38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132</v>
      </c>
      <c r="C39" s="71"/>
      <c r="D39" s="71"/>
      <c r="E39" s="71"/>
    </row>
    <row r="40" spans="1:5" ht="16.5" customHeight="1" x14ac:dyDescent="0.3">
      <c r="A40" s="74" t="s">
        <v>6</v>
      </c>
      <c r="B40" s="11">
        <v>99</v>
      </c>
      <c r="C40" s="71"/>
      <c r="D40" s="71"/>
      <c r="E40" s="71"/>
    </row>
    <row r="41" spans="1:5" ht="16.5" customHeight="1" x14ac:dyDescent="0.3">
      <c r="A41" s="8" t="s">
        <v>8</v>
      </c>
      <c r="B41" s="11">
        <v>30.83</v>
      </c>
      <c r="C41" s="71"/>
      <c r="D41" s="71"/>
      <c r="E41" s="71"/>
    </row>
    <row r="42" spans="1:5" ht="16.5" customHeight="1" x14ac:dyDescent="0.3">
      <c r="A42" s="8" t="s">
        <v>10</v>
      </c>
      <c r="B42" s="12">
        <v>0.3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5" t="s">
        <v>13</v>
      </c>
      <c r="B44" s="14"/>
      <c r="C44" s="15"/>
      <c r="D44" s="15"/>
      <c r="E44" s="15" t="s">
        <v>17</v>
      </c>
    </row>
    <row r="45" spans="1:5" ht="16.5" customHeight="1" x14ac:dyDescent="0.3">
      <c r="A45" s="16">
        <v>1</v>
      </c>
      <c r="B45" s="17">
        <v>105643420</v>
      </c>
      <c r="C45" s="17">
        <v>6520.7</v>
      </c>
      <c r="D45" s="18">
        <v>1.1000000000000001</v>
      </c>
      <c r="E45" s="19">
        <v>3.7</v>
      </c>
    </row>
    <row r="46" spans="1:5" ht="16.5" customHeight="1" x14ac:dyDescent="0.3">
      <c r="A46" s="16">
        <v>2</v>
      </c>
      <c r="B46" s="17">
        <v>105918157</v>
      </c>
      <c r="C46" s="17">
        <v>6756.6</v>
      </c>
      <c r="D46" s="18">
        <v>1.1000000000000001</v>
      </c>
      <c r="E46" s="18">
        <v>3.7</v>
      </c>
    </row>
    <row r="47" spans="1:5" ht="16.5" customHeight="1" x14ac:dyDescent="0.3">
      <c r="A47" s="16">
        <v>3</v>
      </c>
      <c r="B47" s="17">
        <v>106249366</v>
      </c>
      <c r="C47" s="17">
        <v>6728.6</v>
      </c>
      <c r="D47" s="18">
        <v>1.1000000000000001</v>
      </c>
      <c r="E47" s="18">
        <v>3.7</v>
      </c>
    </row>
    <row r="48" spans="1:5" ht="16.5" customHeight="1" x14ac:dyDescent="0.3">
      <c r="A48" s="16">
        <v>4</v>
      </c>
      <c r="B48" s="17">
        <v>105909137</v>
      </c>
      <c r="C48" s="17">
        <v>6734.9</v>
      </c>
      <c r="D48" s="18">
        <v>1.1000000000000001</v>
      </c>
      <c r="E48" s="18">
        <v>3.7</v>
      </c>
    </row>
    <row r="49" spans="1:7" ht="16.5" customHeight="1" x14ac:dyDescent="0.3">
      <c r="A49" s="16">
        <v>5</v>
      </c>
      <c r="B49" s="17">
        <v>106628382</v>
      </c>
      <c r="C49" s="17">
        <v>6703.8</v>
      </c>
      <c r="D49" s="18">
        <v>1.1000000000000001</v>
      </c>
      <c r="E49" s="18">
        <v>3.7</v>
      </c>
    </row>
    <row r="50" spans="1:7" ht="16.5" customHeight="1" x14ac:dyDescent="0.3">
      <c r="A50" s="16">
        <v>6</v>
      </c>
      <c r="B50" s="20">
        <v>106437282</v>
      </c>
      <c r="C50" s="20">
        <v>6738.2</v>
      </c>
      <c r="D50" s="21">
        <v>1.1000000000000001</v>
      </c>
      <c r="E50" s="21">
        <v>3.7</v>
      </c>
    </row>
    <row r="51" spans="1:7" ht="16.5" customHeight="1" x14ac:dyDescent="0.3">
      <c r="A51" s="22" t="s">
        <v>18</v>
      </c>
      <c r="B51" s="23">
        <f>AVERAGE(B45:B50)</f>
        <v>106130957.33333333</v>
      </c>
      <c r="C51" s="24">
        <f>AVERAGE(C45:C50)</f>
        <v>6697.1333333333341</v>
      </c>
      <c r="D51" s="25">
        <f>AVERAGE(D45:D50)</f>
        <v>1.0999999999999999</v>
      </c>
      <c r="E51" s="25">
        <f>AVERAGE(E45:E50)</f>
        <v>3.6999999999999997</v>
      </c>
    </row>
    <row r="52" spans="1:7" ht="16.5" customHeight="1" x14ac:dyDescent="0.3">
      <c r="A52" s="26" t="s">
        <v>19</v>
      </c>
      <c r="B52" s="27">
        <f>(STDEV(B45:B50)/B51)</f>
        <v>3.4938080051031598E-3</v>
      </c>
      <c r="C52" s="28"/>
      <c r="D52" s="28"/>
      <c r="E52" s="29"/>
    </row>
    <row r="53" spans="1:7" s="594" customFormat="1" ht="16.5" customHeight="1" x14ac:dyDescent="0.3">
      <c r="A53" s="30" t="s">
        <v>20</v>
      </c>
      <c r="B53" s="31">
        <f>COUNT(B45:B50)</f>
        <v>6</v>
      </c>
      <c r="C53" s="32"/>
      <c r="D53" s="72"/>
      <c r="E53" s="34"/>
    </row>
    <row r="54" spans="1:7" s="594" customFormat="1" ht="15.75" customHeight="1" x14ac:dyDescent="0.25">
      <c r="A54" s="71"/>
      <c r="B54" s="71"/>
      <c r="C54" s="71"/>
      <c r="D54" s="71"/>
      <c r="E54" s="71"/>
    </row>
    <row r="55" spans="1:7" s="594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">
      <c r="A58" s="40"/>
      <c r="B58" s="517"/>
      <c r="D58" s="42"/>
      <c r="F58" s="43"/>
      <c r="G58" s="43"/>
    </row>
    <row r="59" spans="1:7" ht="15" customHeight="1" x14ac:dyDescent="0.3">
      <c r="B59" s="651" t="s">
        <v>26</v>
      </c>
      <c r="C59" s="651"/>
      <c r="E59" s="649" t="s">
        <v>27</v>
      </c>
      <c r="F59" s="45"/>
      <c r="G59" s="649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B58" sqref="B5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0" t="s">
        <v>0</v>
      </c>
      <c r="B15" s="650"/>
      <c r="C15" s="650"/>
      <c r="D15" s="650"/>
      <c r="E15" s="6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9"/>
      <c r="D17" s="9"/>
      <c r="E17" s="9"/>
    </row>
    <row r="18" spans="1:6" ht="16.5" customHeight="1" x14ac:dyDescent="0.3">
      <c r="A18" s="10" t="s">
        <v>4</v>
      </c>
      <c r="B18" s="4" t="s">
        <v>131</v>
      </c>
      <c r="E18" s="9"/>
    </row>
    <row r="19" spans="1:6" ht="16.5" customHeight="1" x14ac:dyDescent="0.3">
      <c r="A19" s="10" t="s">
        <v>6</v>
      </c>
      <c r="B19" s="11">
        <v>101.34</v>
      </c>
      <c r="C19" s="9"/>
      <c r="D19" s="9"/>
      <c r="E19" s="9"/>
    </row>
    <row r="20" spans="1:6" ht="16.5" customHeight="1" x14ac:dyDescent="0.3">
      <c r="A20" s="7" t="s">
        <v>8</v>
      </c>
      <c r="B20" s="11">
        <v>15.79</v>
      </c>
      <c r="C20" s="9"/>
      <c r="D20" s="9"/>
      <c r="E20" s="9"/>
    </row>
    <row r="21" spans="1:6" ht="16.5" customHeight="1" x14ac:dyDescent="0.3">
      <c r="A21" s="7" t="s">
        <v>10</v>
      </c>
      <c r="B21" s="12">
        <v>0.15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13</v>
      </c>
      <c r="B23" s="14" t="s">
        <v>14</v>
      </c>
      <c r="C23" s="13" t="s">
        <v>15</v>
      </c>
      <c r="D23" s="13" t="s">
        <v>16</v>
      </c>
      <c r="E23" s="15" t="s">
        <v>17</v>
      </c>
    </row>
    <row r="24" spans="1:6" ht="16.5" customHeight="1" x14ac:dyDescent="0.3">
      <c r="A24" s="16">
        <v>1</v>
      </c>
      <c r="B24" s="17">
        <v>63688632</v>
      </c>
      <c r="C24" s="17">
        <v>5784.9</v>
      </c>
      <c r="D24" s="18">
        <v>1.2</v>
      </c>
      <c r="E24" s="19">
        <v>2.9</v>
      </c>
    </row>
    <row r="25" spans="1:6" ht="16.5" customHeight="1" x14ac:dyDescent="0.3">
      <c r="A25" s="16">
        <v>2</v>
      </c>
      <c r="B25" s="17">
        <v>63516846</v>
      </c>
      <c r="C25" s="17">
        <v>5736.6</v>
      </c>
      <c r="D25" s="18">
        <v>1.2</v>
      </c>
      <c r="E25" s="18">
        <v>2.9</v>
      </c>
    </row>
    <row r="26" spans="1:6" ht="16.5" customHeight="1" x14ac:dyDescent="0.3">
      <c r="A26" s="16">
        <v>3</v>
      </c>
      <c r="B26" s="17">
        <v>63420754</v>
      </c>
      <c r="C26" s="17">
        <v>5670.5</v>
      </c>
      <c r="D26" s="18">
        <v>1.2</v>
      </c>
      <c r="E26" s="18">
        <v>2.9</v>
      </c>
    </row>
    <row r="27" spans="1:6" ht="16.5" customHeight="1" x14ac:dyDescent="0.3">
      <c r="A27" s="16">
        <v>4</v>
      </c>
      <c r="B27" s="17">
        <v>63185189</v>
      </c>
      <c r="C27" s="17">
        <v>5643.3</v>
      </c>
      <c r="D27" s="18">
        <v>1.2</v>
      </c>
      <c r="E27" s="18">
        <v>2.9</v>
      </c>
    </row>
    <row r="28" spans="1:6" ht="16.5" customHeight="1" x14ac:dyDescent="0.3">
      <c r="A28" s="16">
        <v>5</v>
      </c>
      <c r="B28" s="17">
        <v>63301218</v>
      </c>
      <c r="C28" s="17">
        <v>5678</v>
      </c>
      <c r="D28" s="18">
        <v>1.1000000000000001</v>
      </c>
      <c r="E28" s="18">
        <v>2.9</v>
      </c>
    </row>
    <row r="29" spans="1:6" ht="16.5" customHeight="1" x14ac:dyDescent="0.3">
      <c r="A29" s="16">
        <v>6</v>
      </c>
      <c r="B29" s="20">
        <v>62960071</v>
      </c>
      <c r="C29" s="20">
        <v>5674.6</v>
      </c>
      <c r="D29" s="21">
        <v>1.2</v>
      </c>
      <c r="E29" s="21">
        <v>2.9</v>
      </c>
    </row>
    <row r="30" spans="1:6" ht="16.5" customHeight="1" x14ac:dyDescent="0.3">
      <c r="A30" s="22" t="s">
        <v>18</v>
      </c>
      <c r="B30" s="23">
        <f>AVERAGE(B24:B29)</f>
        <v>63345451.666666664</v>
      </c>
      <c r="C30" s="24">
        <f>AVERAGE(C24:C29)</f>
        <v>5697.9833333333336</v>
      </c>
      <c r="D30" s="25">
        <f>AVERAGE(D24:D29)</f>
        <v>1.1833333333333333</v>
      </c>
      <c r="E30" s="25">
        <f>AVERAGE(E24:E29)</f>
        <v>2.9</v>
      </c>
    </row>
    <row r="31" spans="1:6" ht="16.5" customHeight="1" x14ac:dyDescent="0.3">
      <c r="A31" s="26" t="s">
        <v>19</v>
      </c>
      <c r="B31" s="27">
        <f>(STDEV(B24:B29)/B30)</f>
        <v>4.0493295184471029E-3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0"/>
      <c r="B35" s="36" t="s">
        <v>23</v>
      </c>
      <c r="C35" s="37"/>
      <c r="D35" s="37"/>
      <c r="E35" s="38"/>
      <c r="F35" s="2"/>
    </row>
    <row r="36" spans="1:6" ht="16.5" customHeight="1" x14ac:dyDescent="0.3">
      <c r="A36" s="10"/>
      <c r="B36" s="39" t="s">
        <v>24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0" t="s">
        <v>4</v>
      </c>
      <c r="B39" s="8" t="s">
        <v>131</v>
      </c>
      <c r="C39" s="9"/>
      <c r="D39" s="9"/>
      <c r="E39" s="9"/>
    </row>
    <row r="40" spans="1:6" ht="16.5" customHeight="1" x14ac:dyDescent="0.3">
      <c r="A40" s="10" t="s">
        <v>6</v>
      </c>
      <c r="B40" s="11">
        <v>101.34</v>
      </c>
      <c r="C40" s="9"/>
      <c r="D40" s="9"/>
      <c r="E40" s="9"/>
    </row>
    <row r="41" spans="1:6" ht="16.5" customHeight="1" x14ac:dyDescent="0.3">
      <c r="A41" s="7" t="s">
        <v>8</v>
      </c>
      <c r="B41" s="11">
        <v>15.79</v>
      </c>
      <c r="C41" s="9"/>
      <c r="D41" s="9"/>
      <c r="E41" s="9"/>
    </row>
    <row r="42" spans="1:6" ht="16.5" customHeight="1" x14ac:dyDescent="0.3">
      <c r="A42" s="7" t="s">
        <v>10</v>
      </c>
      <c r="B42" s="12">
        <v>0.15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13</v>
      </c>
      <c r="B44" s="14"/>
      <c r="C44" s="13"/>
      <c r="D44" s="13"/>
      <c r="E44" s="15" t="s">
        <v>17</v>
      </c>
    </row>
    <row r="45" spans="1:6" ht="16.5" customHeight="1" x14ac:dyDescent="0.3">
      <c r="A45" s="16">
        <v>1</v>
      </c>
      <c r="B45" s="17">
        <v>67460583</v>
      </c>
      <c r="C45" s="17">
        <v>6239.8</v>
      </c>
      <c r="D45" s="18">
        <v>1.2</v>
      </c>
      <c r="E45" s="19">
        <v>2.9</v>
      </c>
    </row>
    <row r="46" spans="1:6" ht="16.5" customHeight="1" x14ac:dyDescent="0.3">
      <c r="A46" s="16">
        <v>2</v>
      </c>
      <c r="B46" s="17">
        <v>67795040</v>
      </c>
      <c r="C46" s="17">
        <v>6416.5</v>
      </c>
      <c r="D46" s="18">
        <v>1.2</v>
      </c>
      <c r="E46" s="18">
        <v>2.9</v>
      </c>
    </row>
    <row r="47" spans="1:6" ht="16.5" customHeight="1" x14ac:dyDescent="0.3">
      <c r="A47" s="16">
        <v>3</v>
      </c>
      <c r="B47" s="17">
        <v>67961719</v>
      </c>
      <c r="C47" s="17">
        <v>6382.3</v>
      </c>
      <c r="D47" s="18">
        <v>1.2</v>
      </c>
      <c r="E47" s="18">
        <v>2.9</v>
      </c>
    </row>
    <row r="48" spans="1:6" ht="16.5" customHeight="1" x14ac:dyDescent="0.3">
      <c r="A48" s="16">
        <v>4</v>
      </c>
      <c r="B48" s="17">
        <v>67746098</v>
      </c>
      <c r="C48" s="17">
        <v>6382.3</v>
      </c>
      <c r="D48" s="18">
        <v>1.2</v>
      </c>
      <c r="E48" s="18">
        <v>2.9</v>
      </c>
    </row>
    <row r="49" spans="1:7" ht="16.5" customHeight="1" x14ac:dyDescent="0.3">
      <c r="A49" s="16">
        <v>5</v>
      </c>
      <c r="B49" s="17">
        <v>68215475</v>
      </c>
      <c r="C49" s="17">
        <v>6412</v>
      </c>
      <c r="D49" s="18">
        <v>1.2</v>
      </c>
      <c r="E49" s="18">
        <v>2.9</v>
      </c>
    </row>
    <row r="50" spans="1:7" ht="16.5" customHeight="1" x14ac:dyDescent="0.3">
      <c r="A50" s="16">
        <v>6</v>
      </c>
      <c r="B50" s="20">
        <v>68008695</v>
      </c>
      <c r="C50" s="20">
        <v>6418.9</v>
      </c>
      <c r="D50" s="21">
        <v>1.2</v>
      </c>
      <c r="E50" s="21">
        <v>2.9</v>
      </c>
    </row>
    <row r="51" spans="1:7" ht="16.5" customHeight="1" x14ac:dyDescent="0.3">
      <c r="A51" s="22" t="s">
        <v>18</v>
      </c>
      <c r="B51" s="23">
        <f>AVERAGE(B45:B50)</f>
        <v>67864601.666666672</v>
      </c>
      <c r="C51" s="24">
        <f>AVERAGE(C45:C50)</f>
        <v>6375.2999999999993</v>
      </c>
      <c r="D51" s="25">
        <f>AVERAGE(D45:D50)</f>
        <v>1.2</v>
      </c>
      <c r="E51" s="25">
        <f>AVERAGE(E45:E50)</f>
        <v>2.9</v>
      </c>
    </row>
    <row r="52" spans="1:7" ht="16.5" customHeight="1" x14ac:dyDescent="0.3">
      <c r="A52" s="26" t="s">
        <v>19</v>
      </c>
      <c r="B52" s="27">
        <f>(STDEV(B45:B50)/B51)</f>
        <v>3.8165067427510901E-3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0"/>
      <c r="B56" s="36" t="s">
        <v>23</v>
      </c>
      <c r="C56" s="37"/>
      <c r="D56" s="37"/>
      <c r="E56" s="38"/>
      <c r="F56" s="2"/>
    </row>
    <row r="57" spans="1:7" ht="16.5" customHeight="1" x14ac:dyDescent="0.3">
      <c r="A57" s="10"/>
      <c r="B57" s="39" t="s">
        <v>24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651" t="s">
        <v>26</v>
      </c>
      <c r="C59" s="651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7"/>
      <c r="C60" s="47"/>
      <c r="E60" s="47"/>
      <c r="F60" s="2"/>
      <c r="G60" s="48"/>
    </row>
    <row r="61" spans="1:7" ht="15" customHeight="1" x14ac:dyDescent="0.3">
      <c r="A61" s="46" t="s">
        <v>30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55" t="s">
        <v>31</v>
      </c>
      <c r="B11" s="656"/>
      <c r="C11" s="656"/>
      <c r="D11" s="656"/>
      <c r="E11" s="656"/>
      <c r="F11" s="657"/>
      <c r="G11" s="90"/>
    </row>
    <row r="12" spans="1:7" ht="16.5" customHeight="1" x14ac:dyDescent="0.3">
      <c r="A12" s="654" t="s">
        <v>32</v>
      </c>
      <c r="B12" s="654"/>
      <c r="C12" s="654"/>
      <c r="D12" s="654"/>
      <c r="E12" s="654"/>
      <c r="F12" s="654"/>
      <c r="G12" s="89"/>
    </row>
    <row r="14" spans="1:7" ht="16.5" customHeight="1" x14ac:dyDescent="0.3">
      <c r="A14" s="659" t="s">
        <v>33</v>
      </c>
      <c r="B14" s="659"/>
      <c r="C14" s="59" t="s">
        <v>5</v>
      </c>
    </row>
    <row r="15" spans="1:7" ht="16.5" customHeight="1" x14ac:dyDescent="0.3">
      <c r="A15" s="659" t="s">
        <v>34</v>
      </c>
      <c r="B15" s="659"/>
      <c r="C15" s="59" t="s">
        <v>7</v>
      </c>
    </row>
    <row r="16" spans="1:7" ht="16.5" customHeight="1" x14ac:dyDescent="0.3">
      <c r="A16" s="659" t="s">
        <v>35</v>
      </c>
      <c r="B16" s="659"/>
      <c r="C16" s="59" t="s">
        <v>9</v>
      </c>
    </row>
    <row r="17" spans="1:5" ht="16.5" customHeight="1" x14ac:dyDescent="0.3">
      <c r="A17" s="659" t="s">
        <v>36</v>
      </c>
      <c r="B17" s="659"/>
      <c r="C17" s="59" t="s">
        <v>11</v>
      </c>
    </row>
    <row r="18" spans="1:5" ht="16.5" customHeight="1" x14ac:dyDescent="0.3">
      <c r="A18" s="659" t="s">
        <v>37</v>
      </c>
      <c r="B18" s="659"/>
      <c r="C18" s="96" t="s">
        <v>12</v>
      </c>
    </row>
    <row r="19" spans="1:5" ht="16.5" customHeight="1" x14ac:dyDescent="0.3">
      <c r="A19" s="659" t="s">
        <v>38</v>
      </c>
      <c r="B19" s="659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654" t="s">
        <v>1</v>
      </c>
      <c r="B21" s="654"/>
      <c r="C21" s="58" t="s">
        <v>39</v>
      </c>
      <c r="D21" s="65"/>
    </row>
    <row r="22" spans="1:5" ht="15.75" customHeight="1" x14ac:dyDescent="0.3">
      <c r="A22" s="658"/>
      <c r="B22" s="658"/>
      <c r="C22" s="56"/>
      <c r="D22" s="658"/>
      <c r="E22" s="658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1236.03</v>
      </c>
      <c r="D24" s="86">
        <f t="shared" ref="D24:D43" si="0">(C24-$C$46)/$C$46</f>
        <v>1.3070837422878994E-2</v>
      </c>
      <c r="E24" s="52"/>
    </row>
    <row r="25" spans="1:5" ht="15.75" customHeight="1" x14ac:dyDescent="0.3">
      <c r="C25" s="94">
        <v>1213.68</v>
      </c>
      <c r="D25" s="87">
        <f t="shared" si="0"/>
        <v>-5.2475959617486068E-3</v>
      </c>
      <c r="E25" s="52"/>
    </row>
    <row r="26" spans="1:5" ht="15.75" customHeight="1" x14ac:dyDescent="0.3">
      <c r="C26" s="94">
        <v>1236.44</v>
      </c>
      <c r="D26" s="87">
        <f t="shared" si="0"/>
        <v>1.3406880272440464E-2</v>
      </c>
      <c r="E26" s="52"/>
    </row>
    <row r="27" spans="1:5" ht="15.75" customHeight="1" x14ac:dyDescent="0.3">
      <c r="C27" s="94">
        <v>1198.3599999999999</v>
      </c>
      <c r="D27" s="87">
        <f t="shared" si="0"/>
        <v>-1.7804123901457733E-2</v>
      </c>
      <c r="E27" s="52"/>
    </row>
    <row r="28" spans="1:5" ht="15.75" customHeight="1" x14ac:dyDescent="0.3">
      <c r="C28" s="94">
        <v>1209.8399999999999</v>
      </c>
      <c r="D28" s="87">
        <f t="shared" si="0"/>
        <v>-8.3949241137384473E-3</v>
      </c>
      <c r="E28" s="52"/>
    </row>
    <row r="29" spans="1:5" ht="15.75" customHeight="1" x14ac:dyDescent="0.3">
      <c r="C29" s="94">
        <v>1278.7</v>
      </c>
      <c r="D29" s="87">
        <f t="shared" si="0"/>
        <v>4.8043882278452341E-2</v>
      </c>
      <c r="E29" s="52"/>
    </row>
    <row r="30" spans="1:5" ht="15.75" customHeight="1" x14ac:dyDescent="0.3">
      <c r="C30" s="94">
        <v>1121.33</v>
      </c>
      <c r="D30" s="87">
        <f t="shared" si="0"/>
        <v>-8.093919878368902E-2</v>
      </c>
      <c r="E30" s="52"/>
    </row>
    <row r="31" spans="1:5" ht="15.75" customHeight="1" x14ac:dyDescent="0.3">
      <c r="C31" s="94">
        <v>1208.68</v>
      </c>
      <c r="D31" s="87">
        <f t="shared" si="0"/>
        <v>-9.3456794929852229E-3</v>
      </c>
      <c r="E31" s="52"/>
    </row>
    <row r="32" spans="1:5" ht="15.75" customHeight="1" x14ac:dyDescent="0.3">
      <c r="C32" s="94">
        <v>1244.04</v>
      </c>
      <c r="D32" s="87">
        <f t="shared" si="0"/>
        <v>1.9635967239920046E-2</v>
      </c>
      <c r="E32" s="52"/>
    </row>
    <row r="33" spans="1:7" ht="15.75" customHeight="1" x14ac:dyDescent="0.3">
      <c r="C33" s="94">
        <v>1127.3499999999999</v>
      </c>
      <c r="D33" s="87">
        <f t="shared" si="0"/>
        <v>-7.6005106212080148E-2</v>
      </c>
      <c r="E33" s="52"/>
    </row>
    <row r="34" spans="1:7" ht="15.75" customHeight="1" x14ac:dyDescent="0.3">
      <c r="C34" s="94">
        <v>1229.0999999999999</v>
      </c>
      <c r="D34" s="87">
        <f t="shared" si="0"/>
        <v>7.3908936485849921E-3</v>
      </c>
      <c r="E34" s="52"/>
    </row>
    <row r="35" spans="1:7" ht="15.75" customHeight="1" x14ac:dyDescent="0.3">
      <c r="C35" s="94">
        <v>1227.8</v>
      </c>
      <c r="D35" s="87">
        <f t="shared" si="0"/>
        <v>6.3253919304635088E-3</v>
      </c>
      <c r="E35" s="52"/>
    </row>
    <row r="36" spans="1:7" ht="15.75" customHeight="1" x14ac:dyDescent="0.3">
      <c r="C36" s="94">
        <v>1395.43</v>
      </c>
      <c r="D36" s="87">
        <f t="shared" si="0"/>
        <v>0.14371774039870241</v>
      </c>
      <c r="E36" s="52"/>
    </row>
    <row r="37" spans="1:7" ht="15.75" customHeight="1" x14ac:dyDescent="0.3">
      <c r="C37" s="94">
        <v>1215.79</v>
      </c>
      <c r="D37" s="87">
        <f t="shared" si="0"/>
        <v>-3.5182047115668367E-3</v>
      </c>
      <c r="E37" s="52"/>
    </row>
    <row r="38" spans="1:7" ht="15.75" customHeight="1" x14ac:dyDescent="0.3">
      <c r="C38" s="94">
        <v>1213.98</v>
      </c>
      <c r="D38" s="87">
        <f t="shared" si="0"/>
        <v>-5.0017109498744468E-3</v>
      </c>
      <c r="E38" s="52"/>
    </row>
    <row r="39" spans="1:7" ht="15.75" customHeight="1" x14ac:dyDescent="0.3">
      <c r="C39" s="94">
        <v>1205.5</v>
      </c>
      <c r="D39" s="87">
        <f t="shared" si="0"/>
        <v>-1.1952060618851764E-2</v>
      </c>
      <c r="E39" s="52"/>
    </row>
    <row r="40" spans="1:7" ht="15.75" customHeight="1" x14ac:dyDescent="0.3">
      <c r="C40" s="94">
        <v>1226.24</v>
      </c>
      <c r="D40" s="87">
        <f t="shared" si="0"/>
        <v>5.0467898687177291E-3</v>
      </c>
      <c r="E40" s="52"/>
    </row>
    <row r="41" spans="1:7" ht="15.75" customHeight="1" x14ac:dyDescent="0.3">
      <c r="C41" s="94">
        <v>1184.1500000000001</v>
      </c>
      <c r="D41" s="87">
        <f t="shared" si="0"/>
        <v>-2.9450877297232041E-2</v>
      </c>
      <c r="E41" s="52"/>
    </row>
    <row r="42" spans="1:7" ht="15.75" customHeight="1" x14ac:dyDescent="0.3">
      <c r="C42" s="94">
        <v>1220.6600000000001</v>
      </c>
      <c r="D42" s="87">
        <f t="shared" si="0"/>
        <v>4.7332864785772484E-4</v>
      </c>
      <c r="E42" s="52"/>
    </row>
    <row r="43" spans="1:7" ht="16.5" customHeight="1" x14ac:dyDescent="0.3">
      <c r="C43" s="95">
        <v>1208.55</v>
      </c>
      <c r="D43" s="88">
        <f t="shared" si="0"/>
        <v>-9.4522296647974648E-3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24401.650000000005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1220.0825000000002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652">
        <f>C46</f>
        <v>1220.0825000000002</v>
      </c>
      <c r="C49" s="92">
        <f>-IF(C46&lt;=80,10%,IF(C46&lt;250,7.5%,5%))</f>
        <v>-0.05</v>
      </c>
      <c r="D49" s="80">
        <f>IF(C46&lt;=80,C46*0.9,IF(C46&lt;250,C46*0.925,C46*0.95))</f>
        <v>1159.0783750000001</v>
      </c>
    </row>
    <row r="50" spans="1:6" ht="17.25" customHeight="1" x14ac:dyDescent="0.3">
      <c r="B50" s="653"/>
      <c r="C50" s="93">
        <f>IF(C46&lt;=80, 10%, IF(C46&lt;250, 7.5%, 5%))</f>
        <v>0.05</v>
      </c>
      <c r="D50" s="80">
        <f>IF(C46&lt;=80, C46*1.1, IF(C46&lt;250, C46*1.075, C46*1.05))</f>
        <v>1281.0866250000004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7" zoomScale="55" zoomScaleNormal="40" zoomScalePageLayoutView="55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97"/>
    </row>
    <row r="16" spans="1:9" ht="19.5" customHeight="1" x14ac:dyDescent="0.3">
      <c r="A16" s="694" t="s">
        <v>31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47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99" t="s">
        <v>33</v>
      </c>
      <c r="B18" s="693" t="s">
        <v>5</v>
      </c>
      <c r="C18" s="693"/>
      <c r="D18" s="269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71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698" t="s">
        <v>9</v>
      </c>
      <c r="C20" s="698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698" t="s">
        <v>11</v>
      </c>
      <c r="C21" s="698"/>
      <c r="D21" s="698"/>
      <c r="E21" s="698"/>
      <c r="F21" s="698"/>
      <c r="G21" s="698"/>
      <c r="H21" s="698"/>
      <c r="I21" s="103"/>
    </row>
    <row r="22" spans="1:14" ht="26.25" customHeight="1" x14ac:dyDescent="0.4">
      <c r="A22" s="99" t="s">
        <v>37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104"/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693" t="s">
        <v>125</v>
      </c>
      <c r="C26" s="693"/>
    </row>
    <row r="27" spans="1:14" ht="26.25" customHeight="1" x14ac:dyDescent="0.4">
      <c r="A27" s="108" t="s">
        <v>48</v>
      </c>
      <c r="B27" s="691" t="s">
        <v>126</v>
      </c>
      <c r="C27" s="691"/>
    </row>
    <row r="28" spans="1:14" ht="27" customHeight="1" x14ac:dyDescent="0.4">
      <c r="A28" s="108" t="s">
        <v>6</v>
      </c>
      <c r="B28" s="109">
        <v>101.34</v>
      </c>
    </row>
    <row r="29" spans="1:14" s="13" customFormat="1" ht="27" customHeight="1" x14ac:dyDescent="0.4">
      <c r="A29" s="108" t="s">
        <v>49</v>
      </c>
      <c r="B29" s="110"/>
      <c r="C29" s="668" t="s">
        <v>50</v>
      </c>
      <c r="D29" s="669"/>
      <c r="E29" s="669"/>
      <c r="F29" s="669"/>
      <c r="G29" s="670"/>
      <c r="I29" s="111"/>
      <c r="J29" s="111"/>
      <c r="K29" s="111"/>
      <c r="L29" s="111"/>
    </row>
    <row r="30" spans="1:14" s="13" customFormat="1" ht="19.5" customHeight="1" x14ac:dyDescent="0.3">
      <c r="A30" s="108" t="s">
        <v>51</v>
      </c>
      <c r="B30" s="112">
        <f>B28-B29</f>
        <v>101.34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52</v>
      </c>
      <c r="B31" s="115">
        <v>1</v>
      </c>
      <c r="C31" s="671" t="s">
        <v>53</v>
      </c>
      <c r="D31" s="672"/>
      <c r="E31" s="672"/>
      <c r="F31" s="672"/>
      <c r="G31" s="672"/>
      <c r="H31" s="673"/>
      <c r="I31" s="111"/>
      <c r="J31" s="111"/>
      <c r="K31" s="111"/>
      <c r="L31" s="111"/>
    </row>
    <row r="32" spans="1:14" s="13" customFormat="1" ht="27" customHeight="1" x14ac:dyDescent="0.4">
      <c r="A32" s="108" t="s">
        <v>54</v>
      </c>
      <c r="B32" s="115">
        <v>1</v>
      </c>
      <c r="C32" s="671" t="s">
        <v>55</v>
      </c>
      <c r="D32" s="672"/>
      <c r="E32" s="672"/>
      <c r="F32" s="672"/>
      <c r="G32" s="672"/>
      <c r="H32" s="673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58</v>
      </c>
      <c r="B36" s="122">
        <v>50</v>
      </c>
      <c r="C36" s="98"/>
      <c r="D36" s="674" t="s">
        <v>59</v>
      </c>
      <c r="E36" s="692"/>
      <c r="F36" s="674" t="s">
        <v>60</v>
      </c>
      <c r="G36" s="675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66</v>
      </c>
      <c r="B38" s="124">
        <v>10</v>
      </c>
      <c r="C38" s="130">
        <v>1</v>
      </c>
      <c r="D38" s="499">
        <v>63505417</v>
      </c>
      <c r="E38" s="132">
        <f>IF(ISBLANK(D38),"-",$D$48/$D$45*D38)</f>
        <v>59530427.483875662</v>
      </c>
      <c r="F38" s="499">
        <v>68581409</v>
      </c>
      <c r="G38" s="133">
        <f>IF(ISBLANK(F38),"-",$D$48/$F$45*F38)</f>
        <v>59748001.558399387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67</v>
      </c>
      <c r="B39" s="124">
        <v>1</v>
      </c>
      <c r="C39" s="135">
        <v>2</v>
      </c>
      <c r="D39" s="504">
        <v>62816346</v>
      </c>
      <c r="E39" s="137">
        <f>IF(ISBLANK(D39),"-",$D$48/$D$45*D39)</f>
        <v>58884487.450181507</v>
      </c>
      <c r="F39" s="504">
        <v>68386643</v>
      </c>
      <c r="G39" s="138">
        <f>IF(ISBLANK(F39),"-",$D$48/$F$45*F39)</f>
        <v>59578321.765563354</v>
      </c>
      <c r="I39" s="676">
        <f>ABS((F43/D43*D42)-F42)/D42</f>
        <v>8.2118173858255136E-3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504">
        <v>63039899</v>
      </c>
      <c r="E40" s="137">
        <f>IF(ISBLANK(D40),"-",$D$48/$D$45*D40)</f>
        <v>59094047.615030162</v>
      </c>
      <c r="F40" s="504">
        <v>68339620</v>
      </c>
      <c r="G40" s="138">
        <f>IF(ISBLANK(F40),"-",$D$48/$F$45*F40)</f>
        <v>59537355.411587149</v>
      </c>
      <c r="I40" s="676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509"/>
      <c r="E41" s="142" t="str">
        <f>IF(ISBLANK(D41),"-",$D$48/$D$45*D41)</f>
        <v>-</v>
      </c>
      <c r="F41" s="509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63120554</v>
      </c>
      <c r="E42" s="147">
        <f>AVERAGE(E38:E41)</f>
        <v>59169654.183029115</v>
      </c>
      <c r="F42" s="146">
        <f>AVERAGE(F38:F41)</f>
        <v>68435890.666666672</v>
      </c>
      <c r="G42" s="148">
        <f>AVERAGE(G38:G41)</f>
        <v>59621226.245183297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519">
        <v>15.79</v>
      </c>
      <c r="E43" s="139"/>
      <c r="F43" s="151">
        <v>16.989999999999998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15.79</v>
      </c>
      <c r="E44" s="154"/>
      <c r="F44" s="153">
        <f>F43*$B$34</f>
        <v>16.989999999999998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16.001586</v>
      </c>
      <c r="E45" s="157"/>
      <c r="F45" s="156">
        <f>F44*$B$30/100</f>
        <v>17.217665999999998</v>
      </c>
      <c r="H45" s="149"/>
    </row>
    <row r="46" spans="1:14" ht="19.5" customHeight="1" x14ac:dyDescent="0.3">
      <c r="A46" s="662" t="s">
        <v>78</v>
      </c>
      <c r="B46" s="663"/>
      <c r="C46" s="152" t="s">
        <v>79</v>
      </c>
      <c r="D46" s="158">
        <f>D45/$B$45</f>
        <v>0.16001586000000001</v>
      </c>
      <c r="E46" s="159"/>
      <c r="F46" s="160">
        <f>F45/$B$45</f>
        <v>0.17217665999999998</v>
      </c>
      <c r="H46" s="149"/>
    </row>
    <row r="47" spans="1:14" ht="27" customHeight="1" x14ac:dyDescent="0.4">
      <c r="A47" s="664"/>
      <c r="B47" s="665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59395440.214106202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5.5738959641339408E-3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 xml:space="preserve">Lamivudine 150mg + Zidovudine 300mg + Nevirapine 200mg </v>
      </c>
    </row>
    <row r="56" spans="1:12" ht="26.25" customHeight="1" x14ac:dyDescent="0.4">
      <c r="A56" s="176" t="s">
        <v>87</v>
      </c>
      <c r="B56" s="177">
        <v>150</v>
      </c>
      <c r="C56" s="98" t="str">
        <f>B20</f>
        <v xml:space="preserve">Each film coated tablet contains:
Lamivudine USP 150mg 
Zidovudine USP 300mg
 Nevirapine USP 200mg </v>
      </c>
      <c r="H56" s="178"/>
    </row>
    <row r="57" spans="1:12" ht="18.75" x14ac:dyDescent="0.3">
      <c r="A57" s="175" t="s">
        <v>88</v>
      </c>
      <c r="B57" s="270">
        <f>Uniformity!C46</f>
        <v>1220.0825000000002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89</v>
      </c>
      <c r="B59" s="122">
        <v>100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3" customFormat="1" ht="26.25" customHeight="1" x14ac:dyDescent="0.4">
      <c r="A60" s="123" t="s">
        <v>93</v>
      </c>
      <c r="B60" s="124">
        <v>5</v>
      </c>
      <c r="C60" s="679" t="s">
        <v>94</v>
      </c>
      <c r="D60" s="682">
        <v>1046.47</v>
      </c>
      <c r="E60" s="181">
        <v>1</v>
      </c>
      <c r="F60" s="182">
        <v>51023245</v>
      </c>
      <c r="G60" s="272">
        <f>IF(ISBLANK(F60),"-",(F60/$D$50*$D$47*$B$68)*($B$57/$D$60))</f>
        <v>150.23414321633328</v>
      </c>
      <c r="H60" s="183">
        <f t="shared" ref="H60:H71" si="0">IF(ISBLANK(F60),"-",G60/$B$56)</f>
        <v>1.0015609547755553</v>
      </c>
      <c r="L60" s="111"/>
    </row>
    <row r="61" spans="1:12" s="13" customFormat="1" ht="26.25" customHeight="1" x14ac:dyDescent="0.4">
      <c r="A61" s="123" t="s">
        <v>95</v>
      </c>
      <c r="B61" s="124">
        <v>50</v>
      </c>
      <c r="C61" s="680"/>
      <c r="D61" s="683"/>
      <c r="E61" s="184">
        <v>2</v>
      </c>
      <c r="F61" s="136">
        <v>51032866</v>
      </c>
      <c r="G61" s="273">
        <f>IF(ISBLANK(F61),"-",(F61/$D$50*$D$47*$B$68)*($B$57/$D$60))</f>
        <v>150.26247153398313</v>
      </c>
      <c r="H61" s="185">
        <f t="shared" si="0"/>
        <v>1.0017498102265543</v>
      </c>
      <c r="L61" s="111"/>
    </row>
    <row r="62" spans="1:12" s="13" customFormat="1" ht="26.25" customHeight="1" x14ac:dyDescent="0.4">
      <c r="A62" s="123" t="s">
        <v>96</v>
      </c>
      <c r="B62" s="124">
        <v>1</v>
      </c>
      <c r="C62" s="680"/>
      <c r="D62" s="683"/>
      <c r="E62" s="184">
        <v>3</v>
      </c>
      <c r="F62" s="186">
        <v>51277573</v>
      </c>
      <c r="G62" s="273">
        <f>IF(ISBLANK(F62),"-",(F62/$D$50*$D$47*$B$68)*($B$57/$D$60))</f>
        <v>150.98299306263226</v>
      </c>
      <c r="H62" s="185">
        <f t="shared" si="0"/>
        <v>1.0065532870842151</v>
      </c>
      <c r="L62" s="111"/>
    </row>
    <row r="63" spans="1:12" ht="27" customHeight="1" x14ac:dyDescent="0.4">
      <c r="A63" s="123" t="s">
        <v>97</v>
      </c>
      <c r="B63" s="124">
        <v>1</v>
      </c>
      <c r="C63" s="690"/>
      <c r="D63" s="684"/>
      <c r="E63" s="187">
        <v>4</v>
      </c>
      <c r="F63" s="188"/>
      <c r="G63" s="273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679" t="s">
        <v>99</v>
      </c>
      <c r="D64" s="682">
        <v>981.69</v>
      </c>
      <c r="E64" s="181">
        <v>1</v>
      </c>
      <c r="F64" s="182">
        <v>47277576</v>
      </c>
      <c r="G64" s="274">
        <f>IF(ISBLANK(F64),"-",(F64/$D$50*$D$47*$B$68)*($B$57/$D$64))</f>
        <v>148.39121333552458</v>
      </c>
      <c r="H64" s="189">
        <f t="shared" si="0"/>
        <v>0.98927475557016387</v>
      </c>
    </row>
    <row r="65" spans="1:8" ht="26.25" customHeight="1" x14ac:dyDescent="0.4">
      <c r="A65" s="123" t="s">
        <v>100</v>
      </c>
      <c r="B65" s="124">
        <v>1</v>
      </c>
      <c r="C65" s="680"/>
      <c r="D65" s="683"/>
      <c r="E65" s="184">
        <v>2</v>
      </c>
      <c r="F65" s="136">
        <v>47324579</v>
      </c>
      <c r="G65" s="275">
        <f>IF(ISBLANK(F65),"-",(F65/$D$50*$D$47*$B$68)*($B$57/$D$64))</f>
        <v>148.53874273086439</v>
      </c>
      <c r="H65" s="190">
        <f t="shared" si="0"/>
        <v>0.99025828487242928</v>
      </c>
    </row>
    <row r="66" spans="1:8" ht="26.25" customHeight="1" x14ac:dyDescent="0.4">
      <c r="A66" s="123" t="s">
        <v>101</v>
      </c>
      <c r="B66" s="124">
        <v>1</v>
      </c>
      <c r="C66" s="680"/>
      <c r="D66" s="683"/>
      <c r="E66" s="184">
        <v>3</v>
      </c>
      <c r="F66" s="136">
        <v>47227660</v>
      </c>
      <c r="G66" s="275">
        <f>IF(ISBLANK(F66),"-",(F66/$D$50*$D$47*$B$68)*($B$57/$D$64))</f>
        <v>148.2345408401992</v>
      </c>
      <c r="H66" s="190">
        <f t="shared" si="0"/>
        <v>0.98823027226799465</v>
      </c>
    </row>
    <row r="67" spans="1:8" ht="27" customHeight="1" x14ac:dyDescent="0.4">
      <c r="A67" s="123" t="s">
        <v>102</v>
      </c>
      <c r="B67" s="124">
        <v>1</v>
      </c>
      <c r="C67" s="690"/>
      <c r="D67" s="684"/>
      <c r="E67" s="187">
        <v>4</v>
      </c>
      <c r="F67" s="188"/>
      <c r="G67" s="276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103</v>
      </c>
      <c r="B68" s="192">
        <f>(B67/B66)*(B65/B64)*(B63/B62)*(B61/B60)*B59</f>
        <v>1000</v>
      </c>
      <c r="C68" s="679" t="s">
        <v>104</v>
      </c>
      <c r="D68" s="682">
        <v>1007.25</v>
      </c>
      <c r="E68" s="181">
        <v>1</v>
      </c>
      <c r="F68" s="182">
        <v>49010694</v>
      </c>
      <c r="G68" s="274">
        <f>IF(ISBLANK(F68),"-",(F68/$D$50*$D$47*$B$68)*($B$57/$D$68))</f>
        <v>149.92737171364618</v>
      </c>
      <c r="H68" s="185">
        <f t="shared" si="0"/>
        <v>0.9995158114243079</v>
      </c>
    </row>
    <row r="69" spans="1:8" ht="27" customHeight="1" x14ac:dyDescent="0.4">
      <c r="A69" s="171" t="s">
        <v>105</v>
      </c>
      <c r="B69" s="193">
        <f>(D47*B68)/B56*B57</f>
        <v>1220.0825000000002</v>
      </c>
      <c r="C69" s="680"/>
      <c r="D69" s="683"/>
      <c r="E69" s="184">
        <v>2</v>
      </c>
      <c r="F69" s="136">
        <v>48936601</v>
      </c>
      <c r="G69" s="275">
        <f>IF(ISBLANK(F69),"-",(F69/$D$50*$D$47*$B$68)*($B$57/$D$68))</f>
        <v>149.70071569542336</v>
      </c>
      <c r="H69" s="185">
        <f t="shared" si="0"/>
        <v>0.99800477130282239</v>
      </c>
    </row>
    <row r="70" spans="1:8" ht="26.25" customHeight="1" x14ac:dyDescent="0.4">
      <c r="A70" s="685" t="s">
        <v>78</v>
      </c>
      <c r="B70" s="686"/>
      <c r="C70" s="680"/>
      <c r="D70" s="683"/>
      <c r="E70" s="184">
        <v>3</v>
      </c>
      <c r="F70" s="136">
        <v>48959225</v>
      </c>
      <c r="G70" s="275">
        <f>IF(ISBLANK(F70),"-",(F70/$D$50*$D$47*$B$68)*($B$57/$D$68))</f>
        <v>149.76992420036004</v>
      </c>
      <c r="H70" s="185">
        <f t="shared" si="0"/>
        <v>0.99846616133573363</v>
      </c>
    </row>
    <row r="71" spans="1:8" ht="27" customHeight="1" x14ac:dyDescent="0.4">
      <c r="A71" s="687"/>
      <c r="B71" s="688"/>
      <c r="C71" s="681"/>
      <c r="D71" s="684"/>
      <c r="E71" s="187">
        <v>4</v>
      </c>
      <c r="F71" s="188"/>
      <c r="G71" s="276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71</v>
      </c>
      <c r="H72" s="198">
        <f>AVERAGE(H60:H71)</f>
        <v>0.99706823431775282</v>
      </c>
    </row>
    <row r="73" spans="1:8" ht="26.25" customHeight="1" x14ac:dyDescent="0.4">
      <c r="C73" s="195"/>
      <c r="D73" s="195"/>
      <c r="E73" s="195"/>
      <c r="F73" s="196"/>
      <c r="G73" s="199" t="s">
        <v>84</v>
      </c>
      <c r="H73" s="277">
        <f>STDEV(H60:H71)/H72</f>
        <v>6.4034537908089504E-3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20</v>
      </c>
      <c r="H74" s="202">
        <f>COUNT(H60:H71)</f>
        <v>9</v>
      </c>
    </row>
    <row r="76" spans="1:8" ht="26.25" customHeight="1" x14ac:dyDescent="0.4">
      <c r="A76" s="107" t="s">
        <v>106</v>
      </c>
      <c r="B76" s="203" t="s">
        <v>107</v>
      </c>
      <c r="C76" s="666" t="str">
        <f>B20</f>
        <v xml:space="preserve">Each film coated tablet contains:
Lamivudine USP 150mg 
Zidovudine USP 300mg
 Nevirapine USP 200mg </v>
      </c>
      <c r="D76" s="666"/>
      <c r="E76" s="204" t="s">
        <v>108</v>
      </c>
      <c r="F76" s="204"/>
      <c r="G76" s="205">
        <f>H72</f>
        <v>0.99706823431775282</v>
      </c>
      <c r="H76" s="206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689" t="str">
        <f>B26</f>
        <v>lamivudine</v>
      </c>
      <c r="C79" s="689"/>
    </row>
    <row r="80" spans="1:8" ht="26.25" customHeight="1" x14ac:dyDescent="0.4">
      <c r="A80" s="108" t="s">
        <v>48</v>
      </c>
      <c r="B80" s="689" t="str">
        <f>B27</f>
        <v>WRS/L3/6</v>
      </c>
      <c r="C80" s="689"/>
    </row>
    <row r="81" spans="1:12" ht="27" customHeight="1" x14ac:dyDescent="0.4">
      <c r="A81" s="108" t="s">
        <v>6</v>
      </c>
      <c r="B81" s="207">
        <f>B28</f>
        <v>101.34</v>
      </c>
    </row>
    <row r="82" spans="1:12" s="13" customFormat="1" ht="27" customHeight="1" x14ac:dyDescent="0.4">
      <c r="A82" s="108" t="s">
        <v>49</v>
      </c>
      <c r="B82" s="110">
        <v>0</v>
      </c>
      <c r="C82" s="668" t="s">
        <v>50</v>
      </c>
      <c r="D82" s="669"/>
      <c r="E82" s="669"/>
      <c r="F82" s="669"/>
      <c r="G82" s="670"/>
      <c r="I82" s="111"/>
      <c r="J82" s="111"/>
      <c r="K82" s="111"/>
      <c r="L82" s="111"/>
    </row>
    <row r="83" spans="1:12" s="13" customFormat="1" ht="19.5" customHeight="1" x14ac:dyDescent="0.3">
      <c r="A83" s="108" t="s">
        <v>51</v>
      </c>
      <c r="B83" s="112">
        <f>B81-B82</f>
        <v>101.34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52</v>
      </c>
      <c r="B84" s="115">
        <v>1</v>
      </c>
      <c r="C84" s="671" t="s">
        <v>111</v>
      </c>
      <c r="D84" s="672"/>
      <c r="E84" s="672"/>
      <c r="F84" s="672"/>
      <c r="G84" s="672"/>
      <c r="H84" s="673"/>
      <c r="I84" s="111"/>
      <c r="J84" s="111"/>
      <c r="K84" s="111"/>
      <c r="L84" s="111"/>
    </row>
    <row r="85" spans="1:12" s="13" customFormat="1" ht="27" customHeight="1" x14ac:dyDescent="0.4">
      <c r="A85" s="108" t="s">
        <v>54</v>
      </c>
      <c r="B85" s="115">
        <v>1</v>
      </c>
      <c r="C85" s="671" t="s">
        <v>112</v>
      </c>
      <c r="D85" s="672"/>
      <c r="E85" s="672"/>
      <c r="F85" s="672"/>
      <c r="G85" s="672"/>
      <c r="H85" s="673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50</v>
      </c>
      <c r="D89" s="208" t="s">
        <v>59</v>
      </c>
      <c r="E89" s="209"/>
      <c r="F89" s="674" t="s">
        <v>60</v>
      </c>
      <c r="G89" s="675"/>
    </row>
    <row r="90" spans="1:12" ht="27" customHeight="1" x14ac:dyDescent="0.4">
      <c r="A90" s="123" t="s">
        <v>61</v>
      </c>
      <c r="B90" s="124">
        <v>5</v>
      </c>
      <c r="C90" s="210" t="s">
        <v>62</v>
      </c>
      <c r="D90" s="126" t="s">
        <v>63</v>
      </c>
      <c r="E90" s="127" t="s">
        <v>64</v>
      </c>
      <c r="F90" s="126" t="s">
        <v>63</v>
      </c>
      <c r="G90" s="211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10</v>
      </c>
      <c r="C91" s="212">
        <v>1</v>
      </c>
      <c r="D91" s="131">
        <v>67626324</v>
      </c>
      <c r="E91" s="132">
        <f>IF(ISBLANK(D91),"-",$D$101/$D$98*D91)</f>
        <v>64775882.039149456</v>
      </c>
      <c r="F91" s="131">
        <v>64933216</v>
      </c>
      <c r="G91" s="133">
        <f>IF(ISBLANK(F91),"-",$D$101/$F$98*F91)</f>
        <v>65156209.216671489</v>
      </c>
      <c r="I91" s="134"/>
    </row>
    <row r="92" spans="1:12" ht="26.25" customHeight="1" x14ac:dyDescent="0.4">
      <c r="A92" s="123" t="s">
        <v>67</v>
      </c>
      <c r="B92" s="124">
        <v>1</v>
      </c>
      <c r="C92" s="196">
        <v>2</v>
      </c>
      <c r="D92" s="136">
        <v>67895443</v>
      </c>
      <c r="E92" s="137">
        <f>IF(ISBLANK(D92),"-",$D$101/$D$98*D92)</f>
        <v>65033657.703526743</v>
      </c>
      <c r="F92" s="136">
        <v>64483062</v>
      </c>
      <c r="G92" s="138">
        <f>IF(ISBLANK(F92),"-",$D$101/$F$98*F92)</f>
        <v>64704509.300811455</v>
      </c>
      <c r="I92" s="676">
        <f>ABS((F96/D96*D95)-F95)/D95</f>
        <v>1.1718883784746035E-5</v>
      </c>
    </row>
    <row r="93" spans="1:12" ht="26.25" customHeight="1" x14ac:dyDescent="0.4">
      <c r="A93" s="123" t="s">
        <v>68</v>
      </c>
      <c r="B93" s="124">
        <v>1</v>
      </c>
      <c r="C93" s="196">
        <v>3</v>
      </c>
      <c r="D93" s="136">
        <v>67669440</v>
      </c>
      <c r="E93" s="137">
        <f>IF(ISBLANK(D93),"-",$D$101/$D$98*D93)</f>
        <v>64817180.70459222</v>
      </c>
      <c r="F93" s="136">
        <v>64541963</v>
      </c>
      <c r="G93" s="138">
        <f>IF(ISBLANK(F93),"-",$D$101/$F$98*F93)</f>
        <v>64763612.578232236</v>
      </c>
      <c r="I93" s="676"/>
    </row>
    <row r="94" spans="1:12" ht="27" customHeight="1" x14ac:dyDescent="0.4">
      <c r="A94" s="123" t="s">
        <v>69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15" t="s">
        <v>71</v>
      </c>
      <c r="D95" s="216">
        <f>AVERAGE(D91:D94)</f>
        <v>67730402.333333328</v>
      </c>
      <c r="E95" s="147">
        <f>AVERAGE(E91:E94)</f>
        <v>64875573.482422806</v>
      </c>
      <c r="F95" s="217">
        <f>AVERAGE(F91:F94)</f>
        <v>64652747</v>
      </c>
      <c r="G95" s="218">
        <f>AVERAGE(G91:G94)</f>
        <v>64874777.031905055</v>
      </c>
    </row>
    <row r="96" spans="1:12" ht="26.25" customHeight="1" x14ac:dyDescent="0.4">
      <c r="A96" s="123" t="s">
        <v>72</v>
      </c>
      <c r="B96" s="109">
        <v>1</v>
      </c>
      <c r="C96" s="219" t="s">
        <v>113</v>
      </c>
      <c r="D96" s="220">
        <v>17.170000000000002</v>
      </c>
      <c r="E96" s="139"/>
      <c r="F96" s="151">
        <v>16.39</v>
      </c>
    </row>
    <row r="97" spans="1:10" ht="26.25" customHeight="1" x14ac:dyDescent="0.4">
      <c r="A97" s="123" t="s">
        <v>74</v>
      </c>
      <c r="B97" s="109">
        <v>1</v>
      </c>
      <c r="C97" s="221" t="s">
        <v>114</v>
      </c>
      <c r="D97" s="222">
        <f>D96*$B$87</f>
        <v>17.170000000000002</v>
      </c>
      <c r="E97" s="154"/>
      <c r="F97" s="153">
        <f>F96*$B$87</f>
        <v>16.39</v>
      </c>
    </row>
    <row r="98" spans="1:10" ht="19.5" customHeight="1" x14ac:dyDescent="0.3">
      <c r="A98" s="123" t="s">
        <v>76</v>
      </c>
      <c r="B98" s="223">
        <f>(B97/B96)*(B95/B94)*(B93/B92)*(B91/B90)*B89</f>
        <v>100</v>
      </c>
      <c r="C98" s="221" t="s">
        <v>115</v>
      </c>
      <c r="D98" s="224">
        <f>D97*$B$83/100</f>
        <v>17.400078000000004</v>
      </c>
      <c r="E98" s="157"/>
      <c r="F98" s="156">
        <f>F97*$B$83/100</f>
        <v>16.609626000000002</v>
      </c>
    </row>
    <row r="99" spans="1:10" ht="19.5" customHeight="1" x14ac:dyDescent="0.3">
      <c r="A99" s="662" t="s">
        <v>78</v>
      </c>
      <c r="B99" s="677"/>
      <c r="C99" s="221" t="s">
        <v>116</v>
      </c>
      <c r="D99" s="225">
        <f>D98/$B$98</f>
        <v>0.17400078000000005</v>
      </c>
      <c r="E99" s="157"/>
      <c r="F99" s="160">
        <f>F98/$B$98</f>
        <v>0.16609626000000002</v>
      </c>
      <c r="G99" s="226"/>
      <c r="H99" s="149"/>
    </row>
    <row r="100" spans="1:10" ht="19.5" customHeight="1" x14ac:dyDescent="0.3">
      <c r="A100" s="664"/>
      <c r="B100" s="678"/>
      <c r="C100" s="221" t="s">
        <v>80</v>
      </c>
      <c r="D100" s="227">
        <f>$B$56/$B$116</f>
        <v>0.16666666666666666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16.666666666666664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16.666666666666664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64875175.257163934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2.7478181865647397E-3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118</v>
      </c>
      <c r="B107" s="122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3" t="s">
        <v>122</v>
      </c>
      <c r="B108" s="124">
        <v>1</v>
      </c>
      <c r="C108" s="242">
        <v>1</v>
      </c>
      <c r="D108" s="243">
        <v>64044715</v>
      </c>
      <c r="E108" s="278">
        <f t="shared" ref="E108:E113" si="1">IF(ISBLANK(D108),"-",D108/$D$103*$D$100*$B$116)</f>
        <v>148.07986586424158</v>
      </c>
      <c r="F108" s="244">
        <f t="shared" ref="F108:F113" si="2">IF(ISBLANK(D108), "-", E108/$B$56)</f>
        <v>0.98719910576161052</v>
      </c>
    </row>
    <row r="109" spans="1:10" ht="26.25" customHeight="1" x14ac:dyDescent="0.4">
      <c r="A109" s="123" t="s">
        <v>95</v>
      </c>
      <c r="B109" s="124">
        <v>1</v>
      </c>
      <c r="C109" s="242">
        <v>2</v>
      </c>
      <c r="D109" s="243">
        <v>62572621</v>
      </c>
      <c r="E109" s="279">
        <f t="shared" si="1"/>
        <v>144.67618951000136</v>
      </c>
      <c r="F109" s="245">
        <f t="shared" si="2"/>
        <v>0.96450793006667579</v>
      </c>
    </row>
    <row r="110" spans="1:10" ht="26.25" customHeight="1" x14ac:dyDescent="0.4">
      <c r="A110" s="123" t="s">
        <v>96</v>
      </c>
      <c r="B110" s="124">
        <v>1</v>
      </c>
      <c r="C110" s="242">
        <v>3</v>
      </c>
      <c r="D110" s="243">
        <v>64145573</v>
      </c>
      <c r="E110" s="279">
        <f t="shared" si="1"/>
        <v>148.31306292213051</v>
      </c>
      <c r="F110" s="245">
        <f t="shared" si="2"/>
        <v>0.98875375281420341</v>
      </c>
    </row>
    <row r="111" spans="1:10" ht="26.25" customHeight="1" x14ac:dyDescent="0.4">
      <c r="A111" s="123" t="s">
        <v>97</v>
      </c>
      <c r="B111" s="124">
        <v>1</v>
      </c>
      <c r="C111" s="242">
        <v>4</v>
      </c>
      <c r="D111" s="243">
        <v>64164424</v>
      </c>
      <c r="E111" s="279">
        <f t="shared" si="1"/>
        <v>148.35664893155234</v>
      </c>
      <c r="F111" s="245">
        <f t="shared" si="2"/>
        <v>0.98904432621034899</v>
      </c>
    </row>
    <row r="112" spans="1:10" ht="26.25" customHeight="1" x14ac:dyDescent="0.4">
      <c r="A112" s="123" t="s">
        <v>98</v>
      </c>
      <c r="B112" s="124">
        <v>1</v>
      </c>
      <c r="C112" s="242">
        <v>5</v>
      </c>
      <c r="D112" s="243">
        <v>63877482</v>
      </c>
      <c r="E112" s="279">
        <f t="shared" si="1"/>
        <v>147.69320101284714</v>
      </c>
      <c r="F112" s="245">
        <f t="shared" si="2"/>
        <v>0.98462134008564761</v>
      </c>
    </row>
    <row r="113" spans="1:10" ht="26.25" customHeight="1" x14ac:dyDescent="0.4">
      <c r="A113" s="123" t="s">
        <v>100</v>
      </c>
      <c r="B113" s="124">
        <v>1</v>
      </c>
      <c r="C113" s="246">
        <v>6</v>
      </c>
      <c r="D113" s="247">
        <v>62731267</v>
      </c>
      <c r="E113" s="280">
        <f t="shared" si="1"/>
        <v>145.04300007977122</v>
      </c>
      <c r="F113" s="248">
        <f t="shared" si="2"/>
        <v>0.96695333386514148</v>
      </c>
    </row>
    <row r="114" spans="1:10" ht="26.25" customHeight="1" x14ac:dyDescent="0.4">
      <c r="A114" s="123" t="s">
        <v>101</v>
      </c>
      <c r="B114" s="124">
        <v>1</v>
      </c>
      <c r="C114" s="242"/>
      <c r="D114" s="196"/>
      <c r="E114" s="97"/>
      <c r="F114" s="249"/>
    </row>
    <row r="115" spans="1:10" ht="26.25" customHeight="1" x14ac:dyDescent="0.4">
      <c r="A115" s="123" t="s">
        <v>102</v>
      </c>
      <c r="B115" s="124">
        <v>1</v>
      </c>
      <c r="C115" s="242"/>
      <c r="D115" s="250"/>
      <c r="E115" s="251" t="s">
        <v>71</v>
      </c>
      <c r="F115" s="252">
        <f>AVERAGE(F108:F113)</f>
        <v>0.98017996480060476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53"/>
      <c r="D116" s="254"/>
      <c r="E116" s="215" t="s">
        <v>84</v>
      </c>
      <c r="F116" s="255">
        <f>STDEV(F108:F113)/F115</f>
        <v>1.1557236234477181E-2</v>
      </c>
      <c r="I116" s="97"/>
    </row>
    <row r="117" spans="1:10" ht="27" customHeight="1" x14ac:dyDescent="0.4">
      <c r="A117" s="662" t="s">
        <v>78</v>
      </c>
      <c r="B117" s="663"/>
      <c r="C117" s="256"/>
      <c r="D117" s="257"/>
      <c r="E117" s="258" t="s">
        <v>20</v>
      </c>
      <c r="F117" s="259">
        <f>COUNT(F108:F113)</f>
        <v>6</v>
      </c>
      <c r="I117" s="97"/>
      <c r="J117" s="235"/>
    </row>
    <row r="118" spans="1:10" ht="19.5" customHeight="1" x14ac:dyDescent="0.3">
      <c r="A118" s="664"/>
      <c r="B118" s="665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8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106</v>
      </c>
      <c r="B120" s="203" t="s">
        <v>123</v>
      </c>
      <c r="C120" s="666" t="str">
        <f>B20</f>
        <v xml:space="preserve">Each film coated tablet contains:
Lamivudine USP 150mg 
Zidovudine USP 300mg
 Nevirapine USP 200mg </v>
      </c>
      <c r="D120" s="666"/>
      <c r="E120" s="204" t="s">
        <v>124</v>
      </c>
      <c r="F120" s="204"/>
      <c r="G120" s="205">
        <f>F115</f>
        <v>0.98017996480060476</v>
      </c>
      <c r="H120" s="97"/>
      <c r="I120" s="97"/>
    </row>
    <row r="121" spans="1:10" ht="19.5" customHeight="1" x14ac:dyDescent="0.3">
      <c r="A121" s="260"/>
      <c r="B121" s="260"/>
      <c r="C121" s="261"/>
      <c r="D121" s="261"/>
      <c r="E121" s="261"/>
      <c r="F121" s="261"/>
      <c r="G121" s="261"/>
      <c r="H121" s="261"/>
    </row>
    <row r="122" spans="1:10" ht="18.75" x14ac:dyDescent="0.3">
      <c r="B122" s="667" t="s">
        <v>26</v>
      </c>
      <c r="C122" s="667"/>
      <c r="E122" s="210" t="s">
        <v>27</v>
      </c>
      <c r="F122" s="262"/>
      <c r="G122" s="667" t="s">
        <v>28</v>
      </c>
      <c r="H122" s="667"/>
    </row>
    <row r="123" spans="1:10" ht="69.95" customHeight="1" x14ac:dyDescent="0.3">
      <c r="A123" s="263" t="s">
        <v>29</v>
      </c>
      <c r="B123" s="264"/>
      <c r="C123" s="264"/>
      <c r="E123" s="264"/>
      <c r="F123" s="97"/>
      <c r="G123" s="265"/>
      <c r="H123" s="265"/>
    </row>
    <row r="124" spans="1:10" ht="69.95" customHeight="1" x14ac:dyDescent="0.3">
      <c r="A124" s="263" t="s">
        <v>30</v>
      </c>
      <c r="B124" s="266"/>
      <c r="C124" s="266"/>
      <c r="E124" s="266"/>
      <c r="F124" s="97"/>
      <c r="G124" s="267"/>
      <c r="H124" s="267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G77" sqref="G7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281"/>
    </row>
    <row r="16" spans="1:9" ht="19.5" customHeight="1" x14ac:dyDescent="0.3">
      <c r="A16" s="694" t="s">
        <v>31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47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283" t="s">
        <v>33</v>
      </c>
      <c r="B18" s="693" t="s">
        <v>5</v>
      </c>
      <c r="C18" s="693"/>
      <c r="D18" s="453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55">
        <v>21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698" t="s">
        <v>9</v>
      </c>
      <c r="C20" s="698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698" t="s">
        <v>11</v>
      </c>
      <c r="C21" s="698"/>
      <c r="D21" s="698"/>
      <c r="E21" s="698"/>
      <c r="F21" s="698"/>
      <c r="G21" s="698"/>
      <c r="H21" s="698"/>
      <c r="I21" s="287"/>
    </row>
    <row r="22" spans="1:14" ht="26.25" customHeight="1" x14ac:dyDescent="0.4">
      <c r="A22" s="283" t="s">
        <v>37</v>
      </c>
      <c r="B22" s="288"/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693" t="s">
        <v>127</v>
      </c>
      <c r="C26" s="693"/>
    </row>
    <row r="27" spans="1:14" ht="26.25" customHeight="1" x14ac:dyDescent="0.4">
      <c r="A27" s="292" t="s">
        <v>48</v>
      </c>
      <c r="B27" s="691" t="s">
        <v>128</v>
      </c>
      <c r="C27" s="691"/>
    </row>
    <row r="28" spans="1:14" ht="27" customHeight="1" x14ac:dyDescent="0.4">
      <c r="A28" s="292" t="s">
        <v>6</v>
      </c>
      <c r="B28" s="293">
        <v>99.15</v>
      </c>
    </row>
    <row r="29" spans="1:14" s="13" customFormat="1" ht="27" customHeight="1" x14ac:dyDescent="0.4">
      <c r="A29" s="292" t="s">
        <v>49</v>
      </c>
      <c r="B29" s="294"/>
      <c r="C29" s="668" t="s">
        <v>50</v>
      </c>
      <c r="D29" s="669"/>
      <c r="E29" s="669"/>
      <c r="F29" s="669"/>
      <c r="G29" s="670"/>
      <c r="I29" s="295"/>
      <c r="J29" s="295"/>
      <c r="K29" s="295"/>
      <c r="L29" s="295"/>
    </row>
    <row r="30" spans="1:14" s="13" customFormat="1" ht="19.5" customHeight="1" x14ac:dyDescent="0.3">
      <c r="A30" s="292" t="s">
        <v>51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3" customFormat="1" ht="27" customHeight="1" x14ac:dyDescent="0.4">
      <c r="A31" s="292" t="s">
        <v>52</v>
      </c>
      <c r="B31" s="299">
        <v>1</v>
      </c>
      <c r="C31" s="671" t="s">
        <v>53</v>
      </c>
      <c r="D31" s="672"/>
      <c r="E31" s="672"/>
      <c r="F31" s="672"/>
      <c r="G31" s="672"/>
      <c r="H31" s="673"/>
      <c r="I31" s="295"/>
      <c r="J31" s="295"/>
      <c r="K31" s="295"/>
      <c r="L31" s="295"/>
    </row>
    <row r="32" spans="1:14" s="13" customFormat="1" ht="27" customHeight="1" x14ac:dyDescent="0.4">
      <c r="A32" s="292" t="s">
        <v>54</v>
      </c>
      <c r="B32" s="299">
        <v>1</v>
      </c>
      <c r="C32" s="671" t="s">
        <v>55</v>
      </c>
      <c r="D32" s="672"/>
      <c r="E32" s="672"/>
      <c r="F32" s="672"/>
      <c r="G32" s="672"/>
      <c r="H32" s="673"/>
      <c r="I32" s="295"/>
      <c r="J32" s="295"/>
      <c r="K32" s="295"/>
      <c r="L32" s="300"/>
      <c r="M32" s="300"/>
      <c r="N32" s="301"/>
    </row>
    <row r="33" spans="1:14" s="13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3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3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3" customFormat="1" ht="27" customHeight="1" x14ac:dyDescent="0.4">
      <c r="A36" s="305" t="s">
        <v>58</v>
      </c>
      <c r="B36" s="306">
        <v>50</v>
      </c>
      <c r="C36" s="282"/>
      <c r="D36" s="674" t="s">
        <v>59</v>
      </c>
      <c r="E36" s="692"/>
      <c r="F36" s="674" t="s">
        <v>60</v>
      </c>
      <c r="G36" s="675"/>
      <c r="J36" s="295"/>
      <c r="K36" s="295"/>
      <c r="L36" s="300"/>
      <c r="M36" s="300"/>
      <c r="N36" s="301"/>
    </row>
    <row r="37" spans="1:14" s="13" customFormat="1" ht="27" customHeight="1" x14ac:dyDescent="0.4">
      <c r="A37" s="307" t="s">
        <v>61</v>
      </c>
      <c r="B37" s="308">
        <v>5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3" customFormat="1" ht="26.25" customHeight="1" x14ac:dyDescent="0.4">
      <c r="A38" s="307" t="s">
        <v>66</v>
      </c>
      <c r="B38" s="308">
        <v>10</v>
      </c>
      <c r="C38" s="314">
        <v>1</v>
      </c>
      <c r="D38" s="499">
        <v>55915806</v>
      </c>
      <c r="E38" s="316">
        <f>IF(ISBLANK(D38),"-",$D$48/$D$45*D38)</f>
        <v>52533921.659677826</v>
      </c>
      <c r="F38" s="499">
        <v>49286327</v>
      </c>
      <c r="G38" s="317">
        <f>IF(ISBLANK(F38),"-",$D$48/$F$45*F38)</f>
        <v>52713523.058403634</v>
      </c>
      <c r="I38" s="318"/>
      <c r="J38" s="295"/>
      <c r="K38" s="295"/>
      <c r="L38" s="300"/>
      <c r="M38" s="300"/>
      <c r="N38" s="301"/>
    </row>
    <row r="39" spans="1:14" s="13" customFormat="1" ht="26.25" customHeight="1" x14ac:dyDescent="0.4">
      <c r="A39" s="307" t="s">
        <v>67</v>
      </c>
      <c r="B39" s="308">
        <v>1</v>
      </c>
      <c r="C39" s="319">
        <v>2</v>
      </c>
      <c r="D39" s="504">
        <v>55543086</v>
      </c>
      <c r="E39" s="321">
        <f>IF(ISBLANK(D39),"-",$D$48/$D$45*D39)</f>
        <v>52183744.407811061</v>
      </c>
      <c r="F39" s="504">
        <v>49171145</v>
      </c>
      <c r="G39" s="322">
        <f>IF(ISBLANK(F39),"-",$D$48/$F$45*F39)</f>
        <v>52590331.711381309</v>
      </c>
      <c r="I39" s="676">
        <f>ABS((F43/D43*D42)-F42)/D42</f>
        <v>4.2429831646600309E-3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504">
        <v>55727326</v>
      </c>
      <c r="E40" s="321">
        <f>IF(ISBLANK(D40),"-",$D$48/$D$45*D40)</f>
        <v>52356841.254999116</v>
      </c>
      <c r="F40" s="504">
        <v>49114126</v>
      </c>
      <c r="G40" s="322">
        <f>IF(ISBLANK(F40),"-",$D$48/$F$45*F40)</f>
        <v>52529347.812717743</v>
      </c>
      <c r="I40" s="676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509"/>
      <c r="E41" s="326" t="str">
        <f>IF(ISBLANK(D41),"-",$D$48/$D$45*D41)</f>
        <v>-</v>
      </c>
      <c r="F41" s="509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55728739.333333336</v>
      </c>
      <c r="E42" s="331">
        <f>AVERAGE(E38:E41)</f>
        <v>52358169.107496001</v>
      </c>
      <c r="F42" s="330">
        <f>AVERAGE(F38:F41)</f>
        <v>49190532.666666664</v>
      </c>
      <c r="G42" s="332">
        <f>AVERAGE(G38:G41)</f>
        <v>52611067.527500898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519">
        <v>21.47</v>
      </c>
      <c r="E43" s="323"/>
      <c r="F43" s="335">
        <v>18.86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21.47</v>
      </c>
      <c r="E44" s="338"/>
      <c r="F44" s="337">
        <f>F43*$B$34</f>
        <v>18.86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100</v>
      </c>
      <c r="C45" s="336" t="s">
        <v>77</v>
      </c>
      <c r="D45" s="340">
        <f>D44*$B$30/100</f>
        <v>21.287504999999999</v>
      </c>
      <c r="E45" s="341"/>
      <c r="F45" s="340">
        <f>F44*$B$30/100</f>
        <v>18.69969</v>
      </c>
      <c r="H45" s="333"/>
    </row>
    <row r="46" spans="1:14" ht="19.5" customHeight="1" x14ac:dyDescent="0.3">
      <c r="A46" s="662" t="s">
        <v>78</v>
      </c>
      <c r="B46" s="663"/>
      <c r="C46" s="336" t="s">
        <v>79</v>
      </c>
      <c r="D46" s="342">
        <f>D45/$B$45</f>
        <v>0.21287504999999998</v>
      </c>
      <c r="E46" s="343"/>
      <c r="F46" s="344">
        <f>F45/$B$45</f>
        <v>0.18699689999999999</v>
      </c>
      <c r="H46" s="333"/>
    </row>
    <row r="47" spans="1:14" ht="27" customHeight="1" x14ac:dyDescent="0.4">
      <c r="A47" s="664"/>
      <c r="B47" s="665"/>
      <c r="C47" s="345" t="s">
        <v>80</v>
      </c>
      <c r="D47" s="346">
        <v>0.2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20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20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52484618.317498453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3.5630641555268912E-3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 xml:space="preserve">Lamivudine 150mg + Zidovudine 300mg + Nevirapine 200mg </v>
      </c>
    </row>
    <row r="56" spans="1:12" ht="26.25" customHeight="1" x14ac:dyDescent="0.4">
      <c r="A56" s="360" t="s">
        <v>87</v>
      </c>
      <c r="B56" s="361">
        <v>200</v>
      </c>
      <c r="C56" s="282" t="str">
        <f>B20</f>
        <v xml:space="preserve">Each film coated tablet contains:
Lamivudine USP 150mg 
Zidovudine USP 300mg
 Nevirapine USP 200mg </v>
      </c>
      <c r="H56" s="362"/>
    </row>
    <row r="57" spans="1:12" ht="18.75" x14ac:dyDescent="0.3">
      <c r="A57" s="359" t="s">
        <v>88</v>
      </c>
      <c r="B57" s="454">
        <f>Uniformity!C46</f>
        <v>1220.0825000000002</v>
      </c>
      <c r="H57" s="362"/>
    </row>
    <row r="58" spans="1:12" ht="19.5" customHeight="1" x14ac:dyDescent="0.3">
      <c r="H58" s="362"/>
    </row>
    <row r="59" spans="1:12" s="13" customFormat="1" ht="27" customHeight="1" thickBot="1" x14ac:dyDescent="0.45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3" customFormat="1" ht="26.25" customHeight="1" x14ac:dyDescent="0.4">
      <c r="A60" s="307" t="s">
        <v>93</v>
      </c>
      <c r="B60" s="308">
        <v>5</v>
      </c>
      <c r="C60" s="679" t="s">
        <v>94</v>
      </c>
      <c r="D60" s="682">
        <v>1046.47</v>
      </c>
      <c r="E60" s="365">
        <v>1</v>
      </c>
      <c r="F60" s="366">
        <v>43245032</v>
      </c>
      <c r="G60" s="456">
        <f>IF(ISBLANK(F60),"-",(F60/$D$50*$D$47*$B$68)*($B$57/$D$60))</f>
        <v>192.13062282762894</v>
      </c>
      <c r="H60" s="367">
        <f t="shared" ref="H60:H71" si="0">IF(ISBLANK(F60),"-",G60/$B$56)</f>
        <v>0.96065311413814469</v>
      </c>
      <c r="L60" s="295"/>
    </row>
    <row r="61" spans="1:12" s="13" customFormat="1" ht="26.25" customHeight="1" x14ac:dyDescent="0.4">
      <c r="A61" s="307" t="s">
        <v>95</v>
      </c>
      <c r="B61" s="308">
        <v>50</v>
      </c>
      <c r="C61" s="680"/>
      <c r="D61" s="683"/>
      <c r="E61" s="368">
        <v>2</v>
      </c>
      <c r="F61" s="320">
        <v>43211558</v>
      </c>
      <c r="G61" s="457">
        <f>IF(ISBLANK(F61),"-",(F61/$D$50*$D$47*$B$68)*($B$57/$D$60))</f>
        <v>191.98190330607716</v>
      </c>
      <c r="H61" s="369">
        <f t="shared" si="0"/>
        <v>0.95990951653038581</v>
      </c>
      <c r="L61" s="295"/>
    </row>
    <row r="62" spans="1:12" s="13" customFormat="1" ht="26.25" customHeight="1" x14ac:dyDescent="0.4">
      <c r="A62" s="307" t="s">
        <v>96</v>
      </c>
      <c r="B62" s="308">
        <v>1</v>
      </c>
      <c r="C62" s="680"/>
      <c r="D62" s="683"/>
      <c r="E62" s="368">
        <v>3</v>
      </c>
      <c r="F62" s="370">
        <v>43315622</v>
      </c>
      <c r="G62" s="457">
        <f>IF(ISBLANK(F62),"-",(F62/$D$50*$D$47*$B$68)*($B$57/$D$60))</f>
        <v>192.44424268263106</v>
      </c>
      <c r="H62" s="369">
        <f t="shared" si="0"/>
        <v>0.96222121341315525</v>
      </c>
      <c r="L62" s="295"/>
    </row>
    <row r="63" spans="1:12" ht="27" customHeight="1" thickBot="1" x14ac:dyDescent="0.45">
      <c r="A63" s="307" t="s">
        <v>97</v>
      </c>
      <c r="B63" s="308">
        <v>1</v>
      </c>
      <c r="C63" s="690"/>
      <c r="D63" s="684"/>
      <c r="E63" s="371">
        <v>4</v>
      </c>
      <c r="F63" s="372"/>
      <c r="G63" s="457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679" t="s">
        <v>99</v>
      </c>
      <c r="D64" s="682">
        <v>981.69</v>
      </c>
      <c r="E64" s="365">
        <v>1</v>
      </c>
      <c r="F64" s="366">
        <v>40661991</v>
      </c>
      <c r="G64" s="458">
        <f>IF(ISBLANK(F64),"-",(F64/$D$50*$D$47*$B$68)*($B$57/$D$64))</f>
        <v>192.57567252507178</v>
      </c>
      <c r="H64" s="373">
        <f t="shared" si="0"/>
        <v>0.96287836262535886</v>
      </c>
    </row>
    <row r="65" spans="1:8" ht="26.25" customHeight="1" x14ac:dyDescent="0.4">
      <c r="A65" s="307" t="s">
        <v>100</v>
      </c>
      <c r="B65" s="308">
        <v>1</v>
      </c>
      <c r="C65" s="680"/>
      <c r="D65" s="683"/>
      <c r="E65" s="368">
        <v>2</v>
      </c>
      <c r="F65" s="320">
        <v>40696846</v>
      </c>
      <c r="G65" s="459">
        <f>IF(ISBLANK(F65),"-",(F65/$D$50*$D$47*$B$68)*($B$57/$D$64))</f>
        <v>192.74074621922168</v>
      </c>
      <c r="H65" s="374">
        <f t="shared" si="0"/>
        <v>0.96370373109610841</v>
      </c>
    </row>
    <row r="66" spans="1:8" ht="26.25" customHeight="1" x14ac:dyDescent="0.4">
      <c r="A66" s="307" t="s">
        <v>101</v>
      </c>
      <c r="B66" s="308">
        <v>1</v>
      </c>
      <c r="C66" s="680"/>
      <c r="D66" s="683"/>
      <c r="E66" s="368">
        <v>3</v>
      </c>
      <c r="F66" s="320">
        <v>40601694</v>
      </c>
      <c r="G66" s="459">
        <f>IF(ISBLANK(F66),"-",(F66/$D$50*$D$47*$B$68)*($B$57/$D$64))</f>
        <v>192.29010521661792</v>
      </c>
      <c r="H66" s="374">
        <f t="shared" si="0"/>
        <v>0.96145052608308956</v>
      </c>
    </row>
    <row r="67" spans="1:8" ht="27" customHeight="1" thickBot="1" x14ac:dyDescent="0.45">
      <c r="A67" s="307" t="s">
        <v>102</v>
      </c>
      <c r="B67" s="308">
        <v>1</v>
      </c>
      <c r="C67" s="690"/>
      <c r="D67" s="684"/>
      <c r="E67" s="371">
        <v>4</v>
      </c>
      <c r="F67" s="372"/>
      <c r="G67" s="460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1000</v>
      </c>
      <c r="C68" s="679" t="s">
        <v>104</v>
      </c>
      <c r="D68" s="682">
        <v>1007.25</v>
      </c>
      <c r="E68" s="365">
        <v>1</v>
      </c>
      <c r="F68" s="366">
        <v>41852586</v>
      </c>
      <c r="G68" s="458">
        <f>IF(ISBLANK(F68),"-",(F68/$D$50*$D$47*$B$68)*($B$57/$D$68))</f>
        <v>193.18445266055284</v>
      </c>
      <c r="H68" s="369">
        <f t="shared" si="0"/>
        <v>0.96592226330276421</v>
      </c>
    </row>
    <row r="69" spans="1:8" ht="27" customHeight="1" thickBot="1" x14ac:dyDescent="0.45">
      <c r="A69" s="355" t="s">
        <v>105</v>
      </c>
      <c r="B69" s="377">
        <f>(D47*B68)/B56*B57</f>
        <v>1220.0825000000002</v>
      </c>
      <c r="C69" s="680"/>
      <c r="D69" s="683"/>
      <c r="E69" s="368">
        <v>2</v>
      </c>
      <c r="F69" s="320">
        <v>41779256</v>
      </c>
      <c r="G69" s="459">
        <f>IF(ISBLANK(F69),"-",(F69/$D$50*$D$47*$B$68)*($B$57/$D$68))</f>
        <v>192.84597379299615</v>
      </c>
      <c r="H69" s="369">
        <f t="shared" si="0"/>
        <v>0.96422986896498075</v>
      </c>
    </row>
    <row r="70" spans="1:8" ht="26.25" customHeight="1" x14ac:dyDescent="0.4">
      <c r="A70" s="685" t="s">
        <v>78</v>
      </c>
      <c r="B70" s="686"/>
      <c r="C70" s="680"/>
      <c r="D70" s="683"/>
      <c r="E70" s="368">
        <v>3</v>
      </c>
      <c r="F70" s="320">
        <v>41798594</v>
      </c>
      <c r="G70" s="459">
        <f>IF(ISBLANK(F70),"-",(F70/$D$50*$D$47*$B$68)*($B$57/$D$68))</f>
        <v>192.93523472768604</v>
      </c>
      <c r="H70" s="369">
        <f t="shared" si="0"/>
        <v>0.96467617363843017</v>
      </c>
    </row>
    <row r="71" spans="1:8" ht="27" customHeight="1" thickBot="1" x14ac:dyDescent="0.45">
      <c r="A71" s="687"/>
      <c r="B71" s="688"/>
      <c r="C71" s="681"/>
      <c r="D71" s="684"/>
      <c r="E71" s="371">
        <v>4</v>
      </c>
      <c r="F71" s="372"/>
      <c r="G71" s="460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0"/>
      <c r="G72" s="381" t="s">
        <v>71</v>
      </c>
      <c r="H72" s="382">
        <f>AVERAGE(H60:H71)</f>
        <v>0.96284941886582409</v>
      </c>
    </row>
    <row r="73" spans="1:8" ht="26.25" customHeight="1" x14ac:dyDescent="0.4">
      <c r="C73" s="379"/>
      <c r="D73" s="379"/>
      <c r="E73" s="379"/>
      <c r="F73" s="380"/>
      <c r="G73" s="383" t="s">
        <v>84</v>
      </c>
      <c r="H73" s="461">
        <f>STDEV(H60:H71)/H72</f>
        <v>2.0521582409236119E-3</v>
      </c>
    </row>
    <row r="74" spans="1:8" ht="27" customHeight="1" x14ac:dyDescent="0.4">
      <c r="A74" s="379"/>
      <c r="B74" s="379"/>
      <c r="C74" s="380"/>
      <c r="D74" s="380"/>
      <c r="E74" s="384"/>
      <c r="F74" s="380"/>
      <c r="G74" s="385" t="s">
        <v>20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666" t="str">
        <f>B20</f>
        <v xml:space="preserve">Each film coated tablet contains:
Lamivudine USP 150mg 
Zidovudine USP 300mg
 Nevirapine USP 200mg </v>
      </c>
      <c r="D76" s="666"/>
      <c r="E76" s="388" t="s">
        <v>108</v>
      </c>
      <c r="F76" s="388"/>
      <c r="G76" s="389">
        <f>H72</f>
        <v>0.96284941886582409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689" t="str">
        <f>B26</f>
        <v>NEVIRAPINE</v>
      </c>
      <c r="C79" s="689"/>
    </row>
    <row r="80" spans="1:8" ht="26.25" customHeight="1" x14ac:dyDescent="0.4">
      <c r="A80" s="292" t="s">
        <v>48</v>
      </c>
      <c r="B80" s="689" t="str">
        <f>B27</f>
        <v>WRS/N1-2</v>
      </c>
      <c r="C80" s="689"/>
    </row>
    <row r="81" spans="1:12" ht="27" customHeight="1" x14ac:dyDescent="0.4">
      <c r="A81" s="292" t="s">
        <v>6</v>
      </c>
      <c r="B81" s="391">
        <f>B28</f>
        <v>99.15</v>
      </c>
    </row>
    <row r="82" spans="1:12" s="13" customFormat="1" ht="27" customHeight="1" x14ac:dyDescent="0.4">
      <c r="A82" s="292" t="s">
        <v>49</v>
      </c>
      <c r="B82" s="294">
        <v>0</v>
      </c>
      <c r="C82" s="668" t="s">
        <v>50</v>
      </c>
      <c r="D82" s="669"/>
      <c r="E82" s="669"/>
      <c r="F82" s="669"/>
      <c r="G82" s="670"/>
      <c r="I82" s="295"/>
      <c r="J82" s="295"/>
      <c r="K82" s="295"/>
      <c r="L82" s="295"/>
    </row>
    <row r="83" spans="1:12" s="13" customFormat="1" ht="19.5" customHeight="1" x14ac:dyDescent="0.3">
      <c r="A83" s="292" t="s">
        <v>51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3" customFormat="1" ht="27" customHeight="1" x14ac:dyDescent="0.4">
      <c r="A84" s="292" t="s">
        <v>52</v>
      </c>
      <c r="B84" s="299">
        <v>1</v>
      </c>
      <c r="C84" s="671" t="s">
        <v>111</v>
      </c>
      <c r="D84" s="672"/>
      <c r="E84" s="672"/>
      <c r="F84" s="672"/>
      <c r="G84" s="672"/>
      <c r="H84" s="673"/>
      <c r="I84" s="295"/>
      <c r="J84" s="295"/>
      <c r="K84" s="295"/>
      <c r="L84" s="295"/>
    </row>
    <row r="85" spans="1:12" s="13" customFormat="1" ht="27" customHeight="1" x14ac:dyDescent="0.4">
      <c r="A85" s="292" t="s">
        <v>54</v>
      </c>
      <c r="B85" s="299">
        <v>1</v>
      </c>
      <c r="C85" s="671" t="s">
        <v>112</v>
      </c>
      <c r="D85" s="672"/>
      <c r="E85" s="672"/>
      <c r="F85" s="672"/>
      <c r="G85" s="672"/>
      <c r="H85" s="673"/>
      <c r="I85" s="295"/>
      <c r="J85" s="295"/>
      <c r="K85" s="295"/>
      <c r="L85" s="295"/>
    </row>
    <row r="86" spans="1:12" s="13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3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50</v>
      </c>
      <c r="D89" s="392" t="s">
        <v>59</v>
      </c>
      <c r="E89" s="393"/>
      <c r="F89" s="674" t="s">
        <v>60</v>
      </c>
      <c r="G89" s="675"/>
    </row>
    <row r="90" spans="1:12" ht="27" customHeight="1" x14ac:dyDescent="0.4">
      <c r="A90" s="307" t="s">
        <v>61</v>
      </c>
      <c r="B90" s="308">
        <v>5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10</v>
      </c>
      <c r="C91" s="396">
        <v>1</v>
      </c>
      <c r="D91" s="315">
        <v>62028252</v>
      </c>
      <c r="E91" s="316">
        <f>IF(ISBLANK(D91),"-",$D$101/$D$98*D91)</f>
        <v>57163753.748971514</v>
      </c>
      <c r="F91" s="315">
        <v>60042994</v>
      </c>
      <c r="G91" s="317">
        <f>IF(ISBLANK(F91),"-",$D$101/$F$98*F91)</f>
        <v>57682273.415569223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62357615</v>
      </c>
      <c r="E92" s="321">
        <f>IF(ISBLANK(D92),"-",$D$101/$D$98*D92)</f>
        <v>57467286.813646987</v>
      </c>
      <c r="F92" s="320">
        <v>59746596</v>
      </c>
      <c r="G92" s="322">
        <f>IF(ISBLANK(F92),"-",$D$101/$F$98*F92)</f>
        <v>57397528.946034141</v>
      </c>
      <c r="I92" s="676">
        <f>ABS((F96/D96*D95)-F95)/D95</f>
        <v>2.4516756305647449E-3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62281686</v>
      </c>
      <c r="E93" s="321">
        <f>IF(ISBLANK(D93),"-",$D$101/$D$98*D93)</f>
        <v>57397312.462952636</v>
      </c>
      <c r="F93" s="320">
        <v>59736891</v>
      </c>
      <c r="G93" s="322">
        <f>IF(ISBLANK(F93),"-",$D$101/$F$98*F93)</f>
        <v>57388205.51916609</v>
      </c>
      <c r="I93" s="676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62222517.666666664</v>
      </c>
      <c r="E95" s="331">
        <f>AVERAGE(E91:E94)</f>
        <v>57342784.341857046</v>
      </c>
      <c r="F95" s="401">
        <f>AVERAGE(F91:F94)</f>
        <v>59842160.333333336</v>
      </c>
      <c r="G95" s="402">
        <f>AVERAGE(G91:G94)</f>
        <v>57489335.960256487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24.32</v>
      </c>
      <c r="E96" s="323"/>
      <c r="F96" s="335">
        <v>23.33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24.32</v>
      </c>
      <c r="E97" s="338"/>
      <c r="F97" s="337">
        <f>F96*$B$87</f>
        <v>23.33</v>
      </c>
    </row>
    <row r="98" spans="1:10" ht="19.5" customHeight="1" x14ac:dyDescent="0.3">
      <c r="A98" s="307" t="s">
        <v>76</v>
      </c>
      <c r="B98" s="407">
        <f>(B97/B96)*(B95/B94)*(B93/B92)*(B91/B90)*B89</f>
        <v>100</v>
      </c>
      <c r="C98" s="405" t="s">
        <v>115</v>
      </c>
      <c r="D98" s="408">
        <f>D97*$B$83/100</f>
        <v>24.11328</v>
      </c>
      <c r="E98" s="341"/>
      <c r="F98" s="340">
        <f>F97*$B$83/100</f>
        <v>23.131695000000001</v>
      </c>
    </row>
    <row r="99" spans="1:10" ht="19.5" customHeight="1" x14ac:dyDescent="0.3">
      <c r="A99" s="662" t="s">
        <v>78</v>
      </c>
      <c r="B99" s="677"/>
      <c r="C99" s="405" t="s">
        <v>116</v>
      </c>
      <c r="D99" s="409">
        <f>D98/$B$98</f>
        <v>0.24113280000000001</v>
      </c>
      <c r="E99" s="341"/>
      <c r="F99" s="344">
        <f>F98/$B$98</f>
        <v>0.23131694999999999</v>
      </c>
      <c r="G99" s="410"/>
      <c r="H99" s="333"/>
    </row>
    <row r="100" spans="1:10" ht="19.5" customHeight="1" x14ac:dyDescent="0.3">
      <c r="A100" s="664"/>
      <c r="B100" s="678"/>
      <c r="C100" s="405" t="s">
        <v>80</v>
      </c>
      <c r="D100" s="411">
        <f>$B$56/$B$116</f>
        <v>0.22222222222222221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22.222222222222221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57416060.151056767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2.9000079384284864E-3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54034165</v>
      </c>
      <c r="E108" s="462">
        <f t="shared" ref="E108:E113" si="1">IF(ISBLANK(D108),"-",D108/$D$103*$D$100*$B$116)</f>
        <v>188.21968925711974</v>
      </c>
      <c r="F108" s="428">
        <f t="shared" ref="F108:F113" si="2">IF(ISBLANK(D108), "-", E108/$B$56)</f>
        <v>0.94109844628559869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53872688</v>
      </c>
      <c r="E109" s="463">
        <f t="shared" si="1"/>
        <v>187.65720900481691</v>
      </c>
      <c r="F109" s="429">
        <f t="shared" si="2"/>
        <v>0.93828604502408453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53606539</v>
      </c>
      <c r="E110" s="463">
        <f t="shared" si="1"/>
        <v>186.73011996631519</v>
      </c>
      <c r="F110" s="429">
        <f t="shared" si="2"/>
        <v>0.93365059983157594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54119061</v>
      </c>
      <c r="E111" s="463">
        <f t="shared" si="1"/>
        <v>188.51541139401539</v>
      </c>
      <c r="F111" s="429">
        <f t="shared" si="2"/>
        <v>0.94257705697007699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53408711</v>
      </c>
      <c r="E112" s="463">
        <f t="shared" si="1"/>
        <v>186.04101660575881</v>
      </c>
      <c r="F112" s="429">
        <f t="shared" si="2"/>
        <v>0.93020508302879401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54145915</v>
      </c>
      <c r="E113" s="464">
        <f t="shared" si="1"/>
        <v>188.60895316587974</v>
      </c>
      <c r="F113" s="432">
        <f t="shared" si="2"/>
        <v>0.94304476582939867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/>
      <c r="E115" s="435" t="s">
        <v>71</v>
      </c>
      <c r="F115" s="436">
        <f>AVERAGE(F108:F113)</f>
        <v>0.93814366616158817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7"/>
      <c r="D116" s="438"/>
      <c r="E116" s="399" t="s">
        <v>84</v>
      </c>
      <c r="F116" s="439">
        <f>STDEV(F108:F113)/F115</f>
        <v>5.5517806109611862E-3</v>
      </c>
      <c r="I116" s="281"/>
    </row>
    <row r="117" spans="1:10" ht="27" customHeight="1" x14ac:dyDescent="0.4">
      <c r="A117" s="662" t="s">
        <v>78</v>
      </c>
      <c r="B117" s="663"/>
      <c r="C117" s="440"/>
      <c r="D117" s="441"/>
      <c r="E117" s="442" t="s">
        <v>20</v>
      </c>
      <c r="F117" s="443">
        <f>COUNT(F108:F113)</f>
        <v>6</v>
      </c>
      <c r="I117" s="281"/>
      <c r="J117" s="419"/>
    </row>
    <row r="118" spans="1:10" ht="19.5" customHeight="1" x14ac:dyDescent="0.3">
      <c r="A118" s="664"/>
      <c r="B118" s="665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52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666" t="str">
        <f>B20</f>
        <v xml:space="preserve">Each film coated tablet contains:
Lamivudine USP 150mg 
Zidovudine USP 300mg
 Nevirapine USP 200mg </v>
      </c>
      <c r="D120" s="666"/>
      <c r="E120" s="388" t="s">
        <v>124</v>
      </c>
      <c r="F120" s="388"/>
      <c r="G120" s="389">
        <f>F115</f>
        <v>0.93814366616158817</v>
      </c>
      <c r="H120" s="281"/>
      <c r="I120" s="281"/>
    </row>
    <row r="121" spans="1:10" ht="19.5" customHeight="1" x14ac:dyDescent="0.3">
      <c r="A121" s="444"/>
      <c r="B121" s="444"/>
      <c r="C121" s="445"/>
      <c r="D121" s="445"/>
      <c r="E121" s="445"/>
      <c r="F121" s="445"/>
      <c r="G121" s="445"/>
      <c r="H121" s="445"/>
    </row>
    <row r="122" spans="1:10" ht="18.75" x14ac:dyDescent="0.3">
      <c r="B122" s="667" t="s">
        <v>26</v>
      </c>
      <c r="C122" s="667"/>
      <c r="E122" s="394" t="s">
        <v>27</v>
      </c>
      <c r="F122" s="446"/>
      <c r="G122" s="667" t="s">
        <v>28</v>
      </c>
      <c r="H122" s="667"/>
    </row>
    <row r="123" spans="1:10" ht="69.95" customHeight="1" x14ac:dyDescent="0.3">
      <c r="A123" s="447" t="s">
        <v>29</v>
      </c>
      <c r="B123" s="448"/>
      <c r="C123" s="448"/>
      <c r="E123" s="448"/>
      <c r="F123" s="281"/>
      <c r="G123" s="449"/>
      <c r="H123" s="449"/>
    </row>
    <row r="124" spans="1:10" ht="69.95" customHeight="1" x14ac:dyDescent="0.3">
      <c r="A124" s="447" t="s">
        <v>30</v>
      </c>
      <c r="B124" s="450"/>
      <c r="C124" s="450"/>
      <c r="E124" s="450"/>
      <c r="F124" s="281"/>
      <c r="G124" s="451"/>
      <c r="H124" s="451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7" zoomScale="55" zoomScaleNormal="40" zoomScalePageLayoutView="55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x14ac:dyDescent="0.3">
      <c r="A15" s="465"/>
    </row>
    <row r="16" spans="1:9" ht="19.5" customHeight="1" x14ac:dyDescent="0.3">
      <c r="A16" s="694" t="s">
        <v>31</v>
      </c>
      <c r="B16" s="695"/>
      <c r="C16" s="695"/>
      <c r="D16" s="695"/>
      <c r="E16" s="695"/>
      <c r="F16" s="695"/>
      <c r="G16" s="695"/>
      <c r="H16" s="696"/>
    </row>
    <row r="17" spans="1:14" ht="20.25" customHeight="1" x14ac:dyDescent="0.25">
      <c r="A17" s="697" t="s">
        <v>47</v>
      </c>
      <c r="B17" s="697"/>
      <c r="C17" s="697"/>
      <c r="D17" s="697"/>
      <c r="E17" s="697"/>
      <c r="F17" s="697"/>
      <c r="G17" s="697"/>
      <c r="H17" s="697"/>
    </row>
    <row r="18" spans="1:14" ht="26.25" customHeight="1" x14ac:dyDescent="0.4">
      <c r="A18" s="467" t="s">
        <v>33</v>
      </c>
      <c r="B18" s="693" t="s">
        <v>5</v>
      </c>
      <c r="C18" s="693"/>
      <c r="D18" s="637"/>
      <c r="E18" s="468"/>
      <c r="F18" s="469"/>
      <c r="G18" s="469"/>
      <c r="H18" s="469"/>
    </row>
    <row r="19" spans="1:14" ht="26.25" customHeight="1" x14ac:dyDescent="0.4">
      <c r="A19" s="467" t="s">
        <v>34</v>
      </c>
      <c r="B19" s="470" t="s">
        <v>7</v>
      </c>
      <c r="C19" s="639">
        <v>21</v>
      </c>
      <c r="D19" s="469"/>
      <c r="E19" s="469"/>
      <c r="F19" s="469"/>
      <c r="G19" s="469"/>
      <c r="H19" s="469"/>
    </row>
    <row r="20" spans="1:14" ht="26.25" customHeight="1" x14ac:dyDescent="0.4">
      <c r="A20" s="467" t="s">
        <v>35</v>
      </c>
      <c r="B20" s="698" t="s">
        <v>9</v>
      </c>
      <c r="C20" s="698"/>
      <c r="D20" s="469"/>
      <c r="E20" s="469"/>
      <c r="F20" s="469"/>
      <c r="G20" s="469"/>
      <c r="H20" s="469"/>
    </row>
    <row r="21" spans="1:14" ht="26.25" customHeight="1" x14ac:dyDescent="0.4">
      <c r="A21" s="467" t="s">
        <v>36</v>
      </c>
      <c r="B21" s="698" t="s">
        <v>11</v>
      </c>
      <c r="C21" s="698"/>
      <c r="D21" s="698"/>
      <c r="E21" s="698"/>
      <c r="F21" s="698"/>
      <c r="G21" s="698"/>
      <c r="H21" s="698"/>
      <c r="I21" s="471"/>
    </row>
    <row r="22" spans="1:14" ht="26.25" customHeight="1" x14ac:dyDescent="0.4">
      <c r="A22" s="467" t="s">
        <v>37</v>
      </c>
      <c r="B22" s="472" t="s">
        <v>12</v>
      </c>
      <c r="C22" s="469"/>
      <c r="D22" s="469"/>
      <c r="E22" s="469"/>
      <c r="F22" s="469"/>
      <c r="G22" s="469"/>
      <c r="H22" s="469"/>
    </row>
    <row r="23" spans="1:14" ht="26.25" customHeight="1" x14ac:dyDescent="0.4">
      <c r="A23" s="467" t="s">
        <v>38</v>
      </c>
      <c r="B23" s="472"/>
      <c r="C23" s="469"/>
      <c r="D23" s="469"/>
      <c r="E23" s="469"/>
      <c r="F23" s="469"/>
      <c r="G23" s="469"/>
      <c r="H23" s="469"/>
    </row>
    <row r="24" spans="1:14" ht="18.75" x14ac:dyDescent="0.3">
      <c r="A24" s="467"/>
      <c r="B24" s="473"/>
    </row>
    <row r="25" spans="1:14" ht="18.75" x14ac:dyDescent="0.3">
      <c r="A25" s="474" t="s">
        <v>1</v>
      </c>
      <c r="B25" s="473"/>
    </row>
    <row r="26" spans="1:14" ht="26.25" customHeight="1" x14ac:dyDescent="0.4">
      <c r="A26" s="475" t="s">
        <v>4</v>
      </c>
      <c r="B26" s="693" t="s">
        <v>129</v>
      </c>
      <c r="C26" s="693"/>
    </row>
    <row r="27" spans="1:14" ht="26.25" customHeight="1" x14ac:dyDescent="0.4">
      <c r="A27" s="476" t="s">
        <v>48</v>
      </c>
      <c r="B27" s="691" t="s">
        <v>130</v>
      </c>
      <c r="C27" s="691"/>
    </row>
    <row r="28" spans="1:14" ht="27" customHeight="1" x14ac:dyDescent="0.4">
      <c r="A28" s="476" t="s">
        <v>6</v>
      </c>
      <c r="B28" s="477">
        <v>99</v>
      </c>
    </row>
    <row r="29" spans="1:14" s="13" customFormat="1" ht="27" customHeight="1" x14ac:dyDescent="0.4">
      <c r="A29" s="476" t="s">
        <v>49</v>
      </c>
      <c r="B29" s="478"/>
      <c r="C29" s="668" t="s">
        <v>50</v>
      </c>
      <c r="D29" s="669"/>
      <c r="E29" s="669"/>
      <c r="F29" s="669"/>
      <c r="G29" s="670"/>
      <c r="I29" s="479"/>
      <c r="J29" s="479"/>
      <c r="K29" s="479"/>
      <c r="L29" s="479"/>
    </row>
    <row r="30" spans="1:14" s="13" customFormat="1" ht="19.5" customHeight="1" x14ac:dyDescent="0.3">
      <c r="A30" s="476" t="s">
        <v>51</v>
      </c>
      <c r="B30" s="480">
        <f>B28-B29</f>
        <v>99</v>
      </c>
      <c r="C30" s="481"/>
      <c r="D30" s="481"/>
      <c r="E30" s="481"/>
      <c r="F30" s="481"/>
      <c r="G30" s="482"/>
      <c r="I30" s="479"/>
      <c r="J30" s="479"/>
      <c r="K30" s="479"/>
      <c r="L30" s="479"/>
    </row>
    <row r="31" spans="1:14" s="13" customFormat="1" ht="27" customHeight="1" x14ac:dyDescent="0.4">
      <c r="A31" s="476" t="s">
        <v>52</v>
      </c>
      <c r="B31" s="483">
        <v>1</v>
      </c>
      <c r="C31" s="671" t="s">
        <v>53</v>
      </c>
      <c r="D31" s="672"/>
      <c r="E31" s="672"/>
      <c r="F31" s="672"/>
      <c r="G31" s="672"/>
      <c r="H31" s="673"/>
      <c r="I31" s="479"/>
      <c r="J31" s="479"/>
      <c r="K31" s="479"/>
      <c r="L31" s="479"/>
    </row>
    <row r="32" spans="1:14" s="13" customFormat="1" ht="27" customHeight="1" x14ac:dyDescent="0.4">
      <c r="A32" s="476" t="s">
        <v>54</v>
      </c>
      <c r="B32" s="483">
        <v>1</v>
      </c>
      <c r="C32" s="671" t="s">
        <v>55</v>
      </c>
      <c r="D32" s="672"/>
      <c r="E32" s="672"/>
      <c r="F32" s="672"/>
      <c r="G32" s="672"/>
      <c r="H32" s="673"/>
      <c r="I32" s="479"/>
      <c r="J32" s="479"/>
      <c r="K32" s="479"/>
      <c r="L32" s="484"/>
      <c r="M32" s="484"/>
      <c r="N32" s="485"/>
    </row>
    <row r="33" spans="1:14" s="13" customFormat="1" ht="17.25" customHeight="1" x14ac:dyDescent="0.3">
      <c r="A33" s="476"/>
      <c r="B33" s="486"/>
      <c r="C33" s="487"/>
      <c r="D33" s="487"/>
      <c r="E33" s="487"/>
      <c r="F33" s="487"/>
      <c r="G33" s="487"/>
      <c r="H33" s="487"/>
      <c r="I33" s="479"/>
      <c r="J33" s="479"/>
      <c r="K33" s="479"/>
      <c r="L33" s="484"/>
      <c r="M33" s="484"/>
      <c r="N33" s="485"/>
    </row>
    <row r="34" spans="1:14" s="13" customFormat="1" ht="18.75" x14ac:dyDescent="0.3">
      <c r="A34" s="476" t="s">
        <v>56</v>
      </c>
      <c r="B34" s="488">
        <f>B31/B32</f>
        <v>1</v>
      </c>
      <c r="C34" s="466" t="s">
        <v>57</v>
      </c>
      <c r="D34" s="466"/>
      <c r="E34" s="466"/>
      <c r="F34" s="466"/>
      <c r="G34" s="466"/>
      <c r="I34" s="479"/>
      <c r="J34" s="479"/>
      <c r="K34" s="479"/>
      <c r="L34" s="484"/>
      <c r="M34" s="484"/>
      <c r="N34" s="485"/>
    </row>
    <row r="35" spans="1:14" s="13" customFormat="1" ht="19.5" customHeight="1" x14ac:dyDescent="0.3">
      <c r="A35" s="476"/>
      <c r="B35" s="480"/>
      <c r="G35" s="466"/>
      <c r="I35" s="479"/>
      <c r="J35" s="479"/>
      <c r="K35" s="479"/>
      <c r="L35" s="484"/>
      <c r="M35" s="484"/>
      <c r="N35" s="485"/>
    </row>
    <row r="36" spans="1:14" s="13" customFormat="1" ht="27" customHeight="1" x14ac:dyDescent="0.4">
      <c r="A36" s="489" t="s">
        <v>58</v>
      </c>
      <c r="B36" s="490">
        <v>50</v>
      </c>
      <c r="C36" s="466"/>
      <c r="D36" s="674" t="s">
        <v>59</v>
      </c>
      <c r="E36" s="692"/>
      <c r="F36" s="674" t="s">
        <v>60</v>
      </c>
      <c r="G36" s="675"/>
      <c r="J36" s="479"/>
      <c r="K36" s="479"/>
      <c r="L36" s="484"/>
      <c r="M36" s="484"/>
      <c r="N36" s="485"/>
    </row>
    <row r="37" spans="1:14" s="13" customFormat="1" ht="27" customHeight="1" x14ac:dyDescent="0.4">
      <c r="A37" s="491" t="s">
        <v>61</v>
      </c>
      <c r="B37" s="492">
        <v>5</v>
      </c>
      <c r="C37" s="493" t="s">
        <v>62</v>
      </c>
      <c r="D37" s="494" t="s">
        <v>63</v>
      </c>
      <c r="E37" s="495" t="s">
        <v>64</v>
      </c>
      <c r="F37" s="494" t="s">
        <v>63</v>
      </c>
      <c r="G37" s="496" t="s">
        <v>64</v>
      </c>
      <c r="I37" s="497" t="s">
        <v>65</v>
      </c>
      <c r="J37" s="479"/>
      <c r="K37" s="479"/>
      <c r="L37" s="484"/>
      <c r="M37" s="484"/>
      <c r="N37" s="485"/>
    </row>
    <row r="38" spans="1:14" s="13" customFormat="1" ht="26.25" customHeight="1" x14ac:dyDescent="0.4">
      <c r="A38" s="491" t="s">
        <v>66</v>
      </c>
      <c r="B38" s="492">
        <v>10</v>
      </c>
      <c r="C38" s="498">
        <v>1</v>
      </c>
      <c r="D38" s="499">
        <v>115883001</v>
      </c>
      <c r="E38" s="500">
        <f>IF(ISBLANK(D38),"-",$D$48/$D$45*D38)</f>
        <v>104918018.84998778</v>
      </c>
      <c r="F38" s="499">
        <v>107512421</v>
      </c>
      <c r="G38" s="501">
        <f>IF(ISBLANK(F38),"-",$D$48/$F$45*F38)</f>
        <v>104522045.28441294</v>
      </c>
      <c r="I38" s="502"/>
      <c r="J38" s="479"/>
      <c r="K38" s="479"/>
      <c r="L38" s="484"/>
      <c r="M38" s="484"/>
      <c r="N38" s="485"/>
    </row>
    <row r="39" spans="1:14" s="13" customFormat="1" ht="26.25" customHeight="1" x14ac:dyDescent="0.4">
      <c r="A39" s="491" t="s">
        <v>67</v>
      </c>
      <c r="B39" s="492">
        <v>1</v>
      </c>
      <c r="C39" s="503">
        <v>2</v>
      </c>
      <c r="D39" s="504">
        <v>114251717</v>
      </c>
      <c r="E39" s="505">
        <f>IF(ISBLANK(D39),"-",$D$48/$D$45*D39)</f>
        <v>103441088.80861196</v>
      </c>
      <c r="F39" s="504">
        <v>107073330</v>
      </c>
      <c r="G39" s="506">
        <f>IF(ISBLANK(F39),"-",$D$48/$F$45*F39)</f>
        <v>104095167.26456091</v>
      </c>
      <c r="I39" s="676">
        <f>ABS((F43/D43*D42)-F42)/D42</f>
        <v>1.1530554293568573E-4</v>
      </c>
      <c r="J39" s="479"/>
      <c r="K39" s="479"/>
      <c r="L39" s="484"/>
      <c r="M39" s="484"/>
      <c r="N39" s="485"/>
    </row>
    <row r="40" spans="1:14" ht="26.25" customHeight="1" x14ac:dyDescent="0.4">
      <c r="A40" s="491" t="s">
        <v>68</v>
      </c>
      <c r="B40" s="492">
        <v>1</v>
      </c>
      <c r="C40" s="503">
        <v>3</v>
      </c>
      <c r="D40" s="504">
        <v>114791180</v>
      </c>
      <c r="E40" s="505">
        <f>IF(ISBLANK(D40),"-",$D$48/$D$45*D40)</f>
        <v>103929507.20228879</v>
      </c>
      <c r="F40" s="504">
        <v>106677213</v>
      </c>
      <c r="G40" s="506">
        <f>IF(ISBLANK(F40),"-",$D$48/$F$45*F40)</f>
        <v>103710067.95578499</v>
      </c>
      <c r="I40" s="676"/>
      <c r="L40" s="484"/>
      <c r="M40" s="484"/>
      <c r="N40" s="507"/>
    </row>
    <row r="41" spans="1:14" ht="27" customHeight="1" x14ac:dyDescent="0.4">
      <c r="A41" s="491" t="s">
        <v>69</v>
      </c>
      <c r="B41" s="492">
        <v>1</v>
      </c>
      <c r="C41" s="508">
        <v>4</v>
      </c>
      <c r="D41" s="509"/>
      <c r="E41" s="510" t="str">
        <f>IF(ISBLANK(D41),"-",$D$48/$D$45*D41)</f>
        <v>-</v>
      </c>
      <c r="F41" s="509"/>
      <c r="G41" s="511" t="str">
        <f>IF(ISBLANK(F41),"-",$D$48/$F$45*F41)</f>
        <v>-</v>
      </c>
      <c r="I41" s="512"/>
      <c r="L41" s="484"/>
      <c r="M41" s="484"/>
      <c r="N41" s="507"/>
    </row>
    <row r="42" spans="1:14" ht="27" customHeight="1" x14ac:dyDescent="0.4">
      <c r="A42" s="491" t="s">
        <v>70</v>
      </c>
      <c r="B42" s="492">
        <v>1</v>
      </c>
      <c r="C42" s="513" t="s">
        <v>71</v>
      </c>
      <c r="D42" s="514">
        <f>AVERAGE(D38:D41)</f>
        <v>114975299.33333333</v>
      </c>
      <c r="E42" s="515">
        <f>AVERAGE(E38:E41)</f>
        <v>104096204.95362951</v>
      </c>
      <c r="F42" s="514">
        <f>AVERAGE(F38:F41)</f>
        <v>107087654.66666667</v>
      </c>
      <c r="G42" s="516">
        <f>AVERAGE(G38:G41)</f>
        <v>104109093.50158627</v>
      </c>
      <c r="H42" s="517"/>
    </row>
    <row r="43" spans="1:14" ht="26.25" customHeight="1" x14ac:dyDescent="0.4">
      <c r="A43" s="491" t="s">
        <v>72</v>
      </c>
      <c r="B43" s="492">
        <v>1</v>
      </c>
      <c r="C43" s="518" t="s">
        <v>73</v>
      </c>
      <c r="D43" s="519">
        <v>33.47</v>
      </c>
      <c r="E43" s="507"/>
      <c r="F43" s="519">
        <v>31.17</v>
      </c>
      <c r="H43" s="517"/>
    </row>
    <row r="44" spans="1:14" ht="26.25" customHeight="1" x14ac:dyDescent="0.4">
      <c r="A44" s="491" t="s">
        <v>74</v>
      </c>
      <c r="B44" s="492">
        <v>1</v>
      </c>
      <c r="C44" s="520" t="s">
        <v>75</v>
      </c>
      <c r="D44" s="521">
        <f>D43*$B$34</f>
        <v>33.47</v>
      </c>
      <c r="E44" s="522"/>
      <c r="F44" s="521">
        <f>F43*$B$34</f>
        <v>31.17</v>
      </c>
      <c r="H44" s="517"/>
    </row>
    <row r="45" spans="1:14" ht="19.5" customHeight="1" x14ac:dyDescent="0.3">
      <c r="A45" s="491" t="s">
        <v>76</v>
      </c>
      <c r="B45" s="523">
        <f>(B44/B43)*(B42/B41)*(B40/B39)*(B38/B37)*B36</f>
        <v>100</v>
      </c>
      <c r="C45" s="520" t="s">
        <v>77</v>
      </c>
      <c r="D45" s="524">
        <f>D44*$B$30/100</f>
        <v>33.135300000000001</v>
      </c>
      <c r="E45" s="525"/>
      <c r="F45" s="524">
        <f>F44*$B$30/100</f>
        <v>30.858300000000003</v>
      </c>
      <c r="H45" s="517"/>
    </row>
    <row r="46" spans="1:14" ht="19.5" customHeight="1" x14ac:dyDescent="0.3">
      <c r="A46" s="662" t="s">
        <v>78</v>
      </c>
      <c r="B46" s="663"/>
      <c r="C46" s="520" t="s">
        <v>79</v>
      </c>
      <c r="D46" s="526">
        <f>D45/$B$45</f>
        <v>0.33135300000000001</v>
      </c>
      <c r="E46" s="527"/>
      <c r="F46" s="528">
        <f>F45/$B$45</f>
        <v>0.30858300000000005</v>
      </c>
      <c r="H46" s="517"/>
    </row>
    <row r="47" spans="1:14" ht="27" customHeight="1" x14ac:dyDescent="0.4">
      <c r="A47" s="664"/>
      <c r="B47" s="665"/>
      <c r="C47" s="529" t="s">
        <v>80</v>
      </c>
      <c r="D47" s="530">
        <v>0.3</v>
      </c>
      <c r="E47" s="531"/>
      <c r="F47" s="527"/>
      <c r="H47" s="517"/>
    </row>
    <row r="48" spans="1:14" ht="18.75" x14ac:dyDescent="0.3">
      <c r="C48" s="532" t="s">
        <v>81</v>
      </c>
      <c r="D48" s="524">
        <f>D47*$B$45</f>
        <v>30</v>
      </c>
      <c r="F48" s="533"/>
      <c r="H48" s="517"/>
    </row>
    <row r="49" spans="1:12" ht="19.5" customHeight="1" x14ac:dyDescent="0.3">
      <c r="C49" s="534" t="s">
        <v>82</v>
      </c>
      <c r="D49" s="535">
        <f>D48/B34</f>
        <v>30</v>
      </c>
      <c r="F49" s="533"/>
      <c r="H49" s="517"/>
    </row>
    <row r="50" spans="1:12" ht="18.75" x14ac:dyDescent="0.3">
      <c r="C50" s="489" t="s">
        <v>83</v>
      </c>
      <c r="D50" s="536">
        <f>AVERAGE(E38:E41,G38:G41)</f>
        <v>104102649.22760791</v>
      </c>
      <c r="F50" s="537"/>
      <c r="H50" s="517"/>
    </row>
    <row r="51" spans="1:12" ht="18.75" x14ac:dyDescent="0.3">
      <c r="C51" s="491" t="s">
        <v>84</v>
      </c>
      <c r="D51" s="538">
        <f>STDEV(E38:E41,G38:G41)/D50</f>
        <v>5.195252447214538E-3</v>
      </c>
      <c r="F51" s="537"/>
      <c r="H51" s="517"/>
    </row>
    <row r="52" spans="1:12" ht="19.5" customHeight="1" x14ac:dyDescent="0.3">
      <c r="C52" s="539" t="s">
        <v>20</v>
      </c>
      <c r="D52" s="540">
        <f>COUNT(E38:E41,G38:G41)</f>
        <v>6</v>
      </c>
      <c r="F52" s="537"/>
    </row>
    <row r="54" spans="1:12" ht="18.75" x14ac:dyDescent="0.3">
      <c r="A54" s="541" t="s">
        <v>1</v>
      </c>
      <c r="B54" s="542" t="s">
        <v>85</v>
      </c>
    </row>
    <row r="55" spans="1:12" ht="18.75" x14ac:dyDescent="0.3">
      <c r="A55" s="466" t="s">
        <v>86</v>
      </c>
      <c r="B55" s="543" t="str">
        <f>B21</f>
        <v xml:space="preserve">Lamivudine 150mg + Zidovudine 300mg + Nevirapine 200mg </v>
      </c>
    </row>
    <row r="56" spans="1:12" ht="26.25" customHeight="1" x14ac:dyDescent="0.4">
      <c r="A56" s="544" t="s">
        <v>87</v>
      </c>
      <c r="B56" s="545">
        <v>300</v>
      </c>
      <c r="C56" s="466" t="str">
        <f>B20</f>
        <v xml:space="preserve">Each film coated tablet contains:
Lamivudine USP 150mg 
Zidovudine USP 300mg
 Nevirapine USP 200mg </v>
      </c>
      <c r="H56" s="546"/>
    </row>
    <row r="57" spans="1:12" ht="18.75" x14ac:dyDescent="0.3">
      <c r="A57" s="543" t="s">
        <v>88</v>
      </c>
      <c r="B57" s="638">
        <f>Uniformity!C46</f>
        <v>1220.0825000000002</v>
      </c>
      <c r="H57" s="546"/>
    </row>
    <row r="58" spans="1:12" ht="19.5" customHeight="1" x14ac:dyDescent="0.3">
      <c r="H58" s="546"/>
    </row>
    <row r="59" spans="1:12" s="13" customFormat="1" ht="27" customHeight="1" thickBot="1" x14ac:dyDescent="0.45">
      <c r="A59" s="489" t="s">
        <v>89</v>
      </c>
      <c r="B59" s="490">
        <v>100</v>
      </c>
      <c r="C59" s="466"/>
      <c r="D59" s="547" t="s">
        <v>90</v>
      </c>
      <c r="E59" s="548" t="s">
        <v>62</v>
      </c>
      <c r="F59" s="548" t="s">
        <v>63</v>
      </c>
      <c r="G59" s="548" t="s">
        <v>91</v>
      </c>
      <c r="H59" s="493" t="s">
        <v>92</v>
      </c>
      <c r="L59" s="479"/>
    </row>
    <row r="60" spans="1:12" s="13" customFormat="1" ht="26.25" customHeight="1" x14ac:dyDescent="0.4">
      <c r="A60" s="491" t="s">
        <v>93</v>
      </c>
      <c r="B60" s="492">
        <v>5</v>
      </c>
      <c r="C60" s="679" t="s">
        <v>94</v>
      </c>
      <c r="D60" s="682">
        <v>1046.47</v>
      </c>
      <c r="E60" s="549">
        <v>1</v>
      </c>
      <c r="F60" s="550">
        <v>88622643</v>
      </c>
      <c r="G60" s="640">
        <f>IF(ISBLANK(F60),"-",(F60/$D$50*$D$47*$B$68)*($B$57/$D$60))</f>
        <v>297.76015804771299</v>
      </c>
      <c r="H60" s="551">
        <f t="shared" ref="H60:H71" si="0">IF(ISBLANK(F60),"-",G60/$B$56)</f>
        <v>0.99253386015904332</v>
      </c>
      <c r="L60" s="479"/>
    </row>
    <row r="61" spans="1:12" s="13" customFormat="1" ht="26.25" customHeight="1" x14ac:dyDescent="0.4">
      <c r="A61" s="491" t="s">
        <v>95</v>
      </c>
      <c r="B61" s="492">
        <v>50</v>
      </c>
      <c r="C61" s="680"/>
      <c r="D61" s="683"/>
      <c r="E61" s="552">
        <v>2</v>
      </c>
      <c r="F61" s="504">
        <v>88654485</v>
      </c>
      <c r="G61" s="641">
        <f>IF(ISBLANK(F61),"-",(F61/$D$50*$D$47*$B$68)*($B$57/$D$60))</f>
        <v>297.86714288399861</v>
      </c>
      <c r="H61" s="553">
        <f t="shared" si="0"/>
        <v>0.99289047627999538</v>
      </c>
      <c r="L61" s="479"/>
    </row>
    <row r="62" spans="1:12" s="13" customFormat="1" ht="26.25" customHeight="1" x14ac:dyDescent="0.4">
      <c r="A62" s="491" t="s">
        <v>96</v>
      </c>
      <c r="B62" s="492">
        <v>1</v>
      </c>
      <c r="C62" s="680"/>
      <c r="D62" s="683"/>
      <c r="E62" s="552">
        <v>3</v>
      </c>
      <c r="F62" s="554">
        <v>89083660</v>
      </c>
      <c r="G62" s="641">
        <f>IF(ISBLANK(F62),"-",(F62/$D$50*$D$47*$B$68)*($B$57/$D$60))</f>
        <v>299.3091131469497</v>
      </c>
      <c r="H62" s="553">
        <f t="shared" si="0"/>
        <v>0.99769704382316571</v>
      </c>
      <c r="L62" s="479"/>
    </row>
    <row r="63" spans="1:12" ht="27" customHeight="1" thickBot="1" x14ac:dyDescent="0.45">
      <c r="A63" s="491" t="s">
        <v>97</v>
      </c>
      <c r="B63" s="492">
        <v>1</v>
      </c>
      <c r="C63" s="690"/>
      <c r="D63" s="684"/>
      <c r="E63" s="555">
        <v>4</v>
      </c>
      <c r="F63" s="556"/>
      <c r="G63" s="641" t="str">
        <f>IF(ISBLANK(F63),"-",(F63/$D$50*$D$47*$B$68)*($B$57/$D$60))</f>
        <v>-</v>
      </c>
      <c r="H63" s="553" t="str">
        <f t="shared" si="0"/>
        <v>-</v>
      </c>
    </row>
    <row r="64" spans="1:12" ht="26.25" customHeight="1" x14ac:dyDescent="0.4">
      <c r="A64" s="491" t="s">
        <v>98</v>
      </c>
      <c r="B64" s="492">
        <v>1</v>
      </c>
      <c r="C64" s="679" t="s">
        <v>99</v>
      </c>
      <c r="D64" s="682">
        <v>981.69</v>
      </c>
      <c r="E64" s="549">
        <v>1</v>
      </c>
      <c r="F64" s="550">
        <v>84060719</v>
      </c>
      <c r="G64" s="642">
        <f>IF(ISBLANK(F64),"-",(F64/$D$50*$D$47*$B$68)*($B$57/$D$64))</f>
        <v>301.06994573122444</v>
      </c>
      <c r="H64" s="557">
        <f t="shared" si="0"/>
        <v>1.003566485770748</v>
      </c>
    </row>
    <row r="65" spans="1:8" ht="26.25" customHeight="1" x14ac:dyDescent="0.4">
      <c r="A65" s="491" t="s">
        <v>100</v>
      </c>
      <c r="B65" s="492">
        <v>1</v>
      </c>
      <c r="C65" s="680"/>
      <c r="D65" s="683"/>
      <c r="E65" s="552">
        <v>2</v>
      </c>
      <c r="F65" s="504">
        <v>84130083</v>
      </c>
      <c r="G65" s="643">
        <f>IF(ISBLANK(F65),"-",(F65/$D$50*$D$47*$B$68)*($B$57/$D$64))</f>
        <v>301.31837824481858</v>
      </c>
      <c r="H65" s="558">
        <f t="shared" si="0"/>
        <v>1.0043945941493952</v>
      </c>
    </row>
    <row r="66" spans="1:8" ht="26.25" customHeight="1" x14ac:dyDescent="0.4">
      <c r="A66" s="491" t="s">
        <v>101</v>
      </c>
      <c r="B66" s="492">
        <v>1</v>
      </c>
      <c r="C66" s="680"/>
      <c r="D66" s="683"/>
      <c r="E66" s="552">
        <v>3</v>
      </c>
      <c r="F66" s="504">
        <v>83964135</v>
      </c>
      <c r="G66" s="643">
        <f>IF(ISBLANK(F66),"-",(F66/$D$50*$D$47*$B$68)*($B$57/$D$64))</f>
        <v>300.72402268911361</v>
      </c>
      <c r="H66" s="558">
        <f t="shared" si="0"/>
        <v>1.002413408963712</v>
      </c>
    </row>
    <row r="67" spans="1:8" ht="27" customHeight="1" thickBot="1" x14ac:dyDescent="0.45">
      <c r="A67" s="491" t="s">
        <v>102</v>
      </c>
      <c r="B67" s="492">
        <v>1</v>
      </c>
      <c r="C67" s="690"/>
      <c r="D67" s="684"/>
      <c r="E67" s="555">
        <v>4</v>
      </c>
      <c r="F67" s="556"/>
      <c r="G67" s="644" t="str">
        <f>IF(ISBLANK(F67),"-",(F67/$D$50*$D$47*$B$68)*($B$57/$D$64))</f>
        <v>-</v>
      </c>
      <c r="H67" s="559" t="str">
        <f t="shared" si="0"/>
        <v>-</v>
      </c>
    </row>
    <row r="68" spans="1:8" ht="26.25" customHeight="1" x14ac:dyDescent="0.4">
      <c r="A68" s="491" t="s">
        <v>103</v>
      </c>
      <c r="B68" s="560">
        <f>(B67/B66)*(B65/B64)*(B63/B62)*(B61/B60)*B59</f>
        <v>1000</v>
      </c>
      <c r="C68" s="679" t="s">
        <v>104</v>
      </c>
      <c r="D68" s="682">
        <v>1007.25</v>
      </c>
      <c r="E68" s="549">
        <v>1</v>
      </c>
      <c r="F68" s="550">
        <v>85499398</v>
      </c>
      <c r="G68" s="642">
        <f>IF(ISBLANK(F68),"-",(F68/$D$50*$D$47*$B$68)*($B$57/$D$68))</f>
        <v>298.45197132090357</v>
      </c>
      <c r="H68" s="553">
        <f t="shared" si="0"/>
        <v>0.99483990440301184</v>
      </c>
    </row>
    <row r="69" spans="1:8" ht="27" customHeight="1" thickBot="1" x14ac:dyDescent="0.45">
      <c r="A69" s="539" t="s">
        <v>105</v>
      </c>
      <c r="B69" s="561">
        <f>(D47*B68)/B56*B57</f>
        <v>1220.0825000000002</v>
      </c>
      <c r="C69" s="680"/>
      <c r="D69" s="683"/>
      <c r="E69" s="552">
        <v>2</v>
      </c>
      <c r="F69" s="504">
        <v>85344493</v>
      </c>
      <c r="G69" s="643">
        <f>IF(ISBLANK(F69),"-",(F69/$D$50*$D$47*$B$68)*($B$57/$D$68))</f>
        <v>297.91124584564977</v>
      </c>
      <c r="H69" s="553">
        <f t="shared" si="0"/>
        <v>0.99303748615216592</v>
      </c>
    </row>
    <row r="70" spans="1:8" ht="26.25" customHeight="1" x14ac:dyDescent="0.4">
      <c r="A70" s="685" t="s">
        <v>78</v>
      </c>
      <c r="B70" s="686"/>
      <c r="C70" s="680"/>
      <c r="D70" s="683"/>
      <c r="E70" s="552">
        <v>3</v>
      </c>
      <c r="F70" s="504">
        <v>85384366</v>
      </c>
      <c r="G70" s="643">
        <f>IF(ISBLANK(F70),"-",(F70/$D$50*$D$47*$B$68)*($B$57/$D$68))</f>
        <v>298.05043016426305</v>
      </c>
      <c r="H70" s="553">
        <f t="shared" si="0"/>
        <v>0.99350143388087686</v>
      </c>
    </row>
    <row r="71" spans="1:8" ht="27" customHeight="1" thickBot="1" x14ac:dyDescent="0.45">
      <c r="A71" s="687"/>
      <c r="B71" s="688"/>
      <c r="C71" s="681"/>
      <c r="D71" s="684"/>
      <c r="E71" s="555">
        <v>4</v>
      </c>
      <c r="F71" s="556"/>
      <c r="G71" s="644" t="str">
        <f>IF(ISBLANK(F71),"-",(F71/$D$50*$D$47*$B$68)*($B$57/$D$68))</f>
        <v>-</v>
      </c>
      <c r="H71" s="562" t="str">
        <f t="shared" si="0"/>
        <v>-</v>
      </c>
    </row>
    <row r="72" spans="1:8" ht="26.25" customHeight="1" x14ac:dyDescent="0.4">
      <c r="A72" s="563"/>
      <c r="B72" s="563"/>
      <c r="C72" s="563"/>
      <c r="D72" s="563"/>
      <c r="E72" s="563"/>
      <c r="F72" s="564"/>
      <c r="G72" s="565" t="s">
        <v>71</v>
      </c>
      <c r="H72" s="566">
        <f>AVERAGE(H60:H71)</f>
        <v>0.99720829928690158</v>
      </c>
    </row>
    <row r="73" spans="1:8" ht="26.25" customHeight="1" x14ac:dyDescent="0.4">
      <c r="C73" s="563"/>
      <c r="D73" s="563"/>
      <c r="E73" s="563"/>
      <c r="F73" s="564"/>
      <c r="G73" s="567" t="s">
        <v>84</v>
      </c>
      <c r="H73" s="645">
        <f>STDEV(H60:H71)/H72</f>
        <v>4.9717169211300266E-3</v>
      </c>
    </row>
    <row r="74" spans="1:8" ht="27" customHeight="1" x14ac:dyDescent="0.4">
      <c r="A74" s="563"/>
      <c r="B74" s="563"/>
      <c r="C74" s="564"/>
      <c r="D74" s="564"/>
      <c r="E74" s="568"/>
      <c r="F74" s="564"/>
      <c r="G74" s="569" t="s">
        <v>20</v>
      </c>
      <c r="H74" s="570">
        <f>COUNT(H60:H71)</f>
        <v>9</v>
      </c>
    </row>
    <row r="76" spans="1:8" ht="26.25" customHeight="1" x14ac:dyDescent="0.4">
      <c r="A76" s="475" t="s">
        <v>106</v>
      </c>
      <c r="B76" s="571" t="s">
        <v>107</v>
      </c>
      <c r="C76" s="666" t="str">
        <f>B20</f>
        <v xml:space="preserve">Each film coated tablet contains:
Lamivudine USP 150mg 
Zidovudine USP 300mg
 Nevirapine USP 200mg </v>
      </c>
      <c r="D76" s="666"/>
      <c r="E76" s="572" t="s">
        <v>108</v>
      </c>
      <c r="F76" s="572"/>
      <c r="G76" s="573">
        <f>H72</f>
        <v>0.99720829928690158</v>
      </c>
      <c r="H76" s="574"/>
    </row>
    <row r="77" spans="1:8" ht="18.75" x14ac:dyDescent="0.3">
      <c r="A77" s="474" t="s">
        <v>109</v>
      </c>
      <c r="B77" s="474" t="s">
        <v>110</v>
      </c>
    </row>
    <row r="78" spans="1:8" ht="18.75" x14ac:dyDescent="0.3">
      <c r="A78" s="474"/>
      <c r="B78" s="474"/>
    </row>
    <row r="79" spans="1:8" ht="26.25" customHeight="1" x14ac:dyDescent="0.4">
      <c r="A79" s="475" t="s">
        <v>4</v>
      </c>
      <c r="B79" s="689" t="str">
        <f>B26</f>
        <v>Zidovudine</v>
      </c>
      <c r="C79" s="689"/>
    </row>
    <row r="80" spans="1:8" ht="26.25" customHeight="1" x14ac:dyDescent="0.4">
      <c r="A80" s="476" t="s">
        <v>48</v>
      </c>
      <c r="B80" s="689" t="str">
        <f>B27</f>
        <v>NQCL-WRS-Z1-1</v>
      </c>
      <c r="C80" s="689"/>
    </row>
    <row r="81" spans="1:12" ht="27" customHeight="1" x14ac:dyDescent="0.4">
      <c r="A81" s="476" t="s">
        <v>6</v>
      </c>
      <c r="B81" s="575">
        <f>B28</f>
        <v>99</v>
      </c>
    </row>
    <row r="82" spans="1:12" s="13" customFormat="1" ht="27" customHeight="1" x14ac:dyDescent="0.4">
      <c r="A82" s="476" t="s">
        <v>49</v>
      </c>
      <c r="B82" s="478">
        <v>0</v>
      </c>
      <c r="C82" s="668" t="s">
        <v>50</v>
      </c>
      <c r="D82" s="669"/>
      <c r="E82" s="669"/>
      <c r="F82" s="669"/>
      <c r="G82" s="670"/>
      <c r="I82" s="479"/>
      <c r="J82" s="479"/>
      <c r="K82" s="479"/>
      <c r="L82" s="479"/>
    </row>
    <row r="83" spans="1:12" s="13" customFormat="1" ht="19.5" customHeight="1" x14ac:dyDescent="0.3">
      <c r="A83" s="476" t="s">
        <v>51</v>
      </c>
      <c r="B83" s="480">
        <f>B81-B82</f>
        <v>99</v>
      </c>
      <c r="C83" s="481"/>
      <c r="D83" s="481"/>
      <c r="E83" s="481"/>
      <c r="F83" s="481"/>
      <c r="G83" s="482"/>
      <c r="I83" s="479"/>
      <c r="J83" s="479"/>
      <c r="K83" s="479"/>
      <c r="L83" s="479"/>
    </row>
    <row r="84" spans="1:12" s="13" customFormat="1" ht="27" customHeight="1" x14ac:dyDescent="0.4">
      <c r="A84" s="476" t="s">
        <v>52</v>
      </c>
      <c r="B84" s="483">
        <v>1</v>
      </c>
      <c r="C84" s="671" t="s">
        <v>111</v>
      </c>
      <c r="D84" s="672"/>
      <c r="E84" s="672"/>
      <c r="F84" s="672"/>
      <c r="G84" s="672"/>
      <c r="H84" s="673"/>
      <c r="I84" s="479"/>
      <c r="J84" s="479"/>
      <c r="K84" s="479"/>
      <c r="L84" s="479"/>
    </row>
    <row r="85" spans="1:12" s="13" customFormat="1" ht="27" customHeight="1" x14ac:dyDescent="0.4">
      <c r="A85" s="476" t="s">
        <v>54</v>
      </c>
      <c r="B85" s="483">
        <v>1</v>
      </c>
      <c r="C85" s="671" t="s">
        <v>112</v>
      </c>
      <c r="D85" s="672"/>
      <c r="E85" s="672"/>
      <c r="F85" s="672"/>
      <c r="G85" s="672"/>
      <c r="H85" s="673"/>
      <c r="I85" s="479"/>
      <c r="J85" s="479"/>
      <c r="K85" s="479"/>
      <c r="L85" s="479"/>
    </row>
    <row r="86" spans="1:12" s="13" customFormat="1" ht="18.75" x14ac:dyDescent="0.3">
      <c r="A86" s="476"/>
      <c r="B86" s="486"/>
      <c r="C86" s="487"/>
      <c r="D86" s="487"/>
      <c r="E86" s="487"/>
      <c r="F86" s="487"/>
      <c r="G86" s="487"/>
      <c r="H86" s="487"/>
      <c r="I86" s="479"/>
      <c r="J86" s="479"/>
      <c r="K86" s="479"/>
      <c r="L86" s="479"/>
    </row>
    <row r="87" spans="1:12" s="13" customFormat="1" ht="18.75" x14ac:dyDescent="0.3">
      <c r="A87" s="476" t="s">
        <v>56</v>
      </c>
      <c r="B87" s="488">
        <f>B84/B85</f>
        <v>1</v>
      </c>
      <c r="C87" s="466" t="s">
        <v>57</v>
      </c>
      <c r="D87" s="466"/>
      <c r="E87" s="466"/>
      <c r="F87" s="466"/>
      <c r="G87" s="466"/>
      <c r="I87" s="479"/>
      <c r="J87" s="479"/>
      <c r="K87" s="479"/>
      <c r="L87" s="479"/>
    </row>
    <row r="88" spans="1:12" ht="19.5" customHeight="1" x14ac:dyDescent="0.3">
      <c r="A88" s="474"/>
      <c r="B88" s="474"/>
    </row>
    <row r="89" spans="1:12" ht="27" customHeight="1" x14ac:dyDescent="0.4">
      <c r="A89" s="489" t="s">
        <v>58</v>
      </c>
      <c r="B89" s="490">
        <v>50</v>
      </c>
      <c r="D89" s="576" t="s">
        <v>59</v>
      </c>
      <c r="E89" s="577"/>
      <c r="F89" s="674" t="s">
        <v>60</v>
      </c>
      <c r="G89" s="675"/>
    </row>
    <row r="90" spans="1:12" ht="27" customHeight="1" x14ac:dyDescent="0.4">
      <c r="A90" s="491" t="s">
        <v>61</v>
      </c>
      <c r="B90" s="492">
        <v>5</v>
      </c>
      <c r="C90" s="578" t="s">
        <v>62</v>
      </c>
      <c r="D90" s="494" t="s">
        <v>63</v>
      </c>
      <c r="E90" s="495" t="s">
        <v>64</v>
      </c>
      <c r="F90" s="494" t="s">
        <v>63</v>
      </c>
      <c r="G90" s="579" t="s">
        <v>64</v>
      </c>
      <c r="I90" s="497" t="s">
        <v>65</v>
      </c>
    </row>
    <row r="91" spans="1:12" ht="26.25" customHeight="1" x14ac:dyDescent="0.4">
      <c r="A91" s="491" t="s">
        <v>66</v>
      </c>
      <c r="B91" s="492">
        <v>10</v>
      </c>
      <c r="C91" s="580">
        <v>1</v>
      </c>
      <c r="D91" s="499">
        <v>105700127</v>
      </c>
      <c r="E91" s="500">
        <f>IF(ISBLANK(D91),"-",$D$101/$D$98*D91)</f>
        <v>115437133.79879451</v>
      </c>
      <c r="F91" s="499">
        <v>100996159</v>
      </c>
      <c r="G91" s="501">
        <f>IF(ISBLANK(F91),"-",$D$101/$F$98*F91)</f>
        <v>116897355.58865842</v>
      </c>
      <c r="I91" s="502"/>
    </row>
    <row r="92" spans="1:12" ht="26.25" customHeight="1" x14ac:dyDescent="0.4">
      <c r="A92" s="491" t="s">
        <v>67</v>
      </c>
      <c r="B92" s="492">
        <v>1</v>
      </c>
      <c r="C92" s="564">
        <v>2</v>
      </c>
      <c r="D92" s="504">
        <v>106184688</v>
      </c>
      <c r="E92" s="505">
        <f>IF(ISBLANK(D92),"-",$D$101/$D$98*D92)</f>
        <v>115966332.15056828</v>
      </c>
      <c r="F92" s="504">
        <v>100215300</v>
      </c>
      <c r="G92" s="506">
        <f>IF(ISBLANK(F92),"-",$D$101/$F$98*F92)</f>
        <v>115993555.35416035</v>
      </c>
      <c r="I92" s="676">
        <f>ABS((F96/D96*D95)-F95)/D95</f>
        <v>5.1802338913339617E-3</v>
      </c>
    </row>
    <row r="93" spans="1:12" ht="26.25" customHeight="1" x14ac:dyDescent="0.4">
      <c r="A93" s="491" t="s">
        <v>68</v>
      </c>
      <c r="B93" s="492">
        <v>1</v>
      </c>
      <c r="C93" s="564">
        <v>3</v>
      </c>
      <c r="D93" s="504">
        <v>105841680</v>
      </c>
      <c r="E93" s="505">
        <f>IF(ISBLANK(D93),"-",$D$101/$D$98*D93)</f>
        <v>115591726.54209955</v>
      </c>
      <c r="F93" s="504">
        <v>100228916</v>
      </c>
      <c r="G93" s="506">
        <f>IF(ISBLANK(F93),"-",$D$101/$F$98*F93)</f>
        <v>116009315.10591185</v>
      </c>
      <c r="I93" s="676"/>
    </row>
    <row r="94" spans="1:12" ht="27" customHeight="1" x14ac:dyDescent="0.4">
      <c r="A94" s="491" t="s">
        <v>69</v>
      </c>
      <c r="B94" s="492">
        <v>1</v>
      </c>
      <c r="C94" s="581">
        <v>4</v>
      </c>
      <c r="D94" s="509"/>
      <c r="E94" s="510" t="str">
        <f>IF(ISBLANK(D94),"-",$D$101/$D$98*D94)</f>
        <v>-</v>
      </c>
      <c r="F94" s="582"/>
      <c r="G94" s="511" t="str">
        <f>IF(ISBLANK(F94),"-",$D$101/$F$98*F94)</f>
        <v>-</v>
      </c>
      <c r="I94" s="512"/>
    </row>
    <row r="95" spans="1:12" ht="27" customHeight="1" x14ac:dyDescent="0.4">
      <c r="A95" s="491" t="s">
        <v>70</v>
      </c>
      <c r="B95" s="492">
        <v>1</v>
      </c>
      <c r="C95" s="583" t="s">
        <v>71</v>
      </c>
      <c r="D95" s="584">
        <f>AVERAGE(D91:D94)</f>
        <v>105908831.66666667</v>
      </c>
      <c r="E95" s="515">
        <f>AVERAGE(E91:E94)</f>
        <v>115665064.16382079</v>
      </c>
      <c r="F95" s="585">
        <f>AVERAGE(F91:F94)</f>
        <v>100480125</v>
      </c>
      <c r="G95" s="586">
        <f>AVERAGE(G91:G94)</f>
        <v>116300075.34957688</v>
      </c>
    </row>
    <row r="96" spans="1:12" ht="26.25" customHeight="1" x14ac:dyDescent="0.4">
      <c r="A96" s="491" t="s">
        <v>72</v>
      </c>
      <c r="B96" s="477">
        <v>1</v>
      </c>
      <c r="C96" s="587" t="s">
        <v>113</v>
      </c>
      <c r="D96" s="588">
        <v>30.83</v>
      </c>
      <c r="E96" s="507"/>
      <c r="F96" s="519">
        <v>29.09</v>
      </c>
    </row>
    <row r="97" spans="1:10" ht="26.25" customHeight="1" x14ac:dyDescent="0.4">
      <c r="A97" s="491" t="s">
        <v>74</v>
      </c>
      <c r="B97" s="477">
        <v>1</v>
      </c>
      <c r="C97" s="589" t="s">
        <v>114</v>
      </c>
      <c r="D97" s="590">
        <f>D96*$B$87</f>
        <v>30.83</v>
      </c>
      <c r="E97" s="522"/>
      <c r="F97" s="521">
        <f>F96*$B$87</f>
        <v>29.09</v>
      </c>
    </row>
    <row r="98" spans="1:10" ht="19.5" customHeight="1" x14ac:dyDescent="0.3">
      <c r="A98" s="491" t="s">
        <v>76</v>
      </c>
      <c r="B98" s="591">
        <f>(B97/B96)*(B95/B94)*(B93/B92)*(B91/B90)*B89</f>
        <v>100</v>
      </c>
      <c r="C98" s="589" t="s">
        <v>115</v>
      </c>
      <c r="D98" s="592">
        <f>D97*$B$83/100</f>
        <v>30.521699999999996</v>
      </c>
      <c r="E98" s="525"/>
      <c r="F98" s="524">
        <f>F97*$B$83/100</f>
        <v>28.799099999999999</v>
      </c>
    </row>
    <row r="99" spans="1:10" ht="19.5" customHeight="1" x14ac:dyDescent="0.3">
      <c r="A99" s="662" t="s">
        <v>78</v>
      </c>
      <c r="B99" s="677"/>
      <c r="C99" s="589" t="s">
        <v>116</v>
      </c>
      <c r="D99" s="593">
        <f>D98/$B$98</f>
        <v>0.30521699999999996</v>
      </c>
      <c r="E99" s="525"/>
      <c r="F99" s="528">
        <f>F98/$B$98</f>
        <v>0.287991</v>
      </c>
      <c r="G99" s="594"/>
      <c r="H99" s="517"/>
    </row>
    <row r="100" spans="1:10" ht="19.5" customHeight="1" x14ac:dyDescent="0.3">
      <c r="A100" s="664"/>
      <c r="B100" s="678"/>
      <c r="C100" s="589" t="s">
        <v>80</v>
      </c>
      <c r="D100" s="595">
        <f>$B$56/$B$116</f>
        <v>0.33333333333333331</v>
      </c>
      <c r="F100" s="533"/>
      <c r="G100" s="596"/>
      <c r="H100" s="517"/>
    </row>
    <row r="101" spans="1:10" ht="18.75" x14ac:dyDescent="0.3">
      <c r="C101" s="589" t="s">
        <v>81</v>
      </c>
      <c r="D101" s="590">
        <f>D100*$B$98</f>
        <v>33.333333333333329</v>
      </c>
      <c r="F101" s="533"/>
      <c r="G101" s="594"/>
      <c r="H101" s="517"/>
    </row>
    <row r="102" spans="1:10" ht="19.5" customHeight="1" x14ac:dyDescent="0.3">
      <c r="C102" s="597" t="s">
        <v>82</v>
      </c>
      <c r="D102" s="598">
        <f>D101/B34</f>
        <v>33.333333333333329</v>
      </c>
      <c r="F102" s="537"/>
      <c r="G102" s="594"/>
      <c r="H102" s="517"/>
      <c r="J102" s="599"/>
    </row>
    <row r="103" spans="1:10" ht="18.75" x14ac:dyDescent="0.3">
      <c r="C103" s="600" t="s">
        <v>117</v>
      </c>
      <c r="D103" s="601">
        <f>AVERAGE(E91:E94,G91:G94)</f>
        <v>115982569.75669883</v>
      </c>
      <c r="F103" s="537"/>
      <c r="G103" s="602"/>
      <c r="H103" s="517"/>
      <c r="J103" s="603"/>
    </row>
    <row r="104" spans="1:10" ht="18.75" x14ac:dyDescent="0.3">
      <c r="C104" s="567" t="s">
        <v>84</v>
      </c>
      <c r="D104" s="604">
        <f>STDEV(E91:E94,G91:G94)/D103</f>
        <v>4.3763545453498328E-3</v>
      </c>
      <c r="F104" s="537"/>
      <c r="G104" s="594"/>
      <c r="H104" s="517"/>
      <c r="J104" s="603"/>
    </row>
    <row r="105" spans="1:10" ht="19.5" customHeight="1" x14ac:dyDescent="0.3">
      <c r="C105" s="569" t="s">
        <v>20</v>
      </c>
      <c r="D105" s="605">
        <f>COUNT(E91:E94,G91:G94)</f>
        <v>6</v>
      </c>
      <c r="F105" s="537"/>
      <c r="G105" s="594"/>
      <c r="H105" s="517"/>
      <c r="J105" s="603"/>
    </row>
    <row r="106" spans="1:10" ht="19.5" customHeight="1" x14ac:dyDescent="0.3">
      <c r="A106" s="541"/>
      <c r="B106" s="541"/>
      <c r="C106" s="541"/>
      <c r="D106" s="541"/>
      <c r="E106" s="541"/>
    </row>
    <row r="107" spans="1:10" ht="26.25" customHeight="1" x14ac:dyDescent="0.4">
      <c r="A107" s="489" t="s">
        <v>118</v>
      </c>
      <c r="B107" s="490">
        <v>900</v>
      </c>
      <c r="C107" s="606" t="s">
        <v>119</v>
      </c>
      <c r="D107" s="607" t="s">
        <v>63</v>
      </c>
      <c r="E107" s="608" t="s">
        <v>120</v>
      </c>
      <c r="F107" s="609" t="s">
        <v>121</v>
      </c>
    </row>
    <row r="108" spans="1:10" ht="26.25" customHeight="1" x14ac:dyDescent="0.4">
      <c r="A108" s="491" t="s">
        <v>122</v>
      </c>
      <c r="B108" s="492">
        <v>1</v>
      </c>
      <c r="C108" s="610">
        <v>1</v>
      </c>
      <c r="D108" s="611">
        <v>115359367</v>
      </c>
      <c r="E108" s="646">
        <f t="shared" ref="E108:E113" si="1">IF(ISBLANK(D108),"-",D108/$D$103*$D$100*$B$116)</f>
        <v>298.38802651638218</v>
      </c>
      <c r="F108" s="612">
        <f t="shared" ref="F108:F113" si="2">IF(ISBLANK(D108), "-", E108/$B$56)</f>
        <v>0.99462675505460729</v>
      </c>
    </row>
    <row r="109" spans="1:10" ht="26.25" customHeight="1" x14ac:dyDescent="0.4">
      <c r="A109" s="491" t="s">
        <v>95</v>
      </c>
      <c r="B109" s="492">
        <v>1</v>
      </c>
      <c r="C109" s="610">
        <v>2</v>
      </c>
      <c r="D109" s="611">
        <v>109820648</v>
      </c>
      <c r="E109" s="647">
        <f t="shared" si="1"/>
        <v>284.06160054146511</v>
      </c>
      <c r="F109" s="613">
        <f t="shared" si="2"/>
        <v>0.94687200180488373</v>
      </c>
    </row>
    <row r="110" spans="1:10" ht="26.25" customHeight="1" x14ac:dyDescent="0.4">
      <c r="A110" s="491" t="s">
        <v>96</v>
      </c>
      <c r="B110" s="492">
        <v>1</v>
      </c>
      <c r="C110" s="610">
        <v>3</v>
      </c>
      <c r="D110" s="611">
        <v>116265524</v>
      </c>
      <c r="E110" s="647">
        <f t="shared" si="1"/>
        <v>300.73188818947892</v>
      </c>
      <c r="F110" s="613">
        <f t="shared" si="2"/>
        <v>1.002439627298263</v>
      </c>
    </row>
    <row r="111" spans="1:10" ht="26.25" customHeight="1" x14ac:dyDescent="0.4">
      <c r="A111" s="491" t="s">
        <v>97</v>
      </c>
      <c r="B111" s="492">
        <v>1</v>
      </c>
      <c r="C111" s="610">
        <v>4</v>
      </c>
      <c r="D111" s="611">
        <v>115076985</v>
      </c>
      <c r="E111" s="647">
        <f t="shared" si="1"/>
        <v>297.65761848888536</v>
      </c>
      <c r="F111" s="613">
        <f t="shared" si="2"/>
        <v>0.99219206162961793</v>
      </c>
    </row>
    <row r="112" spans="1:10" ht="26.25" customHeight="1" x14ac:dyDescent="0.4">
      <c r="A112" s="491" t="s">
        <v>98</v>
      </c>
      <c r="B112" s="492">
        <v>1</v>
      </c>
      <c r="C112" s="610">
        <v>5</v>
      </c>
      <c r="D112" s="611">
        <v>115764573</v>
      </c>
      <c r="E112" s="647">
        <f t="shared" si="1"/>
        <v>299.4361305569721</v>
      </c>
      <c r="F112" s="613">
        <f t="shared" si="2"/>
        <v>0.99812043518990701</v>
      </c>
    </row>
    <row r="113" spans="1:10" ht="26.25" customHeight="1" x14ac:dyDescent="0.4">
      <c r="A113" s="491" t="s">
        <v>100</v>
      </c>
      <c r="B113" s="492">
        <v>1</v>
      </c>
      <c r="C113" s="614">
        <v>6</v>
      </c>
      <c r="D113" s="615">
        <v>110461581</v>
      </c>
      <c r="E113" s="648">
        <f t="shared" si="1"/>
        <v>285.71943499368803</v>
      </c>
      <c r="F113" s="616">
        <f t="shared" si="2"/>
        <v>0.95239811664562679</v>
      </c>
    </row>
    <row r="114" spans="1:10" ht="26.25" customHeight="1" x14ac:dyDescent="0.4">
      <c r="A114" s="491" t="s">
        <v>101</v>
      </c>
      <c r="B114" s="492">
        <v>1</v>
      </c>
      <c r="C114" s="610"/>
      <c r="D114" s="564"/>
      <c r="E114" s="465"/>
      <c r="F114" s="617"/>
    </row>
    <row r="115" spans="1:10" ht="26.25" customHeight="1" x14ac:dyDescent="0.4">
      <c r="A115" s="491" t="s">
        <v>102</v>
      </c>
      <c r="B115" s="492">
        <v>1</v>
      </c>
      <c r="C115" s="610"/>
      <c r="D115" s="618"/>
      <c r="E115" s="619" t="s">
        <v>71</v>
      </c>
      <c r="F115" s="620">
        <f>AVERAGE(F108:F113)</f>
        <v>0.98110816627048436</v>
      </c>
    </row>
    <row r="116" spans="1:10" ht="27" customHeight="1" x14ac:dyDescent="0.4">
      <c r="A116" s="491" t="s">
        <v>103</v>
      </c>
      <c r="B116" s="523">
        <f>(B115/B114)*(B113/B112)*(B111/B110)*(B109/B108)*B107</f>
        <v>900</v>
      </c>
      <c r="C116" s="621"/>
      <c r="D116" s="622"/>
      <c r="E116" s="583" t="s">
        <v>84</v>
      </c>
      <c r="F116" s="623">
        <f>STDEV(F108:F113)/F115</f>
        <v>2.515904167690983E-2</v>
      </c>
      <c r="I116" s="465"/>
    </row>
    <row r="117" spans="1:10" ht="27" customHeight="1" x14ac:dyDescent="0.4">
      <c r="A117" s="662" t="s">
        <v>78</v>
      </c>
      <c r="B117" s="663"/>
      <c r="C117" s="624"/>
      <c r="D117" s="625"/>
      <c r="E117" s="626" t="s">
        <v>20</v>
      </c>
      <c r="F117" s="627">
        <f>COUNT(F108:F113)</f>
        <v>6</v>
      </c>
      <c r="I117" s="465"/>
      <c r="J117" s="603"/>
    </row>
    <row r="118" spans="1:10" ht="19.5" customHeight="1" x14ac:dyDescent="0.3">
      <c r="A118" s="664"/>
      <c r="B118" s="665"/>
      <c r="C118" s="465"/>
      <c r="D118" s="465"/>
      <c r="E118" s="465"/>
      <c r="F118" s="564"/>
      <c r="G118" s="465"/>
      <c r="H118" s="465"/>
      <c r="I118" s="465"/>
    </row>
    <row r="119" spans="1:10" ht="18.75" x14ac:dyDescent="0.3">
      <c r="A119" s="636"/>
      <c r="B119" s="487"/>
      <c r="C119" s="465"/>
      <c r="D119" s="465"/>
      <c r="E119" s="465"/>
      <c r="F119" s="564"/>
      <c r="G119" s="465"/>
      <c r="H119" s="465"/>
      <c r="I119" s="465"/>
    </row>
    <row r="120" spans="1:10" ht="26.25" customHeight="1" x14ac:dyDescent="0.4">
      <c r="A120" s="475" t="s">
        <v>106</v>
      </c>
      <c r="B120" s="571" t="s">
        <v>123</v>
      </c>
      <c r="C120" s="666" t="str">
        <f>B20</f>
        <v xml:space="preserve">Each film coated tablet contains:
Lamivudine USP 150mg 
Zidovudine USP 300mg
 Nevirapine USP 200mg </v>
      </c>
      <c r="D120" s="666"/>
      <c r="E120" s="572" t="s">
        <v>124</v>
      </c>
      <c r="F120" s="572"/>
      <c r="G120" s="573">
        <f>F115</f>
        <v>0.98110816627048436</v>
      </c>
      <c r="H120" s="465"/>
      <c r="I120" s="465"/>
    </row>
    <row r="121" spans="1:10" ht="19.5" customHeight="1" x14ac:dyDescent="0.3">
      <c r="A121" s="628"/>
      <c r="B121" s="628"/>
      <c r="C121" s="629"/>
      <c r="D121" s="629"/>
      <c r="E121" s="629"/>
      <c r="F121" s="629"/>
      <c r="G121" s="629"/>
      <c r="H121" s="629"/>
    </row>
    <row r="122" spans="1:10" ht="18.75" x14ac:dyDescent="0.3">
      <c r="B122" s="667" t="s">
        <v>26</v>
      </c>
      <c r="C122" s="667"/>
      <c r="E122" s="578" t="s">
        <v>27</v>
      </c>
      <c r="F122" s="630"/>
      <c r="G122" s="667" t="s">
        <v>28</v>
      </c>
      <c r="H122" s="667"/>
    </row>
    <row r="123" spans="1:10" ht="69.95" customHeight="1" x14ac:dyDescent="0.3">
      <c r="A123" s="631" t="s">
        <v>29</v>
      </c>
      <c r="B123" s="632"/>
      <c r="C123" s="632"/>
      <c r="E123" s="632"/>
      <c r="F123" s="465"/>
      <c r="G123" s="633"/>
      <c r="H123" s="633"/>
    </row>
    <row r="124" spans="1:10" ht="69.95" customHeight="1" x14ac:dyDescent="0.3">
      <c r="A124" s="631" t="s">
        <v>30</v>
      </c>
      <c r="B124" s="634"/>
      <c r="C124" s="634"/>
      <c r="E124" s="634"/>
      <c r="F124" s="465"/>
      <c r="G124" s="635"/>
      <c r="H124" s="635"/>
    </row>
    <row r="125" spans="1:10" ht="18.75" x14ac:dyDescent="0.3">
      <c r="A125" s="563"/>
      <c r="B125" s="563"/>
      <c r="C125" s="564"/>
      <c r="D125" s="564"/>
      <c r="E125" s="564"/>
      <c r="F125" s="568"/>
      <c r="G125" s="564"/>
      <c r="H125" s="564"/>
      <c r="I125" s="465"/>
    </row>
    <row r="126" spans="1:10" ht="18.75" x14ac:dyDescent="0.3">
      <c r="A126" s="563"/>
      <c r="B126" s="563"/>
      <c r="C126" s="564"/>
      <c r="D126" s="564"/>
      <c r="E126" s="564"/>
      <c r="F126" s="568"/>
      <c r="G126" s="564"/>
      <c r="H126" s="564"/>
      <c r="I126" s="465"/>
    </row>
    <row r="127" spans="1:10" ht="18.75" x14ac:dyDescent="0.3">
      <c r="A127" s="563"/>
      <c r="B127" s="563"/>
      <c r="C127" s="564"/>
      <c r="D127" s="564"/>
      <c r="E127" s="564"/>
      <c r="F127" s="568"/>
      <c r="G127" s="564"/>
      <c r="H127" s="564"/>
      <c r="I127" s="465"/>
    </row>
    <row r="128" spans="1:10" ht="18.75" x14ac:dyDescent="0.3">
      <c r="A128" s="563"/>
      <c r="B128" s="563"/>
      <c r="C128" s="564"/>
      <c r="D128" s="564"/>
      <c r="E128" s="564"/>
      <c r="F128" s="568"/>
      <c r="G128" s="564"/>
      <c r="H128" s="564"/>
      <c r="I128" s="465"/>
    </row>
    <row r="129" spans="1:9" ht="18.75" x14ac:dyDescent="0.3">
      <c r="A129" s="563"/>
      <c r="B129" s="563"/>
      <c r="C129" s="564"/>
      <c r="D129" s="564"/>
      <c r="E129" s="564"/>
      <c r="F129" s="568"/>
      <c r="G129" s="564"/>
      <c r="H129" s="564"/>
      <c r="I129" s="465"/>
    </row>
    <row r="130" spans="1:9" ht="18.75" x14ac:dyDescent="0.3">
      <c r="A130" s="563"/>
      <c r="B130" s="563"/>
      <c r="C130" s="564"/>
      <c r="D130" s="564"/>
      <c r="E130" s="564"/>
      <c r="F130" s="568"/>
      <c r="G130" s="564"/>
      <c r="H130" s="564"/>
      <c r="I130" s="465"/>
    </row>
    <row r="131" spans="1:9" ht="18.75" x14ac:dyDescent="0.3">
      <c r="A131" s="563"/>
      <c r="B131" s="563"/>
      <c r="C131" s="564"/>
      <c r="D131" s="564"/>
      <c r="E131" s="564"/>
      <c r="F131" s="568"/>
      <c r="G131" s="564"/>
      <c r="H131" s="564"/>
      <c r="I131" s="465"/>
    </row>
    <row r="132" spans="1:9" ht="18.75" x14ac:dyDescent="0.3">
      <c r="A132" s="563"/>
      <c r="B132" s="563"/>
      <c r="C132" s="564"/>
      <c r="D132" s="564"/>
      <c r="E132" s="564"/>
      <c r="F132" s="568"/>
      <c r="G132" s="564"/>
      <c r="H132" s="564"/>
      <c r="I132" s="465"/>
    </row>
    <row r="133" spans="1:9" ht="18.75" x14ac:dyDescent="0.3">
      <c r="A133" s="563"/>
      <c r="B133" s="563"/>
      <c r="C133" s="564"/>
      <c r="D133" s="564"/>
      <c r="E133" s="564"/>
      <c r="F133" s="568"/>
      <c r="G133" s="564"/>
      <c r="H133" s="564"/>
      <c r="I133" s="465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dcterms:created xsi:type="dcterms:W3CDTF">2005-07-05T10:19:27Z</dcterms:created>
  <dcterms:modified xsi:type="dcterms:W3CDTF">2015-09-30T08:07:51Z</dcterms:modified>
</cp:coreProperties>
</file>