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" sheetId="1" r:id="rId1"/>
    <sheet name="Uniformity" sheetId="3" r:id="rId2"/>
    <sheet name="LAMIVUDINE" sheetId="4" r:id="rId3"/>
    <sheet name="NEVIRAPINE" sheetId="5" r:id="rId4"/>
    <sheet name="ZIDOVUDINE" sheetId="6" r:id="rId5"/>
    <sheet name="SST (Nevirapine)" sheetId="7" r:id="rId6"/>
    <sheet name="SST(zidovudine)" sheetId="8" r:id="rId7"/>
    <sheet name="SST(lamivudine)" sheetId="9" r:id="rId8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2" i="6" l="1"/>
  <c r="G76" i="6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79" i="5" l="1"/>
  <c r="G42" i="5" l="1"/>
  <c r="E42" i="5"/>
  <c r="F115" i="6" l="1"/>
  <c r="B98" i="6"/>
  <c r="G95" i="6"/>
  <c r="E95" i="6"/>
  <c r="B87" i="6"/>
  <c r="G120" i="4"/>
  <c r="F115" i="4"/>
  <c r="B98" i="4"/>
  <c r="B87" i="4"/>
  <c r="B30" i="4"/>
  <c r="B116" i="5"/>
  <c r="B98" i="5"/>
  <c r="B34" i="6" l="1"/>
  <c r="B45" i="6"/>
  <c r="B69" i="4"/>
  <c r="C120" i="6"/>
  <c r="B116" i="6"/>
  <c r="D100" i="6" s="1"/>
  <c r="F97" i="6"/>
  <c r="F95" i="6"/>
  <c r="D95" i="6"/>
  <c r="I92" i="6" s="1"/>
  <c r="D97" i="6"/>
  <c r="B81" i="6"/>
  <c r="B83" i="6" s="1"/>
  <c r="B80" i="6"/>
  <c r="B79" i="6"/>
  <c r="C76" i="6"/>
  <c r="B68" i="6"/>
  <c r="C56" i="6"/>
  <c r="B55" i="6"/>
  <c r="D48" i="6"/>
  <c r="F44" i="6"/>
  <c r="F42" i="6"/>
  <c r="D42" i="6"/>
  <c r="D44" i="6"/>
  <c r="B30" i="6"/>
  <c r="C120" i="5"/>
  <c r="D100" i="5"/>
  <c r="F95" i="5"/>
  <c r="D95" i="5"/>
  <c r="I92" i="5" s="1"/>
  <c r="B87" i="5"/>
  <c r="D97" i="5" s="1"/>
  <c r="B81" i="5"/>
  <c r="B83" i="5" s="1"/>
  <c r="B80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 s="1"/>
  <c r="F97" i="4"/>
  <c r="F95" i="4"/>
  <c r="D95" i="4"/>
  <c r="I92" i="4" s="1"/>
  <c r="D9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C49" i="3"/>
  <c r="C46" i="3"/>
  <c r="B57" i="6" s="1"/>
  <c r="B69" i="6" s="1"/>
  <c r="C45" i="3"/>
  <c r="D43" i="3"/>
  <c r="D41" i="3"/>
  <c r="D40" i="3"/>
  <c r="D39" i="3"/>
  <c r="D37" i="3"/>
  <c r="D36" i="3"/>
  <c r="D35" i="3"/>
  <c r="D33" i="3"/>
  <c r="D32" i="3"/>
  <c r="D31" i="3"/>
  <c r="D29" i="3"/>
  <c r="D28" i="3"/>
  <c r="D27" i="3"/>
  <c r="D26" i="3"/>
  <c r="D25" i="3"/>
  <c r="D24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6" l="1"/>
  <c r="D101" i="6"/>
  <c r="D102" i="6" s="1"/>
  <c r="D101" i="4"/>
  <c r="D102" i="4" s="1"/>
  <c r="D101" i="5"/>
  <c r="E91" i="5" s="1"/>
  <c r="F45" i="6"/>
  <c r="F46" i="6" s="1"/>
  <c r="D45" i="6"/>
  <c r="D46" i="6" s="1"/>
  <c r="F98" i="6"/>
  <c r="F99" i="6" s="1"/>
  <c r="D98" i="6"/>
  <c r="D99" i="6" s="1"/>
  <c r="D49" i="5"/>
  <c r="D45" i="5"/>
  <c r="E39" i="5" s="1"/>
  <c r="D98" i="5"/>
  <c r="D99" i="5" s="1"/>
  <c r="I39" i="5"/>
  <c r="F44" i="4"/>
  <c r="D98" i="4"/>
  <c r="D99" i="4" s="1"/>
  <c r="F45" i="4"/>
  <c r="F46" i="4" s="1"/>
  <c r="D45" i="4"/>
  <c r="D46" i="4" s="1"/>
  <c r="F98" i="4"/>
  <c r="F99" i="4" s="1"/>
  <c r="E41" i="4"/>
  <c r="D49" i="4"/>
  <c r="E40" i="4"/>
  <c r="G41" i="4"/>
  <c r="E94" i="6"/>
  <c r="G92" i="6"/>
  <c r="G94" i="6"/>
  <c r="E94" i="4"/>
  <c r="G94" i="4"/>
  <c r="E94" i="5"/>
  <c r="D102" i="5"/>
  <c r="E41" i="6"/>
  <c r="D49" i="6"/>
  <c r="G38" i="6"/>
  <c r="C50" i="3"/>
  <c r="F44" i="5"/>
  <c r="F45" i="5" s="1"/>
  <c r="G40" i="5" s="1"/>
  <c r="F97" i="5"/>
  <c r="F98" i="5" s="1"/>
  <c r="F99" i="5" s="1"/>
  <c r="D30" i="3"/>
  <c r="D34" i="3"/>
  <c r="D38" i="3"/>
  <c r="D42" i="3"/>
  <c r="B49" i="3"/>
  <c r="D50" i="3"/>
  <c r="G39" i="5"/>
  <c r="E41" i="5"/>
  <c r="B57" i="5"/>
  <c r="B69" i="5" s="1"/>
  <c r="D49" i="3"/>
  <c r="B57" i="4"/>
  <c r="E93" i="6" l="1"/>
  <c r="G91" i="6"/>
  <c r="G93" i="6"/>
  <c r="E91" i="6"/>
  <c r="E92" i="6"/>
  <c r="G93" i="4"/>
  <c r="E91" i="4"/>
  <c r="G92" i="4"/>
  <c r="G91" i="4"/>
  <c r="E92" i="4"/>
  <c r="E93" i="4"/>
  <c r="E38" i="6"/>
  <c r="E39" i="6"/>
  <c r="G41" i="6"/>
  <c r="G40" i="6"/>
  <c r="E40" i="6"/>
  <c r="G39" i="6"/>
  <c r="E38" i="5"/>
  <c r="G38" i="5"/>
  <c r="D46" i="5"/>
  <c r="E92" i="5"/>
  <c r="E93" i="5"/>
  <c r="E40" i="5"/>
  <c r="G39" i="4"/>
  <c r="G38" i="4"/>
  <c r="G40" i="4"/>
  <c r="E38" i="4"/>
  <c r="E39" i="4"/>
  <c r="G92" i="5"/>
  <c r="G91" i="5"/>
  <c r="G93" i="5"/>
  <c r="G41" i="5"/>
  <c r="F46" i="5"/>
  <c r="G94" i="5"/>
  <c r="E95" i="5" l="1"/>
  <c r="D103" i="6"/>
  <c r="E108" i="6" s="1"/>
  <c r="F108" i="6" s="1"/>
  <c r="D105" i="6"/>
  <c r="G95" i="4"/>
  <c r="E95" i="4"/>
  <c r="D103" i="4"/>
  <c r="E112" i="4" s="1"/>
  <c r="F112" i="4" s="1"/>
  <c r="D105" i="4"/>
  <c r="G95" i="5"/>
  <c r="G42" i="6"/>
  <c r="E42" i="6"/>
  <c r="D50" i="6"/>
  <c r="D52" i="6"/>
  <c r="D103" i="5"/>
  <c r="E111" i="5" s="1"/>
  <c r="F111" i="5" s="1"/>
  <c r="D52" i="5"/>
  <c r="D50" i="5"/>
  <c r="G71" i="5" s="1"/>
  <c r="H71" i="5" s="1"/>
  <c r="G42" i="4"/>
  <c r="E42" i="4"/>
  <c r="D50" i="4"/>
  <c r="G70" i="4" s="1"/>
  <c r="H70" i="4" s="1"/>
  <c r="D52" i="4"/>
  <c r="D105" i="5"/>
  <c r="D104" i="4"/>
  <c r="G61" i="5" l="1"/>
  <c r="H61" i="5" s="1"/>
  <c r="G68" i="5"/>
  <c r="H68" i="5" s="1"/>
  <c r="E109" i="6"/>
  <c r="F109" i="6" s="1"/>
  <c r="E113" i="6"/>
  <c r="F113" i="6" s="1"/>
  <c r="D104" i="6"/>
  <c r="E110" i="6"/>
  <c r="F110" i="6" s="1"/>
  <c r="E111" i="6"/>
  <c r="F111" i="6" s="1"/>
  <c r="E112" i="6"/>
  <c r="F112" i="6" s="1"/>
  <c r="E108" i="4"/>
  <c r="E113" i="4"/>
  <c r="F113" i="4" s="1"/>
  <c r="E109" i="4"/>
  <c r="F109" i="4" s="1"/>
  <c r="E110" i="4"/>
  <c r="F110" i="4" s="1"/>
  <c r="E111" i="4"/>
  <c r="F111" i="4" s="1"/>
  <c r="E109" i="5"/>
  <c r="F109" i="5" s="1"/>
  <c r="E113" i="5"/>
  <c r="F113" i="5" s="1"/>
  <c r="E108" i="5"/>
  <c r="F108" i="5" s="1"/>
  <c r="E112" i="5"/>
  <c r="F112" i="5" s="1"/>
  <c r="D104" i="5"/>
  <c r="G67" i="6"/>
  <c r="H67" i="6" s="1"/>
  <c r="D51" i="6"/>
  <c r="G66" i="6"/>
  <c r="H66" i="6" s="1"/>
  <c r="G61" i="6"/>
  <c r="H61" i="6" s="1"/>
  <c r="G70" i="6"/>
  <c r="H70" i="6" s="1"/>
  <c r="G60" i="6"/>
  <c r="H60" i="6" s="1"/>
  <c r="G69" i="6"/>
  <c r="H69" i="6" s="1"/>
  <c r="G63" i="6"/>
  <c r="H63" i="6" s="1"/>
  <c r="G62" i="6"/>
  <c r="H62" i="6" s="1"/>
  <c r="G65" i="6"/>
  <c r="H65" i="6" s="1"/>
  <c r="G64" i="6"/>
  <c r="H64" i="6" s="1"/>
  <c r="G68" i="6"/>
  <c r="H68" i="6" s="1"/>
  <c r="E110" i="5"/>
  <c r="F110" i="5" s="1"/>
  <c r="G63" i="5"/>
  <c r="H63" i="5" s="1"/>
  <c r="G70" i="5"/>
  <c r="H70" i="5" s="1"/>
  <c r="G64" i="5"/>
  <c r="H64" i="5" s="1"/>
  <c r="D51" i="5"/>
  <c r="G66" i="5"/>
  <c r="H66" i="5" s="1"/>
  <c r="G65" i="5"/>
  <c r="H65" i="5" s="1"/>
  <c r="G60" i="5"/>
  <c r="H60" i="5" s="1"/>
  <c r="G69" i="5"/>
  <c r="H69" i="5" s="1"/>
  <c r="G67" i="5"/>
  <c r="H67" i="5" s="1"/>
  <c r="G62" i="5"/>
  <c r="H62" i="5" s="1"/>
  <c r="G69" i="4"/>
  <c r="H69" i="4" s="1"/>
  <c r="G68" i="4"/>
  <c r="H68" i="4" s="1"/>
  <c r="G63" i="4"/>
  <c r="H63" i="4" s="1"/>
  <c r="G62" i="4"/>
  <c r="H62" i="4" s="1"/>
  <c r="D51" i="4"/>
  <c r="G64" i="4"/>
  <c r="H64" i="4" s="1"/>
  <c r="G65" i="4"/>
  <c r="H65" i="4" s="1"/>
  <c r="G60" i="4"/>
  <c r="H60" i="4" s="1"/>
  <c r="G71" i="4"/>
  <c r="H71" i="4" s="1"/>
  <c r="G67" i="4"/>
  <c r="H67" i="4" s="1"/>
  <c r="G66" i="4"/>
  <c r="H66" i="4" s="1"/>
  <c r="G61" i="4"/>
  <c r="H61" i="4" s="1"/>
  <c r="F115" i="5" l="1"/>
  <c r="G120" i="6"/>
  <c r="F117" i="6"/>
  <c r="F108" i="4"/>
  <c r="F117" i="4" s="1"/>
  <c r="F116" i="4"/>
  <c r="H72" i="4"/>
  <c r="F117" i="5"/>
  <c r="G120" i="5"/>
  <c r="H74" i="6"/>
  <c r="H74" i="5"/>
  <c r="H72" i="5"/>
  <c r="H74" i="4"/>
  <c r="G76" i="4"/>
  <c r="H73" i="5" l="1"/>
  <c r="G76" i="5"/>
  <c r="F116" i="6"/>
  <c r="F116" i="5"/>
  <c r="H73" i="6"/>
  <c r="H73" i="4"/>
</calcChain>
</file>

<file path=xl/sharedStrings.xml><?xml version="1.0" encoding="utf-8"?>
<sst xmlns="http://schemas.openxmlformats.org/spreadsheetml/2006/main" count="686" uniqueCount="137">
  <si>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</si>
  <si>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</si>
  <si>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</si>
  <si>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</si>
  <si>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</si>
  <si>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</si>
  <si>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</si>
  <si>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NDQD201508114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</si>
  <si>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</si>
  <si>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</si>
  <si>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</si>
  <si>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</si>
  <si>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2015-08-12 08:15:17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</si>
  <si>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</si>
  <si>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</si>
  <si>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</si>
  <si>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</si>
  <si>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</si>
  <si>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</si>
  <si>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</si>
  <si>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</si>
  <si>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</si>
  <si>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</si>
  <si>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</si>
  <si>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</si>
  <si>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</si>
  <si>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</si>
  <si>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</si>
  <si>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</si>
  <si>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</si>
  <si>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</si>
  <si>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</si>
  <si>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</si>
  <si>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</si>
  <si>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</si>
  <si>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</si>
  <si>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</si>
  <si>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</si>
  <si>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</si>
  <si>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</si>
  <si>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</si>
  <si>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</si>
  <si>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</si>
  <si>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</si>
  <si>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</si>
  <si>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</si>
  <si>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</si>
  <si>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</si>
  <si>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</si>
  <si>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</si>
  <si>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</si>
  <si>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</si>
  <si>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</si>
  <si>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</si>
  <si>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</si>
  <si>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</si>
  <si>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</si>
  <si>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</si>
  <si>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</si>
  <si>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</si>
  <si>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</si>
  <si>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</si>
  <si>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</si>
  <si>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</si>
  <si>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</si>
  <si>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</si>
  <si>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</si>
  <si>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</si>
  <si>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</si>
  <si>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</si>
  <si>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</si>
  <si>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</si>
  <si>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</si>
  <si>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</si>
  <si>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</si>
  <si>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</si>
  <si>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</si>
  <si>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</si>
  <si>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</si>
  <si>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</si>
  <si>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</si>
  <si>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</si>
  <si>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</si>
  <si>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</si>
  <si>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</si>
  <si>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</si>
  <si>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</si>
  <si>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</si>
  <si>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</si>
  <si>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</si>
  <si>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</si>
  <si>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</si>
  <si>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</si>
  <si>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</si>
  <si>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</si>
  <si>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</si>
  <si>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</si>
  <si>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</si>
  <si>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</si>
  <si>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</si>
  <si>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</si>
  <si>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</si>
  <si>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</si>
  <si>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</si>
  <si>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</si>
  <si>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</si>
  <si>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</si>
  <si>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</si>
  <si>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</si>
  <si>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</si>
  <si>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</si>
  <si>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</si>
  <si>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</si>
  <si>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</si>
  <si>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</si>
  <si>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</si>
  <si>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</si>
  <si>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</si>
  <si>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</si>
  <si>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</si>
  <si>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</si>
  <si>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</si>
  <si>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</si>
  <si>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</si>
  <si>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</si>
  <si>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</si>
  <si>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WRS/N1-2</t>
  </si>
  <si>
    <t>lamivudine</t>
  </si>
  <si>
    <t>WRS/L3/6</t>
  </si>
  <si>
    <t>Zidovudine</t>
  </si>
  <si>
    <t>NQCL-WRS-Z1-1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</si>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</sst>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7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25" fillId="3" borderId="29" xfId="0" applyFont="1" applyFill="1" applyBorder="1" applyAlignment="1" applyProtection="1">
      <alignment horizontal="center"/>
      <protection locked="0"/>
    </xf>
    <xf numFmtId="0" fontId="26" fillId="2" borderId="0" xfId="1" applyFont="1" applyFill="1"/>
    <xf numFmtId="0" fontId="27" fillId="2" borderId="0" xfId="1" applyFont="1" applyFill="1"/>
    <xf numFmtId="0" fontId="27" fillId="2" borderId="0" xfId="1" applyFont="1" applyFill="1" applyAlignment="1">
      <alignment horizontal="right"/>
    </xf>
    <xf numFmtId="0" fontId="29" fillId="2" borderId="0" xfId="1" applyFont="1" applyFill="1"/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1" fillId="2" borderId="0" xfId="1" applyFont="1" applyFill="1"/>
    <xf numFmtId="0" fontId="30" fillId="2" borderId="0" xfId="1" applyFont="1" applyFill="1"/>
    <xf numFmtId="2" fontId="30" fillId="2" borderId="0" xfId="1" applyNumberFormat="1" applyFont="1" applyFill="1" applyAlignment="1">
      <alignment horizontal="center"/>
    </xf>
    <xf numFmtId="164" fontId="30" fillId="2" borderId="0" xfId="1" applyNumberFormat="1" applyFont="1" applyFill="1" applyAlignment="1">
      <alignment horizontal="center"/>
    </xf>
    <xf numFmtId="0" fontId="30" fillId="2" borderId="1" xfId="1" applyFont="1" applyFill="1" applyBorder="1" applyAlignment="1">
      <alignment horizontal="center"/>
    </xf>
    <xf numFmtId="0" fontId="30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30" fillId="4" borderId="2" xfId="1" applyNumberFormat="1" applyFont="1" applyFill="1" applyBorder="1" applyAlignment="1">
      <alignment horizontal="center"/>
    </xf>
    <xf numFmtId="1" fontId="30" fillId="4" borderId="1" xfId="1" applyNumberFormat="1" applyFont="1" applyFill="1" applyBorder="1" applyAlignment="1">
      <alignment horizontal="center"/>
    </xf>
    <xf numFmtId="2" fontId="30" fillId="4" borderId="1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30" fillId="5" borderId="1" xfId="1" applyNumberFormat="1" applyFont="1" applyFill="1" applyBorder="1" applyAlignment="1">
      <alignment horizontal="center"/>
    </xf>
    <xf numFmtId="165" fontId="30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30" fillId="4" borderId="1" xfId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4" fillId="2" borderId="0" xfId="1" applyFill="1"/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7" fillId="2" borderId="7" xfId="1" applyFont="1" applyFill="1" applyBorder="1"/>
    <xf numFmtId="0" fontId="26" fillId="2" borderId="11" xfId="1" applyFont="1" applyFill="1" applyBorder="1"/>
    <xf numFmtId="0" fontId="27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8" fillId="2" borderId="0" xfId="1" applyFont="1" applyFill="1" applyAlignment="1">
      <alignment horizontal="center"/>
    </xf>
    <xf numFmtId="0" fontId="26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94" t="s">
        <v>0</v>
      </c>
      <c r="B15" s="694"/>
      <c r="C15" s="694"/>
      <c r="D15" s="694"/>
      <c r="E15" s="69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95" t="s">
        <v>26</v>
      </c>
      <c r="C59" s="69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99" t="s">
        <v>31</v>
      </c>
      <c r="B11" s="700"/>
      <c r="C11" s="700"/>
      <c r="D11" s="700"/>
      <c r="E11" s="700"/>
      <c r="F11" s="701"/>
      <c r="G11" s="91"/>
    </row>
    <row r="12" spans="1:7" ht="16.5" customHeight="1" x14ac:dyDescent="0.3">
      <c r="A12" s="698" t="s">
        <v>32</v>
      </c>
      <c r="B12" s="698"/>
      <c r="C12" s="698"/>
      <c r="D12" s="698"/>
      <c r="E12" s="698"/>
      <c r="F12" s="698"/>
      <c r="G12" s="90"/>
    </row>
    <row r="14" spans="1:7" ht="16.5" customHeight="1" x14ac:dyDescent="0.3">
      <c r="A14" s="703" t="s">
        <v>33</v>
      </c>
      <c r="B14" s="703"/>
      <c r="C14" s="60" t="s">
        <v>5</v>
      </c>
    </row>
    <row r="15" spans="1:7" ht="16.5" customHeight="1" x14ac:dyDescent="0.3">
      <c r="A15" s="703" t="s">
        <v>34</v>
      </c>
      <c r="B15" s="703"/>
      <c r="C15" s="60" t="s">
        <v>7</v>
      </c>
    </row>
    <row r="16" spans="1:7" ht="16.5" customHeight="1" x14ac:dyDescent="0.3">
      <c r="A16" s="703" t="s">
        <v>35</v>
      </c>
      <c r="B16" s="703"/>
      <c r="C16" s="60" t="s">
        <v>9</v>
      </c>
    </row>
    <row r="17" spans="1:5" ht="16.5" customHeight="1" x14ac:dyDescent="0.3">
      <c r="A17" s="703" t="s">
        <v>36</v>
      </c>
      <c r="B17" s="703"/>
      <c r="C17" s="60" t="s">
        <v>11</v>
      </c>
    </row>
    <row r="18" spans="1:5" ht="16.5" customHeight="1" x14ac:dyDescent="0.3">
      <c r="A18" s="703" t="s">
        <v>37</v>
      </c>
      <c r="B18" s="703"/>
      <c r="C18" s="97" t="s">
        <v>12</v>
      </c>
    </row>
    <row r="19" spans="1:5" ht="16.5" customHeight="1" x14ac:dyDescent="0.3">
      <c r="A19" s="703" t="s">
        <v>38</v>
      </c>
      <c r="B19" s="70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98" t="s">
        <v>1</v>
      </c>
      <c r="B21" s="698"/>
      <c r="C21" s="59" t="s">
        <v>39</v>
      </c>
      <c r="D21" s="66"/>
    </row>
    <row r="22" spans="1:5" ht="15.75" customHeight="1" x14ac:dyDescent="0.3">
      <c r="A22" s="702"/>
      <c r="B22" s="702"/>
      <c r="C22" s="57"/>
      <c r="D22" s="702"/>
      <c r="E22" s="70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1203.67</v>
      </c>
      <c r="D24" s="87">
        <f t="shared" ref="D24:D43" si="0">(C24-$C$46)/$C$46</f>
        <v>-1.8653548022317716E-2</v>
      </c>
      <c r="E24" s="53"/>
    </row>
    <row r="25" spans="1:5" ht="15.75" customHeight="1" x14ac:dyDescent="0.3">
      <c r="C25" s="95">
        <v>1195.2</v>
      </c>
      <c r="D25" s="88">
        <f t="shared" si="0"/>
        <v>-2.5559098919366738E-2</v>
      </c>
      <c r="E25" s="53"/>
    </row>
    <row r="26" spans="1:5" ht="15.75" customHeight="1" x14ac:dyDescent="0.3">
      <c r="C26" s="95">
        <v>1251.68</v>
      </c>
      <c r="D26" s="88">
        <f t="shared" si="0"/>
        <v>2.0488777664497203E-2</v>
      </c>
      <c r="E26" s="53"/>
    </row>
    <row r="27" spans="1:5" ht="15.75" customHeight="1" x14ac:dyDescent="0.3">
      <c r="C27" s="95">
        <v>1197.07</v>
      </c>
      <c r="D27" s="88">
        <f t="shared" si="0"/>
        <v>-2.4034496773265097E-2</v>
      </c>
      <c r="E27" s="53"/>
    </row>
    <row r="28" spans="1:5" ht="15.75" customHeight="1" x14ac:dyDescent="0.3">
      <c r="C28" s="95">
        <v>1223.1099999999999</v>
      </c>
      <c r="D28" s="88">
        <f t="shared" si="0"/>
        <v>-2.8042080649822556E-3</v>
      </c>
      <c r="E28" s="53"/>
    </row>
    <row r="29" spans="1:5" ht="15.75" customHeight="1" x14ac:dyDescent="0.3">
      <c r="C29" s="95">
        <v>1183.18</v>
      </c>
      <c r="D29" s="88">
        <f t="shared" si="0"/>
        <v>-3.5358948008213119E-2</v>
      </c>
      <c r="E29" s="53"/>
    </row>
    <row r="30" spans="1:5" ht="15.75" customHeight="1" x14ac:dyDescent="0.3">
      <c r="C30" s="95">
        <v>1269.81</v>
      </c>
      <c r="D30" s="88">
        <f t="shared" si="0"/>
        <v>3.5270080824296203E-2</v>
      </c>
      <c r="E30" s="53"/>
    </row>
    <row r="31" spans="1:5" ht="15.75" customHeight="1" x14ac:dyDescent="0.3">
      <c r="C31" s="95">
        <v>1223.51</v>
      </c>
      <c r="D31" s="88">
        <f t="shared" si="0"/>
        <v>-2.4780899588641649E-3</v>
      </c>
      <c r="E31" s="53"/>
    </row>
    <row r="32" spans="1:5" ht="15.75" customHeight="1" x14ac:dyDescent="0.3">
      <c r="C32" s="95">
        <v>1245.3699999999999</v>
      </c>
      <c r="D32" s="88">
        <f t="shared" si="0"/>
        <v>1.5344264540485354E-2</v>
      </c>
      <c r="E32" s="53"/>
    </row>
    <row r="33" spans="1:7" ht="15.75" customHeight="1" x14ac:dyDescent="0.3">
      <c r="C33" s="95">
        <v>1203.47</v>
      </c>
      <c r="D33" s="88">
        <f t="shared" si="0"/>
        <v>-1.8816607075376759E-2</v>
      </c>
      <c r="E33" s="53"/>
    </row>
    <row r="34" spans="1:7" ht="15.75" customHeight="1" x14ac:dyDescent="0.3">
      <c r="C34" s="95">
        <v>1239</v>
      </c>
      <c r="D34" s="88">
        <f t="shared" si="0"/>
        <v>1.015083370055603E-2</v>
      </c>
      <c r="E34" s="53"/>
    </row>
    <row r="35" spans="1:7" ht="15.75" customHeight="1" x14ac:dyDescent="0.3">
      <c r="C35" s="95">
        <v>1252.4100000000001</v>
      </c>
      <c r="D35" s="88">
        <f t="shared" si="0"/>
        <v>2.1083943208162599E-2</v>
      </c>
      <c r="E35" s="53"/>
    </row>
    <row r="36" spans="1:7" ht="15.75" customHeight="1" x14ac:dyDescent="0.3">
      <c r="C36" s="95">
        <v>1226.5999999999999</v>
      </c>
      <c r="D36" s="88">
        <f t="shared" si="0"/>
        <v>4.1172410897445556E-5</v>
      </c>
      <c r="E36" s="53"/>
    </row>
    <row r="37" spans="1:7" ht="15.75" customHeight="1" x14ac:dyDescent="0.3">
      <c r="C37" s="95">
        <v>1238.06</v>
      </c>
      <c r="D37" s="88">
        <f t="shared" si="0"/>
        <v>9.3844561511786471E-3</v>
      </c>
      <c r="E37" s="53"/>
    </row>
    <row r="38" spans="1:7" ht="15.75" customHeight="1" x14ac:dyDescent="0.3">
      <c r="C38" s="95">
        <v>1214.94</v>
      </c>
      <c r="D38" s="88">
        <f t="shared" si="0"/>
        <v>-9.465170382442616E-3</v>
      </c>
      <c r="E38" s="53"/>
    </row>
    <row r="39" spans="1:7" ht="15.75" customHeight="1" x14ac:dyDescent="0.3">
      <c r="C39" s="95">
        <v>1245.4100000000001</v>
      </c>
      <c r="D39" s="88">
        <f t="shared" si="0"/>
        <v>1.537687635109731E-2</v>
      </c>
      <c r="E39" s="53"/>
    </row>
    <row r="40" spans="1:7" ht="15.75" customHeight="1" x14ac:dyDescent="0.3">
      <c r="C40" s="95">
        <v>1223.33</v>
      </c>
      <c r="D40" s="88">
        <f t="shared" si="0"/>
        <v>-2.6248431066173243E-3</v>
      </c>
      <c r="E40" s="53"/>
    </row>
    <row r="41" spans="1:7" ht="15.75" customHeight="1" x14ac:dyDescent="0.3">
      <c r="C41" s="95">
        <v>1229.69</v>
      </c>
      <c r="D41" s="88">
        <f t="shared" si="0"/>
        <v>2.5604347806592416E-3</v>
      </c>
      <c r="E41" s="53"/>
    </row>
    <row r="42" spans="1:7" ht="15.75" customHeight="1" x14ac:dyDescent="0.3">
      <c r="C42" s="95">
        <v>1228.6400000000001</v>
      </c>
      <c r="D42" s="88">
        <f t="shared" si="0"/>
        <v>1.7043747520994854E-3</v>
      </c>
      <c r="E42" s="53"/>
    </row>
    <row r="43" spans="1:7" ht="16.5" customHeight="1" x14ac:dyDescent="0.3">
      <c r="C43" s="96">
        <v>1236.8399999999999</v>
      </c>
      <c r="D43" s="89">
        <f t="shared" si="0"/>
        <v>8.389795927518675E-3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24530.989999999998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1226.5494999999999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96">
        <f>C46</f>
        <v>1226.5494999999999</v>
      </c>
      <c r="C49" s="93">
        <f>-IF(C46&lt;=80,10%,IF(C46&lt;250,7.5%,5%))</f>
        <v>-0.05</v>
      </c>
      <c r="D49" s="81">
        <f>IF(C46&lt;=80,C46*0.9,IF(C46&lt;250,C46*0.925,C46*0.95))</f>
        <v>1165.2220249999998</v>
      </c>
    </row>
    <row r="50" spans="1:6" ht="17.25" customHeight="1" x14ac:dyDescent="0.3">
      <c r="B50" s="697"/>
      <c r="C50" s="94">
        <f>IF(C46&lt;=80, 10%, IF(C46&lt;250, 7.5%, 5%))</f>
        <v>0.05</v>
      </c>
      <c r="D50" s="81">
        <f>IF(C46&lt;=80, C46*1.1, IF(C46&lt;250, C46*1.075, C46*1.05))</f>
        <v>1287.8769749999999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1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4" t="s">
        <v>45</v>
      </c>
      <c r="B1" s="704"/>
      <c r="C1" s="704"/>
      <c r="D1" s="704"/>
      <c r="E1" s="704"/>
      <c r="F1" s="704"/>
      <c r="G1" s="704"/>
      <c r="H1" s="704"/>
      <c r="I1" s="704"/>
    </row>
    <row r="2" spans="1:9" ht="18.75" customHeight="1" x14ac:dyDescent="0.25">
      <c r="A2" s="704"/>
      <c r="B2" s="704"/>
      <c r="C2" s="704"/>
      <c r="D2" s="704"/>
      <c r="E2" s="704"/>
      <c r="F2" s="704"/>
      <c r="G2" s="704"/>
      <c r="H2" s="704"/>
      <c r="I2" s="704"/>
    </row>
    <row r="3" spans="1:9" ht="18.75" customHeight="1" x14ac:dyDescent="0.25">
      <c r="A3" s="704"/>
      <c r="B3" s="704"/>
      <c r="C3" s="704"/>
      <c r="D3" s="704"/>
      <c r="E3" s="704"/>
      <c r="F3" s="704"/>
      <c r="G3" s="704"/>
      <c r="H3" s="704"/>
      <c r="I3" s="704"/>
    </row>
    <row r="4" spans="1:9" ht="18.75" customHeight="1" x14ac:dyDescent="0.25">
      <c r="A4" s="704"/>
      <c r="B4" s="704"/>
      <c r="C4" s="704"/>
      <c r="D4" s="704"/>
      <c r="E4" s="704"/>
      <c r="F4" s="704"/>
      <c r="G4" s="704"/>
      <c r="H4" s="704"/>
      <c r="I4" s="704"/>
    </row>
    <row r="5" spans="1:9" ht="18.75" customHeight="1" x14ac:dyDescent="0.25">
      <c r="A5" s="704"/>
      <c r="B5" s="704"/>
      <c r="C5" s="704"/>
      <c r="D5" s="704"/>
      <c r="E5" s="704"/>
      <c r="F5" s="704"/>
      <c r="G5" s="704"/>
      <c r="H5" s="704"/>
      <c r="I5" s="704"/>
    </row>
    <row r="6" spans="1:9" ht="18.75" customHeight="1" x14ac:dyDescent="0.25">
      <c r="A6" s="704"/>
      <c r="B6" s="704"/>
      <c r="C6" s="704"/>
      <c r="D6" s="704"/>
      <c r="E6" s="704"/>
      <c r="F6" s="704"/>
      <c r="G6" s="704"/>
      <c r="H6" s="704"/>
      <c r="I6" s="704"/>
    </row>
    <row r="7" spans="1:9" ht="18.75" customHeight="1" x14ac:dyDescent="0.25">
      <c r="A7" s="704"/>
      <c r="B7" s="704"/>
      <c r="C7" s="704"/>
      <c r="D7" s="704"/>
      <c r="E7" s="704"/>
      <c r="F7" s="704"/>
      <c r="G7" s="704"/>
      <c r="H7" s="704"/>
      <c r="I7" s="704"/>
    </row>
    <row r="8" spans="1:9" x14ac:dyDescent="0.25">
      <c r="A8" s="705" t="s">
        <v>46</v>
      </c>
      <c r="B8" s="705"/>
      <c r="C8" s="705"/>
      <c r="D8" s="705"/>
      <c r="E8" s="705"/>
      <c r="F8" s="705"/>
      <c r="G8" s="705"/>
      <c r="H8" s="705"/>
      <c r="I8" s="705"/>
    </row>
    <row r="9" spans="1:9" x14ac:dyDescent="0.25">
      <c r="A9" s="705"/>
      <c r="B9" s="705"/>
      <c r="C9" s="705"/>
      <c r="D9" s="705"/>
      <c r="E9" s="705"/>
      <c r="F9" s="705"/>
      <c r="G9" s="705"/>
      <c r="H9" s="705"/>
      <c r="I9" s="705"/>
    </row>
    <row r="10" spans="1:9" x14ac:dyDescent="0.25">
      <c r="A10" s="705"/>
      <c r="B10" s="705"/>
      <c r="C10" s="705"/>
      <c r="D10" s="705"/>
      <c r="E10" s="705"/>
      <c r="F10" s="705"/>
      <c r="G10" s="705"/>
      <c r="H10" s="705"/>
      <c r="I10" s="705"/>
    </row>
    <row r="11" spans="1:9" x14ac:dyDescent="0.25">
      <c r="A11" s="705"/>
      <c r="B11" s="705"/>
      <c r="C11" s="705"/>
      <c r="D11" s="705"/>
      <c r="E11" s="705"/>
      <c r="F11" s="705"/>
      <c r="G11" s="705"/>
      <c r="H11" s="705"/>
      <c r="I11" s="705"/>
    </row>
    <row r="12" spans="1:9" x14ac:dyDescent="0.25">
      <c r="A12" s="705"/>
      <c r="B12" s="705"/>
      <c r="C12" s="705"/>
      <c r="D12" s="705"/>
      <c r="E12" s="705"/>
      <c r="F12" s="705"/>
      <c r="G12" s="705"/>
      <c r="H12" s="705"/>
      <c r="I12" s="705"/>
    </row>
    <row r="13" spans="1:9" x14ac:dyDescent="0.25">
      <c r="A13" s="705"/>
      <c r="B13" s="705"/>
      <c r="C13" s="705"/>
      <c r="D13" s="705"/>
      <c r="E13" s="705"/>
      <c r="F13" s="705"/>
      <c r="G13" s="705"/>
      <c r="H13" s="705"/>
      <c r="I13" s="705"/>
    </row>
    <row r="14" spans="1:9" x14ac:dyDescent="0.25">
      <c r="A14" s="705"/>
      <c r="B14" s="705"/>
      <c r="C14" s="705"/>
      <c r="D14" s="705"/>
      <c r="E14" s="705"/>
      <c r="F14" s="705"/>
      <c r="G14" s="705"/>
      <c r="H14" s="705"/>
      <c r="I14" s="705"/>
    </row>
    <row r="15" spans="1:9" ht="19.5" customHeight="1" x14ac:dyDescent="0.3">
      <c r="A15" s="98"/>
    </row>
    <row r="16" spans="1:9" ht="19.5" customHeight="1" x14ac:dyDescent="0.3">
      <c r="A16" s="738" t="s">
        <v>31</v>
      </c>
      <c r="B16" s="739"/>
      <c r="C16" s="739"/>
      <c r="D16" s="739"/>
      <c r="E16" s="739"/>
      <c r="F16" s="739"/>
      <c r="G16" s="739"/>
      <c r="H16" s="740"/>
    </row>
    <row r="17" spans="1:14" ht="20.25" customHeight="1" x14ac:dyDescent="0.25">
      <c r="A17" s="741" t="s">
        <v>47</v>
      </c>
      <c r="B17" s="741"/>
      <c r="C17" s="741"/>
      <c r="D17" s="741"/>
      <c r="E17" s="741"/>
      <c r="F17" s="741"/>
      <c r="G17" s="741"/>
      <c r="H17" s="741"/>
    </row>
    <row r="18" spans="1:14" ht="26.25" customHeight="1" x14ac:dyDescent="0.4">
      <c r="A18" s="100" t="s">
        <v>33</v>
      </c>
      <c r="B18" s="737" t="s">
        <v>5</v>
      </c>
      <c r="C18" s="737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42" t="s">
        <v>9</v>
      </c>
      <c r="C20" s="74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42" t="s">
        <v>11</v>
      </c>
      <c r="C21" s="742"/>
      <c r="D21" s="742"/>
      <c r="E21" s="742"/>
      <c r="F21" s="742"/>
      <c r="G21" s="742"/>
      <c r="H21" s="74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37" t="s">
        <v>127</v>
      </c>
      <c r="C26" s="737"/>
    </row>
    <row r="27" spans="1:14" ht="26.25" customHeight="1" x14ac:dyDescent="0.4">
      <c r="A27" s="109" t="s">
        <v>48</v>
      </c>
      <c r="B27" s="735" t="s">
        <v>128</v>
      </c>
      <c r="C27" s="735"/>
    </row>
    <row r="28" spans="1:14" ht="27" customHeight="1" x14ac:dyDescent="0.4">
      <c r="A28" s="109" t="s">
        <v>6</v>
      </c>
      <c r="B28" s="110">
        <v>101.34</v>
      </c>
    </row>
    <row r="29" spans="1:14" s="14" customFormat="1" ht="27" customHeight="1" x14ac:dyDescent="0.4">
      <c r="A29" s="109" t="s">
        <v>49</v>
      </c>
      <c r="B29" s="111"/>
      <c r="C29" s="712" t="s">
        <v>50</v>
      </c>
      <c r="D29" s="713"/>
      <c r="E29" s="713"/>
      <c r="F29" s="713"/>
      <c r="G29" s="71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101.34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715" t="s">
        <v>53</v>
      </c>
      <c r="D31" s="716"/>
      <c r="E31" s="716"/>
      <c r="F31" s="716"/>
      <c r="G31" s="716"/>
      <c r="H31" s="71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715" t="s">
        <v>55</v>
      </c>
      <c r="D32" s="716"/>
      <c r="E32" s="716"/>
      <c r="F32" s="716"/>
      <c r="G32" s="716"/>
      <c r="H32" s="71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718" t="s">
        <v>59</v>
      </c>
      <c r="E36" s="736"/>
      <c r="F36" s="718" t="s">
        <v>60</v>
      </c>
      <c r="G36" s="71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63505417</v>
      </c>
      <c r="E38" s="133">
        <f>IF(ISBLANK(D38),"-",$D$48/$D$45*D38)</f>
        <v>59530427.483875662</v>
      </c>
      <c r="F38" s="132">
        <v>68581409</v>
      </c>
      <c r="G38" s="134">
        <f>IF(ISBLANK(F38),"-",$D$48/$F$45*F38)</f>
        <v>59748001.558399387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62816346</v>
      </c>
      <c r="E39" s="138">
        <f>IF(ISBLANK(D39),"-",$D$48/$D$45*D39)</f>
        <v>58884487.450181507</v>
      </c>
      <c r="F39" s="137">
        <v>68386643</v>
      </c>
      <c r="G39" s="139">
        <f>IF(ISBLANK(F39),"-",$D$48/$F$45*F39)</f>
        <v>59578321.765563354</v>
      </c>
      <c r="I39" s="720">
        <f>ABS((F43/D43*D42)-F42)/D42</f>
        <v>8.2118173858255136E-3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63039899</v>
      </c>
      <c r="E40" s="138">
        <f>IF(ISBLANK(D40),"-",$D$48/$D$45*D40)</f>
        <v>59094047.615030162</v>
      </c>
      <c r="F40" s="137">
        <v>68339620</v>
      </c>
      <c r="G40" s="139">
        <f>IF(ISBLANK(F40),"-",$D$48/$F$45*F40)</f>
        <v>59537355.411587149</v>
      </c>
      <c r="I40" s="72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63120554</v>
      </c>
      <c r="E42" s="148">
        <f>AVERAGE(E38:E41)</f>
        <v>59169654.183029115</v>
      </c>
      <c r="F42" s="147">
        <f>AVERAGE(F38:F41)</f>
        <v>68435890.666666672</v>
      </c>
      <c r="G42" s="149">
        <f>AVERAGE(G38:G41)</f>
        <v>59621226.245183297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15.79</v>
      </c>
      <c r="E43" s="140"/>
      <c r="F43" s="152">
        <v>16.989999999999998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15.79</v>
      </c>
      <c r="E44" s="155"/>
      <c r="F44" s="154">
        <f>F43*$B$34</f>
        <v>16.989999999999998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16.001586</v>
      </c>
      <c r="E45" s="158"/>
      <c r="F45" s="157">
        <f>F44*$B$30/100</f>
        <v>17.217665999999998</v>
      </c>
      <c r="H45" s="150"/>
    </row>
    <row r="46" spans="1:14" ht="19.5" customHeight="1" x14ac:dyDescent="0.3">
      <c r="A46" s="706" t="s">
        <v>78</v>
      </c>
      <c r="B46" s="707"/>
      <c r="C46" s="153" t="s">
        <v>79</v>
      </c>
      <c r="D46" s="159">
        <f>D45/$B$45</f>
        <v>0.16001586000000001</v>
      </c>
      <c r="E46" s="160"/>
      <c r="F46" s="161">
        <f>F45/$B$45</f>
        <v>0.17217665999999998</v>
      </c>
      <c r="H46" s="150"/>
    </row>
    <row r="47" spans="1:14" ht="27" customHeight="1" x14ac:dyDescent="0.4">
      <c r="A47" s="708"/>
      <c r="B47" s="709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59395440.214106202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5.5738959641339408E-3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Each film coated tablet contains:
Lamivudine USP 150mg 
Zidovudine USP 300mg
 Nevirapine USP 200mg </v>
      </c>
      <c r="H56" s="179"/>
    </row>
    <row r="57" spans="1:12" ht="18.75" x14ac:dyDescent="0.3">
      <c r="A57" s="176" t="s">
        <v>88</v>
      </c>
      <c r="B57" s="271">
        <f>Uniformity!C46</f>
        <v>1226.5494999999999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723" t="s">
        <v>94</v>
      </c>
      <c r="D60" s="726">
        <v>997.65</v>
      </c>
      <c r="E60" s="182">
        <v>1</v>
      </c>
      <c r="F60" s="183">
        <v>48756369</v>
      </c>
      <c r="G60" s="273">
        <f>IF(ISBLANK(F60),"-",(F60/$D$50*$D$47*$B$68)*($B$57/$D$60))</f>
        <v>151.38274699057547</v>
      </c>
      <c r="H60" s="184">
        <f t="shared" ref="H60:H71" si="0">IF(ISBLANK(F60),"-",G60/$B$56)</f>
        <v>1.009218313270503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724"/>
      <c r="D61" s="727"/>
      <c r="E61" s="185">
        <v>2</v>
      </c>
      <c r="F61" s="137">
        <v>48726904</v>
      </c>
      <c r="G61" s="274">
        <f>IF(ISBLANK(F61),"-",(F61/$D$50*$D$47*$B$68)*($B$57/$D$60))</f>
        <v>151.29126165785766</v>
      </c>
      <c r="H61" s="186">
        <f t="shared" si="0"/>
        <v>1.0086084110523843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724"/>
      <c r="D62" s="727"/>
      <c r="E62" s="185">
        <v>3</v>
      </c>
      <c r="F62" s="187">
        <v>48690924</v>
      </c>
      <c r="G62" s="274">
        <f>IF(ISBLANK(F62),"-",(F62/$D$50*$D$47*$B$68)*($B$57/$D$60))</f>
        <v>151.17954802231762</v>
      </c>
      <c r="H62" s="186">
        <f t="shared" si="0"/>
        <v>1.0078636534821175</v>
      </c>
      <c r="L62" s="112"/>
    </row>
    <row r="63" spans="1:12" ht="27" customHeight="1" x14ac:dyDescent="0.4">
      <c r="A63" s="124" t="s">
        <v>97</v>
      </c>
      <c r="B63" s="125">
        <v>1</v>
      </c>
      <c r="C63" s="734"/>
      <c r="D63" s="728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723" t="s">
        <v>99</v>
      </c>
      <c r="D64" s="726">
        <v>1016.05</v>
      </c>
      <c r="E64" s="182">
        <v>1</v>
      </c>
      <c r="F64" s="183">
        <v>49100587</v>
      </c>
      <c r="G64" s="275">
        <f>IF(ISBLANK(F64),"-",(F64/$D$50*$D$47*$B$68)*($B$57/$D$64))</f>
        <v>149.69070621579405</v>
      </c>
      <c r="H64" s="190">
        <f t="shared" si="0"/>
        <v>0.99793804143862697</v>
      </c>
    </row>
    <row r="65" spans="1:8" ht="26.25" customHeight="1" x14ac:dyDescent="0.4">
      <c r="A65" s="124" t="s">
        <v>100</v>
      </c>
      <c r="B65" s="125">
        <v>1</v>
      </c>
      <c r="C65" s="724"/>
      <c r="D65" s="727"/>
      <c r="E65" s="185">
        <v>2</v>
      </c>
      <c r="F65" s="137">
        <v>49336411</v>
      </c>
      <c r="G65" s="276">
        <f>IF(ISBLANK(F65),"-",(F65/$D$50*$D$47*$B$68)*($B$57/$D$64))</f>
        <v>150.40965202193345</v>
      </c>
      <c r="H65" s="191">
        <f t="shared" si="0"/>
        <v>1.0027310134795564</v>
      </c>
    </row>
    <row r="66" spans="1:8" ht="26.25" customHeight="1" x14ac:dyDescent="0.4">
      <c r="A66" s="124" t="s">
        <v>101</v>
      </c>
      <c r="B66" s="125">
        <v>1</v>
      </c>
      <c r="C66" s="724"/>
      <c r="D66" s="727"/>
      <c r="E66" s="185">
        <v>3</v>
      </c>
      <c r="F66" s="137">
        <v>49187612</v>
      </c>
      <c r="G66" s="276">
        <f>IF(ISBLANK(F66),"-",(F66/$D$50*$D$47*$B$68)*($B$57/$D$64))</f>
        <v>149.9560153394595</v>
      </c>
      <c r="H66" s="191">
        <f t="shared" si="0"/>
        <v>0.99970676892972998</v>
      </c>
    </row>
    <row r="67" spans="1:8" ht="27" customHeight="1" x14ac:dyDescent="0.4">
      <c r="A67" s="124" t="s">
        <v>102</v>
      </c>
      <c r="B67" s="125">
        <v>1</v>
      </c>
      <c r="C67" s="734"/>
      <c r="D67" s="728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723" t="s">
        <v>104</v>
      </c>
      <c r="D68" s="726">
        <v>1004.43</v>
      </c>
      <c r="E68" s="182">
        <v>1</v>
      </c>
      <c r="F68" s="183">
        <v>48363979</v>
      </c>
      <c r="G68" s="275">
        <f>IF(ISBLANK(F68),"-",(F68/$D$50*$D$47*$B$68)*($B$57/$D$68))</f>
        <v>149.15079811918656</v>
      </c>
      <c r="H68" s="186">
        <f t="shared" si="0"/>
        <v>0.99433865412791045</v>
      </c>
    </row>
    <row r="69" spans="1:8" ht="27" customHeight="1" x14ac:dyDescent="0.4">
      <c r="A69" s="172" t="s">
        <v>105</v>
      </c>
      <c r="B69" s="194">
        <f>(D47*B68)/B56*B57</f>
        <v>1226.5494999999999</v>
      </c>
      <c r="C69" s="724"/>
      <c r="D69" s="727"/>
      <c r="E69" s="185">
        <v>2</v>
      </c>
      <c r="F69" s="137">
        <v>49299063</v>
      </c>
      <c r="G69" s="276">
        <f>IF(ISBLANK(F69),"-",(F69/$D$50*$D$47*$B$68)*($B$57/$D$68))</f>
        <v>152.03452538464754</v>
      </c>
      <c r="H69" s="186">
        <f t="shared" si="0"/>
        <v>1.0135635025643168</v>
      </c>
    </row>
    <row r="70" spans="1:8" ht="26.25" customHeight="1" x14ac:dyDescent="0.4">
      <c r="A70" s="729" t="s">
        <v>78</v>
      </c>
      <c r="B70" s="730"/>
      <c r="C70" s="724"/>
      <c r="D70" s="727"/>
      <c r="E70" s="185">
        <v>3</v>
      </c>
      <c r="F70" s="137">
        <v>48108038</v>
      </c>
      <c r="G70" s="276">
        <f>IF(ISBLANK(F70),"-",(F70/$D$50*$D$47*$B$68)*($B$57/$D$68))</f>
        <v>148.36149572491041</v>
      </c>
      <c r="H70" s="186">
        <f t="shared" si="0"/>
        <v>0.98907663816606939</v>
      </c>
    </row>
    <row r="71" spans="1:8" ht="27" customHeight="1" x14ac:dyDescent="0.4">
      <c r="A71" s="731"/>
      <c r="B71" s="732"/>
      <c r="C71" s="725"/>
      <c r="D71" s="728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1.0025605551679129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7.9565190396598626E-3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710" t="str">
        <f>B20</f>
        <v xml:space="preserve">Each film coated tablet contains:
Lamivudine USP 150mg 
Zidovudine USP 300mg
 Nevirapine USP 200mg </v>
      </c>
      <c r="D76" s="710"/>
      <c r="E76" s="205" t="s">
        <v>108</v>
      </c>
      <c r="F76" s="205"/>
      <c r="G76" s="206">
        <f>H72</f>
        <v>1.0025605551679129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33" t="str">
        <f>B26</f>
        <v>lamivudine</v>
      </c>
      <c r="C79" s="733"/>
    </row>
    <row r="80" spans="1:8" ht="26.25" customHeight="1" x14ac:dyDescent="0.4">
      <c r="A80" s="109" t="s">
        <v>48</v>
      </c>
      <c r="B80" s="733" t="str">
        <f>B27</f>
        <v>WRS/L3/6</v>
      </c>
      <c r="C80" s="733"/>
    </row>
    <row r="81" spans="1:12" ht="27" customHeight="1" x14ac:dyDescent="0.4">
      <c r="A81" s="109" t="s">
        <v>6</v>
      </c>
      <c r="B81" s="208">
        <f>B28</f>
        <v>101.34</v>
      </c>
    </row>
    <row r="82" spans="1:12" s="14" customFormat="1" ht="27" customHeight="1" x14ac:dyDescent="0.4">
      <c r="A82" s="109" t="s">
        <v>49</v>
      </c>
      <c r="B82" s="111">
        <v>0</v>
      </c>
      <c r="C82" s="712" t="s">
        <v>50</v>
      </c>
      <c r="D82" s="713"/>
      <c r="E82" s="713"/>
      <c r="F82" s="713"/>
      <c r="G82" s="71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101.34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715" t="s">
        <v>111</v>
      </c>
      <c r="D84" s="716"/>
      <c r="E84" s="716"/>
      <c r="F84" s="716"/>
      <c r="G84" s="716"/>
      <c r="H84" s="71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715" t="s">
        <v>112</v>
      </c>
      <c r="D85" s="716"/>
      <c r="E85" s="716"/>
      <c r="F85" s="716"/>
      <c r="G85" s="716"/>
      <c r="H85" s="71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718" t="s">
        <v>60</v>
      </c>
      <c r="G89" s="719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13">
        <v>1</v>
      </c>
      <c r="D91" s="132">
        <v>67626324</v>
      </c>
      <c r="E91" s="133">
        <f>IF(ISBLANK(D91),"-",$D$101/$D$98*D91)</f>
        <v>64775882.039149456</v>
      </c>
      <c r="F91" s="132">
        <v>64933216</v>
      </c>
      <c r="G91" s="134">
        <f>IF(ISBLANK(F91),"-",$D$101/$F$98*F91)</f>
        <v>65156209.216671489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67895443</v>
      </c>
      <c r="E92" s="138">
        <f>IF(ISBLANK(D92),"-",$D$101/$D$98*D92)</f>
        <v>65033657.703526743</v>
      </c>
      <c r="F92" s="137">
        <v>64483062</v>
      </c>
      <c r="G92" s="139">
        <f>IF(ISBLANK(F92),"-",$D$101/$F$98*F92)</f>
        <v>64704509.300811455</v>
      </c>
      <c r="I92" s="720">
        <f>ABS((F96/D96*D95)-F95)/D95</f>
        <v>1.1718883784746035E-5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67669440</v>
      </c>
      <c r="E93" s="138">
        <f>IF(ISBLANK(D93),"-",$D$101/$D$98*D93)</f>
        <v>64817180.70459222</v>
      </c>
      <c r="F93" s="137">
        <v>64541963</v>
      </c>
      <c r="G93" s="139">
        <f>IF(ISBLANK(F93),"-",$D$101/$F$98*F93)</f>
        <v>64763612.578232236</v>
      </c>
      <c r="I93" s="72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67730402.333333328</v>
      </c>
      <c r="E95" s="148">
        <f>AVERAGE(E91:E94)</f>
        <v>64875573.482422806</v>
      </c>
      <c r="F95" s="218">
        <f>AVERAGE(F91:F94)</f>
        <v>64652747</v>
      </c>
      <c r="G95" s="219">
        <f>AVERAGE(G91:G94)</f>
        <v>64874777.031905055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17.170000000000002</v>
      </c>
      <c r="E96" s="140"/>
      <c r="F96" s="152">
        <v>16.39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17.170000000000002</v>
      </c>
      <c r="E97" s="155"/>
      <c r="F97" s="154">
        <f>F96*$B$87</f>
        <v>16.39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17.400078000000004</v>
      </c>
      <c r="E98" s="158"/>
      <c r="F98" s="157">
        <f>F97*$B$83/100</f>
        <v>16.609626000000002</v>
      </c>
    </row>
    <row r="99" spans="1:10" ht="19.5" customHeight="1" x14ac:dyDescent="0.3">
      <c r="A99" s="706" t="s">
        <v>78</v>
      </c>
      <c r="B99" s="721"/>
      <c r="C99" s="222" t="s">
        <v>116</v>
      </c>
      <c r="D99" s="226">
        <f>D98/$B$98</f>
        <v>0.17400078000000005</v>
      </c>
      <c r="E99" s="158"/>
      <c r="F99" s="161">
        <f>F98/$B$98</f>
        <v>0.16609626000000002</v>
      </c>
      <c r="G99" s="227"/>
      <c r="H99" s="150"/>
    </row>
    <row r="100" spans="1:10" ht="19.5" customHeight="1" x14ac:dyDescent="0.3">
      <c r="A100" s="708"/>
      <c r="B100" s="722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64875175.257163934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2.7478181865647397E-3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63778904</v>
      </c>
      <c r="E108" s="279">
        <f t="shared" ref="E108:E113" si="1">IF(ISBLANK(D108),"-",D108/$D$103*$D$100*$B$116)</f>
        <v>147.46527561701757</v>
      </c>
      <c r="F108" s="245">
        <f>IF(ISBLANK(D108), "-", E108/$B$56)</f>
        <v>0.98310183744678381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66799303</v>
      </c>
      <c r="E109" s="280">
        <f t="shared" si="1"/>
        <v>154.4488382540984</v>
      </c>
      <c r="F109" s="246">
        <f t="shared" ref="F109:F113" si="2">IF(ISBLANK(D109), "-", E109/$B$56)</f>
        <v>1.0296589216939893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64180654</v>
      </c>
      <c r="E110" s="280">
        <f t="shared" si="1"/>
        <v>148.39417484173831</v>
      </c>
      <c r="F110" s="246">
        <f t="shared" si="2"/>
        <v>0.98929449894492205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64885783</v>
      </c>
      <c r="E111" s="280">
        <f t="shared" si="1"/>
        <v>150.02452650677401</v>
      </c>
      <c r="F111" s="246">
        <f t="shared" si="2"/>
        <v>1.00016351004516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60833041</v>
      </c>
      <c r="E112" s="280">
        <f t="shared" si="1"/>
        <v>140.65405008662944</v>
      </c>
      <c r="F112" s="246">
        <f t="shared" si="2"/>
        <v>0.93769366724419623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64381747</v>
      </c>
      <c r="E113" s="281">
        <f t="shared" si="1"/>
        <v>148.8591284989798</v>
      </c>
      <c r="F113" s="249">
        <f t="shared" si="2"/>
        <v>0.99239418999319862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0.98871777089470836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4"/>
      <c r="D116" s="255"/>
      <c r="E116" s="216" t="s">
        <v>84</v>
      </c>
      <c r="F116" s="256">
        <f>STDEV(F108:F113)/F115</f>
        <v>3.0193723734066032E-2</v>
      </c>
      <c r="I116" s="98"/>
    </row>
    <row r="117" spans="1:10" ht="27" customHeight="1" x14ac:dyDescent="0.4">
      <c r="A117" s="706" t="s">
        <v>78</v>
      </c>
      <c r="B117" s="707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 x14ac:dyDescent="0.3">
      <c r="A118" s="708"/>
      <c r="B118" s="70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710" t="str">
        <f>B20</f>
        <v xml:space="preserve">Each film coated tablet contains:
Lamivudine USP 150mg 
Zidovudine USP 300mg
 Nevirapine USP 200mg </v>
      </c>
      <c r="D120" s="710"/>
      <c r="E120" s="205" t="s">
        <v>124</v>
      </c>
      <c r="F120" s="205"/>
      <c r="G120" s="206">
        <f>F115</f>
        <v>0.98871777089470836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711" t="s">
        <v>26</v>
      </c>
      <c r="C122" s="711"/>
      <c r="E122" s="211" t="s">
        <v>27</v>
      </c>
      <c r="F122" s="263"/>
      <c r="G122" s="711" t="s">
        <v>28</v>
      </c>
      <c r="H122" s="711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6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4" t="s">
        <v>45</v>
      </c>
      <c r="B1" s="704"/>
      <c r="C1" s="704"/>
      <c r="D1" s="704"/>
      <c r="E1" s="704"/>
      <c r="F1" s="704"/>
      <c r="G1" s="704"/>
      <c r="H1" s="704"/>
      <c r="I1" s="704"/>
    </row>
    <row r="2" spans="1:9" ht="18.75" customHeight="1" x14ac:dyDescent="0.25">
      <c r="A2" s="704"/>
      <c r="B2" s="704"/>
      <c r="C2" s="704"/>
      <c r="D2" s="704"/>
      <c r="E2" s="704"/>
      <c r="F2" s="704"/>
      <c r="G2" s="704"/>
      <c r="H2" s="704"/>
      <c r="I2" s="704"/>
    </row>
    <row r="3" spans="1:9" ht="18.75" customHeight="1" x14ac:dyDescent="0.25">
      <c r="A3" s="704"/>
      <c r="B3" s="704"/>
      <c r="C3" s="704"/>
      <c r="D3" s="704"/>
      <c r="E3" s="704"/>
      <c r="F3" s="704"/>
      <c r="G3" s="704"/>
      <c r="H3" s="704"/>
      <c r="I3" s="704"/>
    </row>
    <row r="4" spans="1:9" ht="18.75" customHeight="1" x14ac:dyDescent="0.25">
      <c r="A4" s="704"/>
      <c r="B4" s="704"/>
      <c r="C4" s="704"/>
      <c r="D4" s="704"/>
      <c r="E4" s="704"/>
      <c r="F4" s="704"/>
      <c r="G4" s="704"/>
      <c r="H4" s="704"/>
      <c r="I4" s="704"/>
    </row>
    <row r="5" spans="1:9" ht="18.75" customHeight="1" x14ac:dyDescent="0.25">
      <c r="A5" s="704"/>
      <c r="B5" s="704"/>
      <c r="C5" s="704"/>
      <c r="D5" s="704"/>
      <c r="E5" s="704"/>
      <c r="F5" s="704"/>
      <c r="G5" s="704"/>
      <c r="H5" s="704"/>
      <c r="I5" s="704"/>
    </row>
    <row r="6" spans="1:9" ht="18.75" customHeight="1" x14ac:dyDescent="0.25">
      <c r="A6" s="704"/>
      <c r="B6" s="704"/>
      <c r="C6" s="704"/>
      <c r="D6" s="704"/>
      <c r="E6" s="704"/>
      <c r="F6" s="704"/>
      <c r="G6" s="704"/>
      <c r="H6" s="704"/>
      <c r="I6" s="704"/>
    </row>
    <row r="7" spans="1:9" ht="18.75" customHeight="1" x14ac:dyDescent="0.25">
      <c r="A7" s="704"/>
      <c r="B7" s="704"/>
      <c r="C7" s="704"/>
      <c r="D7" s="704"/>
      <c r="E7" s="704"/>
      <c r="F7" s="704"/>
      <c r="G7" s="704"/>
      <c r="H7" s="704"/>
      <c r="I7" s="704"/>
    </row>
    <row r="8" spans="1:9" x14ac:dyDescent="0.25">
      <c r="A8" s="705" t="s">
        <v>46</v>
      </c>
      <c r="B8" s="705"/>
      <c r="C8" s="705"/>
      <c r="D8" s="705"/>
      <c r="E8" s="705"/>
      <c r="F8" s="705"/>
      <c r="G8" s="705"/>
      <c r="H8" s="705"/>
      <c r="I8" s="705"/>
    </row>
    <row r="9" spans="1:9" x14ac:dyDescent="0.25">
      <c r="A9" s="705"/>
      <c r="B9" s="705"/>
      <c r="C9" s="705"/>
      <c r="D9" s="705"/>
      <c r="E9" s="705"/>
      <c r="F9" s="705"/>
      <c r="G9" s="705"/>
      <c r="H9" s="705"/>
      <c r="I9" s="705"/>
    </row>
    <row r="10" spans="1:9" x14ac:dyDescent="0.25">
      <c r="A10" s="705"/>
      <c r="B10" s="705"/>
      <c r="C10" s="705"/>
      <c r="D10" s="705"/>
      <c r="E10" s="705"/>
      <c r="F10" s="705"/>
      <c r="G10" s="705"/>
      <c r="H10" s="705"/>
      <c r="I10" s="705"/>
    </row>
    <row r="11" spans="1:9" x14ac:dyDescent="0.25">
      <c r="A11" s="705"/>
      <c r="B11" s="705"/>
      <c r="C11" s="705"/>
      <c r="D11" s="705"/>
      <c r="E11" s="705"/>
      <c r="F11" s="705"/>
      <c r="G11" s="705"/>
      <c r="H11" s="705"/>
      <c r="I11" s="705"/>
    </row>
    <row r="12" spans="1:9" x14ac:dyDescent="0.25">
      <c r="A12" s="705"/>
      <c r="B12" s="705"/>
      <c r="C12" s="705"/>
      <c r="D12" s="705"/>
      <c r="E12" s="705"/>
      <c r="F12" s="705"/>
      <c r="G12" s="705"/>
      <c r="H12" s="705"/>
      <c r="I12" s="705"/>
    </row>
    <row r="13" spans="1:9" x14ac:dyDescent="0.25">
      <c r="A13" s="705"/>
      <c r="B13" s="705"/>
      <c r="C13" s="705"/>
      <c r="D13" s="705"/>
      <c r="E13" s="705"/>
      <c r="F13" s="705"/>
      <c r="G13" s="705"/>
      <c r="H13" s="705"/>
      <c r="I13" s="705"/>
    </row>
    <row r="14" spans="1:9" x14ac:dyDescent="0.25">
      <c r="A14" s="705"/>
      <c r="B14" s="705"/>
      <c r="C14" s="705"/>
      <c r="D14" s="705"/>
      <c r="E14" s="705"/>
      <c r="F14" s="705"/>
      <c r="G14" s="705"/>
      <c r="H14" s="705"/>
      <c r="I14" s="705"/>
    </row>
    <row r="15" spans="1:9" ht="19.5" customHeight="1" x14ac:dyDescent="0.3">
      <c r="A15" s="282"/>
    </row>
    <row r="16" spans="1:9" ht="19.5" customHeight="1" x14ac:dyDescent="0.3">
      <c r="A16" s="738" t="s">
        <v>31</v>
      </c>
      <c r="B16" s="739"/>
      <c r="C16" s="739"/>
      <c r="D16" s="739"/>
      <c r="E16" s="739"/>
      <c r="F16" s="739"/>
      <c r="G16" s="739"/>
      <c r="H16" s="740"/>
    </row>
    <row r="17" spans="1:14" ht="20.25" customHeight="1" x14ac:dyDescent="0.25">
      <c r="A17" s="741" t="s">
        <v>47</v>
      </c>
      <c r="B17" s="741"/>
      <c r="C17" s="741"/>
      <c r="D17" s="741"/>
      <c r="E17" s="741"/>
      <c r="F17" s="741"/>
      <c r="G17" s="741"/>
      <c r="H17" s="741"/>
    </row>
    <row r="18" spans="1:14" ht="26.25" customHeight="1" x14ac:dyDescent="0.4">
      <c r="A18" s="284" t="s">
        <v>33</v>
      </c>
      <c r="B18" s="737" t="s">
        <v>5</v>
      </c>
      <c r="C18" s="737"/>
      <c r="D18" s="454"/>
      <c r="E18" s="285"/>
      <c r="F18" s="286"/>
      <c r="G18" s="286"/>
      <c r="H18" s="286"/>
    </row>
    <row r="19" spans="1:14" ht="26.25" customHeight="1" x14ac:dyDescent="0.4">
      <c r="A19" s="284" t="s">
        <v>34</v>
      </c>
      <c r="B19" s="287" t="s">
        <v>7</v>
      </c>
      <c r="C19" s="456">
        <v>21</v>
      </c>
      <c r="D19" s="286"/>
      <c r="E19" s="286"/>
      <c r="F19" s="286"/>
      <c r="G19" s="286"/>
      <c r="H19" s="286"/>
    </row>
    <row r="20" spans="1:14" ht="26.25" customHeight="1" x14ac:dyDescent="0.4">
      <c r="A20" s="284" t="s">
        <v>35</v>
      </c>
      <c r="B20" s="742" t="s">
        <v>9</v>
      </c>
      <c r="C20" s="742"/>
      <c r="D20" s="286"/>
      <c r="E20" s="286"/>
      <c r="F20" s="286"/>
      <c r="G20" s="286"/>
      <c r="H20" s="286"/>
    </row>
    <row r="21" spans="1:14" ht="26.25" customHeight="1" x14ac:dyDescent="0.4">
      <c r="A21" s="284" t="s">
        <v>36</v>
      </c>
      <c r="B21" s="742" t="s">
        <v>11</v>
      </c>
      <c r="C21" s="742"/>
      <c r="D21" s="742"/>
      <c r="E21" s="742"/>
      <c r="F21" s="742"/>
      <c r="G21" s="742"/>
      <c r="H21" s="742"/>
      <c r="I21" s="288"/>
    </row>
    <row r="22" spans="1:14" ht="26.25" customHeight="1" x14ac:dyDescent="0.4">
      <c r="A22" s="284" t="s">
        <v>37</v>
      </c>
      <c r="B22" s="289" t="s">
        <v>12</v>
      </c>
      <c r="C22" s="286"/>
      <c r="D22" s="286"/>
      <c r="E22" s="286"/>
      <c r="F22" s="286"/>
      <c r="G22" s="286"/>
      <c r="H22" s="286"/>
    </row>
    <row r="23" spans="1:14" ht="26.25" customHeight="1" x14ac:dyDescent="0.4">
      <c r="A23" s="284" t="s">
        <v>38</v>
      </c>
      <c r="B23" s="289"/>
      <c r="C23" s="286"/>
      <c r="D23" s="286"/>
      <c r="E23" s="286"/>
      <c r="F23" s="286"/>
      <c r="G23" s="286"/>
      <c r="H23" s="286"/>
    </row>
    <row r="24" spans="1:14" ht="18.75" x14ac:dyDescent="0.3">
      <c r="A24" s="284"/>
      <c r="B24" s="290"/>
    </row>
    <row r="25" spans="1:14" ht="18.75" x14ac:dyDescent="0.3">
      <c r="A25" s="291" t="s">
        <v>1</v>
      </c>
      <c r="B25" s="290"/>
    </row>
    <row r="26" spans="1:14" ht="26.25" customHeight="1" x14ac:dyDescent="0.4">
      <c r="A26" s="292" t="s">
        <v>4</v>
      </c>
      <c r="B26" s="737" t="s">
        <v>125</v>
      </c>
      <c r="C26" s="737"/>
    </row>
    <row r="27" spans="1:14" ht="26.25" customHeight="1" x14ac:dyDescent="0.4">
      <c r="A27" s="293" t="s">
        <v>48</v>
      </c>
      <c r="B27" s="735" t="s">
        <v>126</v>
      </c>
      <c r="C27" s="735"/>
    </row>
    <row r="28" spans="1:14" ht="27" customHeight="1" x14ac:dyDescent="0.4">
      <c r="A28" s="293" t="s">
        <v>6</v>
      </c>
      <c r="B28" s="294">
        <v>99.15</v>
      </c>
    </row>
    <row r="29" spans="1:14" s="14" customFormat="1" ht="27" customHeight="1" x14ac:dyDescent="0.4">
      <c r="A29" s="293" t="s">
        <v>49</v>
      </c>
      <c r="B29" s="295"/>
      <c r="C29" s="712" t="s">
        <v>50</v>
      </c>
      <c r="D29" s="713"/>
      <c r="E29" s="713"/>
      <c r="F29" s="713"/>
      <c r="G29" s="714"/>
      <c r="I29" s="296"/>
      <c r="J29" s="296"/>
      <c r="K29" s="296"/>
      <c r="L29" s="296"/>
    </row>
    <row r="30" spans="1:14" s="14" customFormat="1" ht="19.5" customHeight="1" x14ac:dyDescent="0.3">
      <c r="A30" s="293" t="s">
        <v>51</v>
      </c>
      <c r="B30" s="297">
        <f>B28-B29</f>
        <v>99.15</v>
      </c>
      <c r="C30" s="298"/>
      <c r="D30" s="298"/>
      <c r="E30" s="298"/>
      <c r="F30" s="298"/>
      <c r="G30" s="299"/>
      <c r="I30" s="296"/>
      <c r="J30" s="296"/>
      <c r="K30" s="296"/>
      <c r="L30" s="296"/>
    </row>
    <row r="31" spans="1:14" s="14" customFormat="1" ht="27" customHeight="1" x14ac:dyDescent="0.4">
      <c r="A31" s="293" t="s">
        <v>52</v>
      </c>
      <c r="B31" s="300">
        <v>1</v>
      </c>
      <c r="C31" s="715" t="s">
        <v>53</v>
      </c>
      <c r="D31" s="716"/>
      <c r="E31" s="716"/>
      <c r="F31" s="716"/>
      <c r="G31" s="716"/>
      <c r="H31" s="717"/>
      <c r="I31" s="296"/>
      <c r="J31" s="296"/>
      <c r="K31" s="296"/>
      <c r="L31" s="296"/>
    </row>
    <row r="32" spans="1:14" s="14" customFormat="1" ht="27" customHeight="1" x14ac:dyDescent="0.4">
      <c r="A32" s="293" t="s">
        <v>54</v>
      </c>
      <c r="B32" s="300">
        <v>1</v>
      </c>
      <c r="C32" s="715" t="s">
        <v>55</v>
      </c>
      <c r="D32" s="716"/>
      <c r="E32" s="716"/>
      <c r="F32" s="716"/>
      <c r="G32" s="716"/>
      <c r="H32" s="717"/>
      <c r="I32" s="296"/>
      <c r="J32" s="296"/>
      <c r="K32" s="296"/>
      <c r="L32" s="301"/>
      <c r="M32" s="301"/>
      <c r="N32" s="302"/>
    </row>
    <row r="33" spans="1:14" s="14" customFormat="1" ht="17.25" customHeight="1" x14ac:dyDescent="0.3">
      <c r="A33" s="293"/>
      <c r="B33" s="303"/>
      <c r="C33" s="304"/>
      <c r="D33" s="304"/>
      <c r="E33" s="304"/>
      <c r="F33" s="304"/>
      <c r="G33" s="304"/>
      <c r="H33" s="304"/>
      <c r="I33" s="296"/>
      <c r="J33" s="296"/>
      <c r="K33" s="296"/>
      <c r="L33" s="301"/>
      <c r="M33" s="301"/>
      <c r="N33" s="302"/>
    </row>
    <row r="34" spans="1:14" s="14" customFormat="1" ht="18.75" x14ac:dyDescent="0.3">
      <c r="A34" s="293" t="s">
        <v>56</v>
      </c>
      <c r="B34" s="305">
        <f>B31/B32</f>
        <v>1</v>
      </c>
      <c r="C34" s="283" t="s">
        <v>57</v>
      </c>
      <c r="D34" s="283"/>
      <c r="E34" s="283"/>
      <c r="F34" s="283"/>
      <c r="G34" s="283"/>
      <c r="I34" s="296"/>
      <c r="J34" s="296"/>
      <c r="K34" s="296"/>
      <c r="L34" s="301"/>
      <c r="M34" s="301"/>
      <c r="N34" s="302"/>
    </row>
    <row r="35" spans="1:14" s="14" customFormat="1" ht="19.5" customHeight="1" x14ac:dyDescent="0.3">
      <c r="A35" s="293"/>
      <c r="B35" s="297"/>
      <c r="G35" s="283"/>
      <c r="I35" s="296"/>
      <c r="J35" s="296"/>
      <c r="K35" s="296"/>
      <c r="L35" s="301"/>
      <c r="M35" s="301"/>
      <c r="N35" s="302"/>
    </row>
    <row r="36" spans="1:14" s="14" customFormat="1" ht="27" customHeight="1" x14ac:dyDescent="0.4">
      <c r="A36" s="306" t="s">
        <v>58</v>
      </c>
      <c r="B36" s="307">
        <v>50</v>
      </c>
      <c r="C36" s="283"/>
      <c r="D36" s="718" t="s">
        <v>59</v>
      </c>
      <c r="E36" s="736"/>
      <c r="F36" s="718" t="s">
        <v>60</v>
      </c>
      <c r="G36" s="719"/>
      <c r="J36" s="296"/>
      <c r="K36" s="296"/>
      <c r="L36" s="301"/>
      <c r="M36" s="301"/>
      <c r="N36" s="302"/>
    </row>
    <row r="37" spans="1:14" s="14" customFormat="1" ht="27" customHeight="1" x14ac:dyDescent="0.4">
      <c r="A37" s="308" t="s">
        <v>61</v>
      </c>
      <c r="B37" s="309">
        <v>5</v>
      </c>
      <c r="C37" s="310" t="s">
        <v>62</v>
      </c>
      <c r="D37" s="311" t="s">
        <v>63</v>
      </c>
      <c r="E37" s="312" t="s">
        <v>64</v>
      </c>
      <c r="F37" s="311" t="s">
        <v>63</v>
      </c>
      <c r="G37" s="313" t="s">
        <v>64</v>
      </c>
      <c r="I37" s="314" t="s">
        <v>65</v>
      </c>
      <c r="J37" s="296"/>
      <c r="K37" s="296"/>
      <c r="L37" s="301"/>
      <c r="M37" s="301"/>
      <c r="N37" s="302"/>
    </row>
    <row r="38" spans="1:14" s="14" customFormat="1" ht="26.25" customHeight="1" x14ac:dyDescent="0.4">
      <c r="A38" s="308" t="s">
        <v>66</v>
      </c>
      <c r="B38" s="309">
        <v>10</v>
      </c>
      <c r="C38" s="315">
        <v>1</v>
      </c>
      <c r="D38" s="316">
        <v>55915806</v>
      </c>
      <c r="E38" s="317">
        <f>IF(ISBLANK(D38),"-",$D$48/$D$45*D38)</f>
        <v>52533921.659677826</v>
      </c>
      <c r="F38" s="316">
        <v>49286327</v>
      </c>
      <c r="G38" s="318">
        <f>IF(ISBLANK(F38),"-",$D$48/$F$45*F38)</f>
        <v>52713523.058403634</v>
      </c>
      <c r="I38" s="319"/>
      <c r="J38" s="296"/>
      <c r="K38" s="296"/>
      <c r="L38" s="301"/>
      <c r="M38" s="301"/>
      <c r="N38" s="302"/>
    </row>
    <row r="39" spans="1:14" s="14" customFormat="1" ht="26.25" customHeight="1" x14ac:dyDescent="0.4">
      <c r="A39" s="308" t="s">
        <v>67</v>
      </c>
      <c r="B39" s="309">
        <v>1</v>
      </c>
      <c r="C39" s="320">
        <v>2</v>
      </c>
      <c r="D39" s="321">
        <v>55543086</v>
      </c>
      <c r="E39" s="322">
        <f>IF(ISBLANK(D39),"-",$D$48/$D$45*D39)</f>
        <v>52183744.407811061</v>
      </c>
      <c r="F39" s="321">
        <v>49171145</v>
      </c>
      <c r="G39" s="323">
        <f>IF(ISBLANK(F39),"-",$D$48/$F$45*F39)</f>
        <v>52590331.711381309</v>
      </c>
      <c r="I39" s="720">
        <f>ABS((F43/D43*D42)-F42)/D42</f>
        <v>4.2429831646600309E-3</v>
      </c>
      <c r="J39" s="296"/>
      <c r="K39" s="296"/>
      <c r="L39" s="301"/>
      <c r="M39" s="301"/>
      <c r="N39" s="302"/>
    </row>
    <row r="40" spans="1:14" ht="26.25" customHeight="1" x14ac:dyDescent="0.4">
      <c r="A40" s="308" t="s">
        <v>68</v>
      </c>
      <c r="B40" s="309">
        <v>1</v>
      </c>
      <c r="C40" s="320">
        <v>3</v>
      </c>
      <c r="D40" s="321">
        <v>55727326</v>
      </c>
      <c r="E40" s="322">
        <f>IF(ISBLANK(D40),"-",$D$48/$D$45*D40)</f>
        <v>52356841.254999116</v>
      </c>
      <c r="F40" s="321">
        <v>49114126</v>
      </c>
      <c r="G40" s="323">
        <f>IF(ISBLANK(F40),"-",$D$48/$F$45*F40)</f>
        <v>52529347.812717743</v>
      </c>
      <c r="I40" s="720"/>
      <c r="L40" s="301"/>
      <c r="M40" s="301"/>
      <c r="N40" s="324"/>
    </row>
    <row r="41" spans="1:14" ht="27" customHeight="1" x14ac:dyDescent="0.4">
      <c r="A41" s="308" t="s">
        <v>69</v>
      </c>
      <c r="B41" s="309">
        <v>1</v>
      </c>
      <c r="C41" s="325">
        <v>4</v>
      </c>
      <c r="D41" s="326"/>
      <c r="E41" s="327" t="str">
        <f>IF(ISBLANK(D41),"-",$D$48/$D$45*D41)</f>
        <v>-</v>
      </c>
      <c r="F41" s="326"/>
      <c r="G41" s="328" t="str">
        <f>IF(ISBLANK(F41),"-",$D$48/$F$45*F41)</f>
        <v>-</v>
      </c>
      <c r="I41" s="329"/>
      <c r="L41" s="301"/>
      <c r="M41" s="301"/>
      <c r="N41" s="324"/>
    </row>
    <row r="42" spans="1:14" ht="27" customHeight="1" x14ac:dyDescent="0.4">
      <c r="A42" s="308" t="s">
        <v>70</v>
      </c>
      <c r="B42" s="309">
        <v>1</v>
      </c>
      <c r="C42" s="330" t="s">
        <v>71</v>
      </c>
      <c r="D42" s="331">
        <f>AVERAGE(D38:D41)</f>
        <v>55728739.333333336</v>
      </c>
      <c r="E42" s="332">
        <f>AVERAGE(E38:E41)</f>
        <v>52358169.107496001</v>
      </c>
      <c r="F42" s="331">
        <f>AVERAGE(F38:F41)</f>
        <v>49190532.666666664</v>
      </c>
      <c r="G42" s="333">
        <f>AVERAGE(G38:G41)</f>
        <v>52611067.527500898</v>
      </c>
      <c r="H42" s="334"/>
    </row>
    <row r="43" spans="1:14" ht="26.25" customHeight="1" x14ac:dyDescent="0.4">
      <c r="A43" s="308" t="s">
        <v>72</v>
      </c>
      <c r="B43" s="309">
        <v>1</v>
      </c>
      <c r="C43" s="335" t="s">
        <v>73</v>
      </c>
      <c r="D43" s="336">
        <v>21.47</v>
      </c>
      <c r="E43" s="324"/>
      <c r="F43" s="336">
        <v>18.86</v>
      </c>
      <c r="H43" s="334"/>
    </row>
    <row r="44" spans="1:14" ht="26.25" customHeight="1" x14ac:dyDescent="0.4">
      <c r="A44" s="308" t="s">
        <v>74</v>
      </c>
      <c r="B44" s="309">
        <v>1</v>
      </c>
      <c r="C44" s="337" t="s">
        <v>75</v>
      </c>
      <c r="D44" s="338">
        <f>D43*$B$34</f>
        <v>21.47</v>
      </c>
      <c r="E44" s="339"/>
      <c r="F44" s="338">
        <f>F43*$B$34</f>
        <v>18.86</v>
      </c>
      <c r="H44" s="334"/>
    </row>
    <row r="45" spans="1:14" ht="19.5" customHeight="1" x14ac:dyDescent="0.3">
      <c r="A45" s="308" t="s">
        <v>76</v>
      </c>
      <c r="B45" s="340">
        <f>(B44/B43)*(B42/B41)*(B40/B39)*(B38/B37)*B36</f>
        <v>100</v>
      </c>
      <c r="C45" s="337" t="s">
        <v>77</v>
      </c>
      <c r="D45" s="341">
        <f>D44*$B$30/100</f>
        <v>21.287504999999999</v>
      </c>
      <c r="E45" s="342"/>
      <c r="F45" s="341">
        <f>F44*$B$30/100</f>
        <v>18.69969</v>
      </c>
      <c r="H45" s="334"/>
    </row>
    <row r="46" spans="1:14" ht="19.5" customHeight="1" x14ac:dyDescent="0.3">
      <c r="A46" s="706" t="s">
        <v>78</v>
      </c>
      <c r="B46" s="707"/>
      <c r="C46" s="337" t="s">
        <v>79</v>
      </c>
      <c r="D46" s="343">
        <f>D45/$B$45</f>
        <v>0.21287504999999998</v>
      </c>
      <c r="E46" s="344"/>
      <c r="F46" s="345">
        <f>F45/$B$45</f>
        <v>0.18699689999999999</v>
      </c>
      <c r="H46" s="334"/>
    </row>
    <row r="47" spans="1:14" ht="27" customHeight="1" x14ac:dyDescent="0.4">
      <c r="A47" s="708"/>
      <c r="B47" s="709"/>
      <c r="C47" s="346" t="s">
        <v>80</v>
      </c>
      <c r="D47" s="347">
        <v>0.2</v>
      </c>
      <c r="E47" s="348"/>
      <c r="F47" s="344"/>
      <c r="H47" s="334"/>
    </row>
    <row r="48" spans="1:14" ht="18.75" x14ac:dyDescent="0.3">
      <c r="C48" s="349" t="s">
        <v>81</v>
      </c>
      <c r="D48" s="341">
        <f>D47*$B$45</f>
        <v>20</v>
      </c>
      <c r="F48" s="350"/>
      <c r="H48" s="334"/>
    </row>
    <row r="49" spans="1:12" ht="19.5" customHeight="1" x14ac:dyDescent="0.3">
      <c r="C49" s="351" t="s">
        <v>82</v>
      </c>
      <c r="D49" s="352">
        <f>D48/B34</f>
        <v>20</v>
      </c>
      <c r="F49" s="350"/>
      <c r="H49" s="334"/>
    </row>
    <row r="50" spans="1:12" ht="18.75" x14ac:dyDescent="0.3">
      <c r="C50" s="306" t="s">
        <v>83</v>
      </c>
      <c r="D50" s="353">
        <f>AVERAGE(E38:E41,G38:G41)</f>
        <v>52484618.317498453</v>
      </c>
      <c r="F50" s="354"/>
      <c r="H50" s="334"/>
    </row>
    <row r="51" spans="1:12" ht="18.75" x14ac:dyDescent="0.3">
      <c r="C51" s="308" t="s">
        <v>84</v>
      </c>
      <c r="D51" s="355">
        <f>STDEV(E38:E41,G38:G41)/D50</f>
        <v>3.5630641555268912E-3</v>
      </c>
      <c r="F51" s="354"/>
      <c r="H51" s="334"/>
    </row>
    <row r="52" spans="1:12" ht="19.5" customHeight="1" x14ac:dyDescent="0.3">
      <c r="C52" s="356" t="s">
        <v>20</v>
      </c>
      <c r="D52" s="357">
        <f>COUNT(E38:E41,G38:G41)</f>
        <v>6</v>
      </c>
      <c r="F52" s="354"/>
    </row>
    <row r="54" spans="1:12" ht="18.75" x14ac:dyDescent="0.3">
      <c r="A54" s="358" t="s">
        <v>1</v>
      </c>
      <c r="B54" s="359" t="s">
        <v>85</v>
      </c>
    </row>
    <row r="55" spans="1:12" ht="18.75" x14ac:dyDescent="0.3">
      <c r="A55" s="283" t="s">
        <v>86</v>
      </c>
      <c r="B55" s="360" t="str">
        <f>B21</f>
        <v xml:space="preserve">Lamivudine 150mg + Zidovudine 300mg + Nevirapine 200mg </v>
      </c>
    </row>
    <row r="56" spans="1:12" ht="26.25" customHeight="1" x14ac:dyDescent="0.4">
      <c r="A56" s="361" t="s">
        <v>87</v>
      </c>
      <c r="B56" s="362">
        <v>200</v>
      </c>
      <c r="C56" s="283" t="str">
        <f>B20</f>
        <v xml:space="preserve">Each film coated tablet contains:
Lamivudine USP 150mg 
Zidovudine USP 300mg
 Nevirapine USP 200mg </v>
      </c>
      <c r="H56" s="363"/>
    </row>
    <row r="57" spans="1:12" ht="18.75" x14ac:dyDescent="0.3">
      <c r="A57" s="360" t="s">
        <v>88</v>
      </c>
      <c r="B57" s="455">
        <f>Uniformity!C46</f>
        <v>1226.5494999999999</v>
      </c>
      <c r="H57" s="363"/>
    </row>
    <row r="58" spans="1:12" ht="19.5" customHeight="1" x14ac:dyDescent="0.3">
      <c r="H58" s="363"/>
    </row>
    <row r="59" spans="1:12" s="14" customFormat="1" ht="27" customHeight="1" x14ac:dyDescent="0.4">
      <c r="A59" s="306" t="s">
        <v>89</v>
      </c>
      <c r="B59" s="307">
        <v>100</v>
      </c>
      <c r="C59" s="283"/>
      <c r="D59" s="364" t="s">
        <v>90</v>
      </c>
      <c r="E59" s="365" t="s">
        <v>62</v>
      </c>
      <c r="F59" s="365" t="s">
        <v>63</v>
      </c>
      <c r="G59" s="365" t="s">
        <v>91</v>
      </c>
      <c r="H59" s="310" t="s">
        <v>92</v>
      </c>
      <c r="L59" s="296"/>
    </row>
    <row r="60" spans="1:12" s="14" customFormat="1" ht="26.25" customHeight="1" x14ac:dyDescent="0.4">
      <c r="A60" s="308" t="s">
        <v>93</v>
      </c>
      <c r="B60" s="309">
        <v>5</v>
      </c>
      <c r="C60" s="723" t="s">
        <v>94</v>
      </c>
      <c r="D60" s="726">
        <v>997.65</v>
      </c>
      <c r="E60" s="366">
        <v>1</v>
      </c>
      <c r="F60" s="367">
        <v>41650322</v>
      </c>
      <c r="G60" s="457">
        <f>IF(ISBLANK(F60),"-",(F60/$D$50*$D$47*$B$68)*($B$57/$D$60))</f>
        <v>195.12961541981039</v>
      </c>
      <c r="H60" s="368">
        <f t="shared" ref="H60:H71" si="0">IF(ISBLANK(F60),"-",G60/$B$56)</f>
        <v>0.97564807709905199</v>
      </c>
      <c r="L60" s="296"/>
    </row>
    <row r="61" spans="1:12" s="14" customFormat="1" ht="26.25" customHeight="1" x14ac:dyDescent="0.4">
      <c r="A61" s="308" t="s">
        <v>95</v>
      </c>
      <c r="B61" s="309">
        <v>50</v>
      </c>
      <c r="C61" s="724"/>
      <c r="D61" s="727"/>
      <c r="E61" s="369">
        <v>2</v>
      </c>
      <c r="F61" s="321">
        <v>41622008</v>
      </c>
      <c r="G61" s="458">
        <f>IF(ISBLANK(F61),"-",(F61/$D$50*$D$47*$B$68)*($B$57/$D$60))</f>
        <v>194.99696578672965</v>
      </c>
      <c r="H61" s="370">
        <f t="shared" si="0"/>
        <v>0.97498482893364824</v>
      </c>
      <c r="L61" s="296"/>
    </row>
    <row r="62" spans="1:12" s="14" customFormat="1" ht="26.25" customHeight="1" x14ac:dyDescent="0.4">
      <c r="A62" s="308" t="s">
        <v>96</v>
      </c>
      <c r="B62" s="309">
        <v>1</v>
      </c>
      <c r="C62" s="724"/>
      <c r="D62" s="727"/>
      <c r="E62" s="369">
        <v>3</v>
      </c>
      <c r="F62" s="371">
        <v>41569804</v>
      </c>
      <c r="G62" s="458">
        <f>IF(ISBLANK(F62),"-",(F62/$D$50*$D$47*$B$68)*($B$57/$D$60))</f>
        <v>194.75239273292763</v>
      </c>
      <c r="H62" s="370">
        <f t="shared" si="0"/>
        <v>0.97376196366463819</v>
      </c>
      <c r="L62" s="296"/>
    </row>
    <row r="63" spans="1:12" ht="27" customHeight="1" x14ac:dyDescent="0.4">
      <c r="A63" s="308" t="s">
        <v>97</v>
      </c>
      <c r="B63" s="309">
        <v>1</v>
      </c>
      <c r="C63" s="734"/>
      <c r="D63" s="728"/>
      <c r="E63" s="372">
        <v>4</v>
      </c>
      <c r="F63" s="373"/>
      <c r="G63" s="458" t="str">
        <f>IF(ISBLANK(F63),"-",(F63/$D$50*$D$47*$B$68)*($B$57/$D$60))</f>
        <v>-</v>
      </c>
      <c r="H63" s="370" t="str">
        <f t="shared" si="0"/>
        <v>-</v>
      </c>
    </row>
    <row r="64" spans="1:12" ht="26.25" customHeight="1" x14ac:dyDescent="0.4">
      <c r="A64" s="308" t="s">
        <v>98</v>
      </c>
      <c r="B64" s="309">
        <v>1</v>
      </c>
      <c r="C64" s="723" t="s">
        <v>99</v>
      </c>
      <c r="D64" s="726">
        <v>1016.05</v>
      </c>
      <c r="E64" s="366">
        <v>1</v>
      </c>
      <c r="F64" s="367">
        <v>42210225</v>
      </c>
      <c r="G64" s="459">
        <f>IF(ISBLANK(F64),"-",(F64/$D$50*$D$47*$B$68)*($B$57/$D$64))</f>
        <v>194.17155971061754</v>
      </c>
      <c r="H64" s="374">
        <f t="shared" si="0"/>
        <v>0.97085779855308774</v>
      </c>
    </row>
    <row r="65" spans="1:8" ht="26.25" customHeight="1" x14ac:dyDescent="0.4">
      <c r="A65" s="308" t="s">
        <v>100</v>
      </c>
      <c r="B65" s="309">
        <v>1</v>
      </c>
      <c r="C65" s="724"/>
      <c r="D65" s="727"/>
      <c r="E65" s="369">
        <v>2</v>
      </c>
      <c r="F65" s="321">
        <v>42403117</v>
      </c>
      <c r="G65" s="460">
        <f>IF(ISBLANK(F65),"-",(F65/$D$50*$D$47*$B$68)*($B$57/$D$64))</f>
        <v>195.05888358760942</v>
      </c>
      <c r="H65" s="375">
        <f t="shared" si="0"/>
        <v>0.97529441793804705</v>
      </c>
    </row>
    <row r="66" spans="1:8" ht="26.25" customHeight="1" x14ac:dyDescent="0.4">
      <c r="A66" s="308" t="s">
        <v>101</v>
      </c>
      <c r="B66" s="309">
        <v>1</v>
      </c>
      <c r="C66" s="724"/>
      <c r="D66" s="727"/>
      <c r="E66" s="369">
        <v>3</v>
      </c>
      <c r="F66" s="321">
        <v>42264244</v>
      </c>
      <c r="G66" s="460">
        <f>IF(ISBLANK(F66),"-",(F66/$D$50*$D$47*$B$68)*($B$57/$D$64))</f>
        <v>194.42005290116572</v>
      </c>
      <c r="H66" s="375">
        <f t="shared" si="0"/>
        <v>0.97210026450582854</v>
      </c>
    </row>
    <row r="67" spans="1:8" ht="27" customHeight="1" x14ac:dyDescent="0.4">
      <c r="A67" s="308" t="s">
        <v>102</v>
      </c>
      <c r="B67" s="309">
        <v>1</v>
      </c>
      <c r="C67" s="734"/>
      <c r="D67" s="728"/>
      <c r="E67" s="372">
        <v>4</v>
      </c>
      <c r="F67" s="373"/>
      <c r="G67" s="461" t="str">
        <f>IF(ISBLANK(F67),"-",(F67/$D$50*$D$47*$B$68)*($B$57/$D$64))</f>
        <v>-</v>
      </c>
      <c r="H67" s="376" t="str">
        <f t="shared" si="0"/>
        <v>-</v>
      </c>
    </row>
    <row r="68" spans="1:8" ht="26.25" customHeight="1" x14ac:dyDescent="0.4">
      <c r="A68" s="308" t="s">
        <v>103</v>
      </c>
      <c r="B68" s="377">
        <f>(B67/B66)*(B65/B64)*(B63/B62)*(B61/B60)*B59</f>
        <v>1000</v>
      </c>
      <c r="C68" s="723" t="s">
        <v>104</v>
      </c>
      <c r="D68" s="726">
        <v>1004.43</v>
      </c>
      <c r="E68" s="366">
        <v>1</v>
      </c>
      <c r="F68" s="367">
        <v>41797177</v>
      </c>
      <c r="G68" s="459">
        <f>IF(ISBLANK(F68),"-",(F68/$D$50*$D$47*$B$68)*($B$57/$D$68))</f>
        <v>194.49583557137439</v>
      </c>
      <c r="H68" s="370">
        <f t="shared" si="0"/>
        <v>0.97247917785687188</v>
      </c>
    </row>
    <row r="69" spans="1:8" ht="27" customHeight="1" x14ac:dyDescent="0.4">
      <c r="A69" s="356" t="s">
        <v>105</v>
      </c>
      <c r="B69" s="378">
        <f>(D47*B68)/B56*B57</f>
        <v>1226.5494999999999</v>
      </c>
      <c r="C69" s="724"/>
      <c r="D69" s="727"/>
      <c r="E69" s="369">
        <v>2</v>
      </c>
      <c r="F69" s="321">
        <v>42370634</v>
      </c>
      <c r="G69" s="460">
        <f>IF(ISBLANK(F69),"-",(F69/$D$50*$D$47*$B$68)*($B$57/$D$68))</f>
        <v>197.16431718627518</v>
      </c>
      <c r="H69" s="370">
        <f t="shared" si="0"/>
        <v>0.98582158593137592</v>
      </c>
    </row>
    <row r="70" spans="1:8" ht="26.25" customHeight="1" x14ac:dyDescent="0.4">
      <c r="A70" s="729" t="s">
        <v>78</v>
      </c>
      <c r="B70" s="730"/>
      <c r="C70" s="724"/>
      <c r="D70" s="727"/>
      <c r="E70" s="369">
        <v>3</v>
      </c>
      <c r="F70" s="505">
        <v>41557559</v>
      </c>
      <c r="G70" s="460">
        <f>IF(ISBLANK(F70),"-",(F70/$D$50*$D$47*$B$68)*($B$57/$D$68))</f>
        <v>193.38081521658003</v>
      </c>
      <c r="H70" s="370">
        <f>IF(ISBLANK(F70),"-",G70/$B$56)</f>
        <v>0.96690407608290019</v>
      </c>
    </row>
    <row r="71" spans="1:8" ht="27" customHeight="1" x14ac:dyDescent="0.4">
      <c r="A71" s="731"/>
      <c r="B71" s="732"/>
      <c r="C71" s="725"/>
      <c r="D71" s="728"/>
      <c r="E71" s="372">
        <v>4</v>
      </c>
      <c r="F71" s="373"/>
      <c r="G71" s="461" t="str">
        <f>IF(ISBLANK(F71),"-",(F71/$D$50*$D$47*$B$68)*($B$57/$D$68))</f>
        <v>-</v>
      </c>
      <c r="H71" s="379" t="str">
        <f t="shared" si="0"/>
        <v>-</v>
      </c>
    </row>
    <row r="72" spans="1:8" ht="26.25" customHeight="1" x14ac:dyDescent="0.4">
      <c r="A72" s="380"/>
      <c r="B72" s="380"/>
      <c r="C72" s="380"/>
      <c r="D72" s="380"/>
      <c r="E72" s="380"/>
      <c r="F72" s="381"/>
      <c r="G72" s="382" t="s">
        <v>71</v>
      </c>
      <c r="H72" s="383">
        <f>AVERAGE(H60:H71)</f>
        <v>0.97420579895171655</v>
      </c>
    </row>
    <row r="73" spans="1:8" ht="26.25" customHeight="1" x14ac:dyDescent="0.4">
      <c r="C73" s="380"/>
      <c r="D73" s="380"/>
      <c r="E73" s="380"/>
      <c r="F73" s="381"/>
      <c r="G73" s="384" t="s">
        <v>84</v>
      </c>
      <c r="H73" s="462">
        <f>STDEV(H60:H71)/H72</f>
        <v>5.2708177955869242E-3</v>
      </c>
    </row>
    <row r="74" spans="1:8" ht="27" customHeight="1" x14ac:dyDescent="0.4">
      <c r="A74" s="380"/>
      <c r="B74" s="380"/>
      <c r="C74" s="381"/>
      <c r="D74" s="381"/>
      <c r="E74" s="385"/>
      <c r="F74" s="381"/>
      <c r="G74" s="386" t="s">
        <v>20</v>
      </c>
      <c r="H74" s="387">
        <f>COUNT(H60:H71)</f>
        <v>9</v>
      </c>
    </row>
    <row r="76" spans="1:8" ht="26.25" customHeight="1" x14ac:dyDescent="0.4">
      <c r="A76" s="292" t="s">
        <v>106</v>
      </c>
      <c r="B76" s="388" t="s">
        <v>107</v>
      </c>
      <c r="C76" s="710" t="str">
        <f>B20</f>
        <v xml:space="preserve">Each film coated tablet contains:
Lamivudine USP 150mg 
Zidovudine USP 300mg
 Nevirapine USP 200mg </v>
      </c>
      <c r="D76" s="710"/>
      <c r="E76" s="389" t="s">
        <v>108</v>
      </c>
      <c r="F76" s="389"/>
      <c r="G76" s="390">
        <f>H72</f>
        <v>0.97420579895171655</v>
      </c>
      <c r="H76" s="391"/>
    </row>
    <row r="77" spans="1:8" ht="18.75" x14ac:dyDescent="0.3">
      <c r="A77" s="291" t="s">
        <v>109</v>
      </c>
      <c r="B77" s="291" t="s">
        <v>110</v>
      </c>
    </row>
    <row r="78" spans="1:8" ht="18.75" x14ac:dyDescent="0.3">
      <c r="A78" s="291"/>
      <c r="B78" s="291"/>
    </row>
    <row r="79" spans="1:8" ht="26.25" customHeight="1" x14ac:dyDescent="0.4">
      <c r="A79" s="292" t="s">
        <v>4</v>
      </c>
      <c r="B79" s="733" t="str">
        <f>B26</f>
        <v>NEVIRAPINE</v>
      </c>
      <c r="C79" s="733"/>
    </row>
    <row r="80" spans="1:8" ht="26.25" customHeight="1" x14ac:dyDescent="0.4">
      <c r="A80" s="293" t="s">
        <v>48</v>
      </c>
      <c r="B80" s="733" t="str">
        <f>B27</f>
        <v>WRS/N1-2</v>
      </c>
      <c r="C80" s="733"/>
    </row>
    <row r="81" spans="1:12" ht="27" customHeight="1" x14ac:dyDescent="0.4">
      <c r="A81" s="293" t="s">
        <v>6</v>
      </c>
      <c r="B81" s="392">
        <f>B28</f>
        <v>99.15</v>
      </c>
    </row>
    <row r="82" spans="1:12" s="14" customFormat="1" ht="27" customHeight="1" x14ac:dyDescent="0.4">
      <c r="A82" s="293" t="s">
        <v>49</v>
      </c>
      <c r="B82" s="295">
        <v>0</v>
      </c>
      <c r="C82" s="712" t="s">
        <v>50</v>
      </c>
      <c r="D82" s="713"/>
      <c r="E82" s="713"/>
      <c r="F82" s="713"/>
      <c r="G82" s="714"/>
      <c r="I82" s="296"/>
      <c r="J82" s="296"/>
      <c r="K82" s="296"/>
      <c r="L82" s="296"/>
    </row>
    <row r="83" spans="1:12" s="14" customFormat="1" ht="19.5" customHeight="1" x14ac:dyDescent="0.3">
      <c r="A83" s="293" t="s">
        <v>51</v>
      </c>
      <c r="B83" s="297">
        <f>B81-B82</f>
        <v>99.15</v>
      </c>
      <c r="C83" s="298"/>
      <c r="D83" s="298"/>
      <c r="E83" s="298"/>
      <c r="F83" s="298"/>
      <c r="G83" s="299"/>
      <c r="I83" s="296"/>
      <c r="J83" s="296"/>
      <c r="K83" s="296"/>
      <c r="L83" s="296"/>
    </row>
    <row r="84" spans="1:12" s="14" customFormat="1" ht="27" customHeight="1" x14ac:dyDescent="0.4">
      <c r="A84" s="293" t="s">
        <v>52</v>
      </c>
      <c r="B84" s="300">
        <v>1</v>
      </c>
      <c r="C84" s="715" t="s">
        <v>111</v>
      </c>
      <c r="D84" s="716"/>
      <c r="E84" s="716"/>
      <c r="F84" s="716"/>
      <c r="G84" s="716"/>
      <c r="H84" s="717"/>
      <c r="I84" s="296"/>
      <c r="J84" s="296"/>
      <c r="K84" s="296"/>
      <c r="L84" s="296"/>
    </row>
    <row r="85" spans="1:12" s="14" customFormat="1" ht="27" customHeight="1" x14ac:dyDescent="0.4">
      <c r="A85" s="293" t="s">
        <v>54</v>
      </c>
      <c r="B85" s="300">
        <v>1</v>
      </c>
      <c r="C85" s="715" t="s">
        <v>112</v>
      </c>
      <c r="D85" s="716"/>
      <c r="E85" s="716"/>
      <c r="F85" s="716"/>
      <c r="G85" s="716"/>
      <c r="H85" s="717"/>
      <c r="I85" s="296"/>
      <c r="J85" s="296"/>
      <c r="K85" s="296"/>
      <c r="L85" s="296"/>
    </row>
    <row r="86" spans="1:12" s="14" customFormat="1" ht="18.75" x14ac:dyDescent="0.3">
      <c r="A86" s="293"/>
      <c r="B86" s="303"/>
      <c r="C86" s="304"/>
      <c r="D86" s="304"/>
      <c r="E86" s="304"/>
      <c r="F86" s="304"/>
      <c r="G86" s="304"/>
      <c r="H86" s="304"/>
      <c r="I86" s="296"/>
      <c r="J86" s="296"/>
      <c r="K86" s="296"/>
      <c r="L86" s="296"/>
    </row>
    <row r="87" spans="1:12" s="14" customFormat="1" ht="18.75" x14ac:dyDescent="0.3">
      <c r="A87" s="293" t="s">
        <v>56</v>
      </c>
      <c r="B87" s="305">
        <f>B84/B85</f>
        <v>1</v>
      </c>
      <c r="C87" s="283" t="s">
        <v>57</v>
      </c>
      <c r="D87" s="283"/>
      <c r="E87" s="283"/>
      <c r="F87" s="283"/>
      <c r="G87" s="283"/>
      <c r="I87" s="296"/>
      <c r="J87" s="296"/>
      <c r="K87" s="296"/>
      <c r="L87" s="296"/>
    </row>
    <row r="88" spans="1:12" ht="19.5" customHeight="1" x14ac:dyDescent="0.3">
      <c r="A88" s="291"/>
      <c r="B88" s="291"/>
    </row>
    <row r="89" spans="1:12" ht="27" customHeight="1" x14ac:dyDescent="0.4">
      <c r="A89" s="306" t="s">
        <v>58</v>
      </c>
      <c r="B89" s="307">
        <v>50</v>
      </c>
      <c r="D89" s="393" t="s">
        <v>59</v>
      </c>
      <c r="E89" s="394"/>
      <c r="F89" s="718" t="s">
        <v>60</v>
      </c>
      <c r="G89" s="719"/>
    </row>
    <row r="90" spans="1:12" ht="27" customHeight="1" x14ac:dyDescent="0.4">
      <c r="A90" s="308" t="s">
        <v>61</v>
      </c>
      <c r="B90" s="309">
        <v>5</v>
      </c>
      <c r="C90" s="395" t="s">
        <v>62</v>
      </c>
      <c r="D90" s="311" t="s">
        <v>63</v>
      </c>
      <c r="E90" s="312" t="s">
        <v>64</v>
      </c>
      <c r="F90" s="311" t="s">
        <v>63</v>
      </c>
      <c r="G90" s="396" t="s">
        <v>64</v>
      </c>
      <c r="I90" s="314" t="s">
        <v>65</v>
      </c>
    </row>
    <row r="91" spans="1:12" ht="26.25" customHeight="1" x14ac:dyDescent="0.4">
      <c r="A91" s="308" t="s">
        <v>66</v>
      </c>
      <c r="B91" s="309">
        <v>10</v>
      </c>
      <c r="C91" s="397">
        <v>1</v>
      </c>
      <c r="D91" s="500">
        <v>62028252</v>
      </c>
      <c r="E91" s="317">
        <f>IF(ISBLANK(D91),"-",$D$101/$D$98*D91)</f>
        <v>57163753.748971514</v>
      </c>
      <c r="F91" s="316">
        <v>60042994</v>
      </c>
      <c r="G91" s="318">
        <f>IF(ISBLANK(F91),"-",$D$101/$F$98*F91)</f>
        <v>57682273.415569223</v>
      </c>
      <c r="I91" s="319"/>
    </row>
    <row r="92" spans="1:12" ht="26.25" customHeight="1" x14ac:dyDescent="0.4">
      <c r="A92" s="308" t="s">
        <v>67</v>
      </c>
      <c r="B92" s="309">
        <v>1</v>
      </c>
      <c r="C92" s="381">
        <v>2</v>
      </c>
      <c r="D92" s="505">
        <v>62357615</v>
      </c>
      <c r="E92" s="322">
        <f>IF(ISBLANK(D92),"-",$D$101/$D$98*D92)</f>
        <v>57467286.813646987</v>
      </c>
      <c r="F92" s="321">
        <v>59746596</v>
      </c>
      <c r="G92" s="323">
        <f>IF(ISBLANK(F92),"-",$D$101/$F$98*F92)</f>
        <v>57397528.946034141</v>
      </c>
      <c r="I92" s="720">
        <f>ABS((F96/D96*D95)-F95)/D95</f>
        <v>2.4516756305647449E-3</v>
      </c>
    </row>
    <row r="93" spans="1:12" ht="26.25" customHeight="1" x14ac:dyDescent="0.4">
      <c r="A93" s="308" t="s">
        <v>68</v>
      </c>
      <c r="B93" s="309">
        <v>1</v>
      </c>
      <c r="C93" s="381">
        <v>3</v>
      </c>
      <c r="D93" s="505">
        <v>62281686</v>
      </c>
      <c r="E93" s="322">
        <f>IF(ISBLANK(D93),"-",$D$101/$D$98*D93)</f>
        <v>57397312.462952636</v>
      </c>
      <c r="F93" s="321">
        <v>59736891</v>
      </c>
      <c r="G93" s="323">
        <f>IF(ISBLANK(F93),"-",$D$101/$F$98*F93)</f>
        <v>57388205.51916609</v>
      </c>
      <c r="I93" s="720"/>
    </row>
    <row r="94" spans="1:12" ht="27" customHeight="1" x14ac:dyDescent="0.4">
      <c r="A94" s="308" t="s">
        <v>69</v>
      </c>
      <c r="B94" s="309">
        <v>1</v>
      </c>
      <c r="C94" s="398">
        <v>4</v>
      </c>
      <c r="D94" s="510"/>
      <c r="E94" s="327" t="str">
        <f>IF(ISBLANK(D94),"-",$D$101/$D$98*D94)</f>
        <v>-</v>
      </c>
      <c r="F94" s="399"/>
      <c r="G94" s="328" t="str">
        <f>IF(ISBLANK(F94),"-",$D$101/$F$98*F94)</f>
        <v>-</v>
      </c>
      <c r="I94" s="329"/>
    </row>
    <row r="95" spans="1:12" ht="27" customHeight="1" x14ac:dyDescent="0.4">
      <c r="A95" s="308" t="s">
        <v>70</v>
      </c>
      <c r="B95" s="309">
        <v>1</v>
      </c>
      <c r="C95" s="400" t="s">
        <v>71</v>
      </c>
      <c r="D95" s="401">
        <f>AVERAGE(D91:D94)</f>
        <v>62222517.666666664</v>
      </c>
      <c r="E95" s="332">
        <f>AVERAGE(E91:E94)</f>
        <v>57342784.341857046</v>
      </c>
      <c r="F95" s="402">
        <f>AVERAGE(F91:F94)</f>
        <v>59842160.333333336</v>
      </c>
      <c r="G95" s="403">
        <f>AVERAGE(G91:G94)</f>
        <v>57489335.960256487</v>
      </c>
    </row>
    <row r="96" spans="1:12" ht="26.25" customHeight="1" x14ac:dyDescent="0.4">
      <c r="A96" s="308" t="s">
        <v>72</v>
      </c>
      <c r="B96" s="294">
        <v>1</v>
      </c>
      <c r="C96" s="404" t="s">
        <v>113</v>
      </c>
      <c r="D96" s="405">
        <v>24.32</v>
      </c>
      <c r="E96" s="324"/>
      <c r="F96" s="336">
        <v>23.33</v>
      </c>
    </row>
    <row r="97" spans="1:10" ht="26.25" customHeight="1" x14ac:dyDescent="0.4">
      <c r="A97" s="308" t="s">
        <v>74</v>
      </c>
      <c r="B97" s="294">
        <v>1</v>
      </c>
      <c r="C97" s="406" t="s">
        <v>114</v>
      </c>
      <c r="D97" s="407">
        <f>D96*$B$87</f>
        <v>24.32</v>
      </c>
      <c r="E97" s="339"/>
      <c r="F97" s="338">
        <f>F96*$B$87</f>
        <v>23.33</v>
      </c>
    </row>
    <row r="98" spans="1:10" ht="19.5" customHeight="1" x14ac:dyDescent="0.3">
      <c r="A98" s="308" t="s">
        <v>76</v>
      </c>
      <c r="B98" s="408">
        <f>(B97/B96)*(B95/B94)*(B93/B92)*(B91/B90)*B89</f>
        <v>100</v>
      </c>
      <c r="C98" s="406" t="s">
        <v>115</v>
      </c>
      <c r="D98" s="409">
        <f>D97*$B$83/100</f>
        <v>24.11328</v>
      </c>
      <c r="E98" s="342"/>
      <c r="F98" s="341">
        <f>F97*$B$83/100</f>
        <v>23.131695000000001</v>
      </c>
    </row>
    <row r="99" spans="1:10" ht="19.5" customHeight="1" x14ac:dyDescent="0.3">
      <c r="A99" s="706" t="s">
        <v>78</v>
      </c>
      <c r="B99" s="721"/>
      <c r="C99" s="406" t="s">
        <v>116</v>
      </c>
      <c r="D99" s="410">
        <f>D98/$B$98</f>
        <v>0.24113280000000001</v>
      </c>
      <c r="E99" s="342"/>
      <c r="F99" s="345">
        <f>F98/$B$98</f>
        <v>0.23131694999999999</v>
      </c>
      <c r="G99" s="411"/>
      <c r="H99" s="334"/>
    </row>
    <row r="100" spans="1:10" ht="19.5" customHeight="1" x14ac:dyDescent="0.3">
      <c r="A100" s="708"/>
      <c r="B100" s="722"/>
      <c r="C100" s="406" t="s">
        <v>80</v>
      </c>
      <c r="D100" s="412">
        <f>$B$56/$B$116</f>
        <v>0.22222222222222221</v>
      </c>
      <c r="F100" s="350"/>
      <c r="G100" s="413"/>
      <c r="H100" s="334"/>
    </row>
    <row r="101" spans="1:10" ht="18.75" x14ac:dyDescent="0.3">
      <c r="C101" s="406" t="s">
        <v>81</v>
      </c>
      <c r="D101" s="407">
        <f>D100*$B$98</f>
        <v>22.222222222222221</v>
      </c>
      <c r="F101" s="350"/>
      <c r="G101" s="411"/>
      <c r="H101" s="334"/>
    </row>
    <row r="102" spans="1:10" ht="19.5" customHeight="1" x14ac:dyDescent="0.3">
      <c r="C102" s="414" t="s">
        <v>82</v>
      </c>
      <c r="D102" s="415">
        <f>D101/B34</f>
        <v>22.222222222222221</v>
      </c>
      <c r="F102" s="354"/>
      <c r="G102" s="411"/>
      <c r="H102" s="334"/>
      <c r="J102" s="416"/>
    </row>
    <row r="103" spans="1:10" ht="18.75" x14ac:dyDescent="0.3">
      <c r="C103" s="417" t="s">
        <v>117</v>
      </c>
      <c r="D103" s="418">
        <f>AVERAGE(E91:E94,G91:G94)</f>
        <v>57416060.151056767</v>
      </c>
      <c r="F103" s="354"/>
      <c r="G103" s="419"/>
      <c r="H103" s="334"/>
      <c r="J103" s="420"/>
    </row>
    <row r="104" spans="1:10" ht="18.75" x14ac:dyDescent="0.3">
      <c r="C104" s="384" t="s">
        <v>84</v>
      </c>
      <c r="D104" s="421">
        <f>STDEV(E91:E94,G91:G94)/D103</f>
        <v>2.9000079384284864E-3</v>
      </c>
      <c r="F104" s="354"/>
      <c r="G104" s="411"/>
      <c r="H104" s="334"/>
      <c r="J104" s="420"/>
    </row>
    <row r="105" spans="1:10" ht="19.5" customHeight="1" x14ac:dyDescent="0.3">
      <c r="C105" s="386" t="s">
        <v>20</v>
      </c>
      <c r="D105" s="422">
        <f>COUNT(E91:E94,G91:G94)</f>
        <v>6</v>
      </c>
      <c r="F105" s="354"/>
      <c r="G105" s="411"/>
      <c r="H105" s="334"/>
      <c r="J105" s="420"/>
    </row>
    <row r="106" spans="1:10" ht="19.5" customHeight="1" x14ac:dyDescent="0.3">
      <c r="A106" s="358"/>
      <c r="B106" s="358"/>
      <c r="C106" s="358"/>
      <c r="D106" s="358"/>
      <c r="E106" s="358"/>
    </row>
    <row r="107" spans="1:10" ht="26.25" customHeight="1" x14ac:dyDescent="0.4">
      <c r="A107" s="306" t="s">
        <v>118</v>
      </c>
      <c r="B107" s="307">
        <v>900</v>
      </c>
      <c r="C107" s="423" t="s">
        <v>119</v>
      </c>
      <c r="D107" s="424" t="s">
        <v>63</v>
      </c>
      <c r="E107" s="425" t="s">
        <v>120</v>
      </c>
      <c r="F107" s="426" t="s">
        <v>121</v>
      </c>
    </row>
    <row r="108" spans="1:10" ht="26.25" customHeight="1" x14ac:dyDescent="0.4">
      <c r="A108" s="308" t="s">
        <v>122</v>
      </c>
      <c r="B108" s="309">
        <v>1</v>
      </c>
      <c r="C108" s="427">
        <v>1</v>
      </c>
      <c r="D108" s="428">
        <v>56431302</v>
      </c>
      <c r="E108" s="463">
        <f t="shared" ref="E108:E113" si="1">IF(ISBLANK(D108),"-",D108/$D$103*$D$100*$B$116)</f>
        <v>196.56974669294286</v>
      </c>
      <c r="F108" s="429">
        <f t="shared" ref="F108:F113" si="2">IF(ISBLANK(D108), "-", E108/$B$56)</f>
        <v>0.98284873346471424</v>
      </c>
    </row>
    <row r="109" spans="1:10" ht="26.25" customHeight="1" x14ac:dyDescent="0.4">
      <c r="A109" s="308" t="s">
        <v>95</v>
      </c>
      <c r="B109" s="309">
        <v>1</v>
      </c>
      <c r="C109" s="427">
        <v>2</v>
      </c>
      <c r="D109" s="428">
        <v>57210477</v>
      </c>
      <c r="E109" s="464">
        <f t="shared" si="1"/>
        <v>199.28388276549836</v>
      </c>
      <c r="F109" s="430">
        <f t="shared" si="2"/>
        <v>0.99641941382749177</v>
      </c>
    </row>
    <row r="110" spans="1:10" ht="26.25" customHeight="1" x14ac:dyDescent="0.4">
      <c r="A110" s="308" t="s">
        <v>96</v>
      </c>
      <c r="B110" s="309">
        <v>1</v>
      </c>
      <c r="C110" s="427">
        <v>3</v>
      </c>
      <c r="D110" s="428">
        <v>57260229</v>
      </c>
      <c r="E110" s="464">
        <f t="shared" si="1"/>
        <v>199.45718619268968</v>
      </c>
      <c r="F110" s="430">
        <f t="shared" si="2"/>
        <v>0.99728593096344842</v>
      </c>
    </row>
    <row r="111" spans="1:10" ht="26.25" customHeight="1" x14ac:dyDescent="0.4">
      <c r="A111" s="308" t="s">
        <v>97</v>
      </c>
      <c r="B111" s="309">
        <v>1</v>
      </c>
      <c r="C111" s="427">
        <v>4</v>
      </c>
      <c r="D111" s="428">
        <v>55448956</v>
      </c>
      <c r="E111" s="464">
        <f t="shared" si="1"/>
        <v>193.14789574247521</v>
      </c>
      <c r="F111" s="430">
        <f t="shared" si="2"/>
        <v>0.96573947871237609</v>
      </c>
    </row>
    <row r="112" spans="1:10" ht="26.25" customHeight="1" x14ac:dyDescent="0.4">
      <c r="A112" s="308" t="s">
        <v>98</v>
      </c>
      <c r="B112" s="309">
        <v>1</v>
      </c>
      <c r="C112" s="427">
        <v>5</v>
      </c>
      <c r="D112" s="428">
        <v>53082356</v>
      </c>
      <c r="E112" s="464">
        <f t="shared" si="1"/>
        <v>184.90420924161234</v>
      </c>
      <c r="F112" s="430">
        <f t="shared" si="2"/>
        <v>0.92452104620806164</v>
      </c>
    </row>
    <row r="113" spans="1:10" ht="26.25" customHeight="1" x14ac:dyDescent="0.4">
      <c r="A113" s="308" t="s">
        <v>100</v>
      </c>
      <c r="B113" s="309">
        <v>1</v>
      </c>
      <c r="C113" s="431">
        <v>6</v>
      </c>
      <c r="D113" s="432">
        <v>56072179</v>
      </c>
      <c r="E113" s="465">
        <f t="shared" si="1"/>
        <v>195.31879704904472</v>
      </c>
      <c r="F113" s="433">
        <f t="shared" si="2"/>
        <v>0.97659398524522356</v>
      </c>
    </row>
    <row r="114" spans="1:10" ht="26.25" customHeight="1" x14ac:dyDescent="0.4">
      <c r="A114" s="308" t="s">
        <v>101</v>
      </c>
      <c r="B114" s="309">
        <v>1</v>
      </c>
      <c r="C114" s="427"/>
      <c r="D114" s="381"/>
      <c r="E114" s="282"/>
      <c r="F114" s="434"/>
    </row>
    <row r="115" spans="1:10" ht="26.25" customHeight="1" x14ac:dyDescent="0.4">
      <c r="A115" s="308" t="s">
        <v>102</v>
      </c>
      <c r="B115" s="309">
        <v>1</v>
      </c>
      <c r="C115" s="427"/>
      <c r="D115" s="435"/>
      <c r="E115" s="436" t="s">
        <v>71</v>
      </c>
      <c r="F115" s="437">
        <f>AVERAGE(F108:F113)</f>
        <v>0.97390143140355256</v>
      </c>
    </row>
    <row r="116" spans="1:10" ht="27" customHeight="1" x14ac:dyDescent="0.4">
      <c r="A116" s="308" t="s">
        <v>103</v>
      </c>
      <c r="B116" s="340">
        <f>(B115/B114)*(B113/B112)*(B111/B110)*(B109/B108)*B107</f>
        <v>900</v>
      </c>
      <c r="C116" s="438"/>
      <c r="D116" s="439"/>
      <c r="E116" s="400" t="s">
        <v>84</v>
      </c>
      <c r="F116" s="440">
        <f>STDEV(F108:F113)/F115</f>
        <v>2.7728253736294398E-2</v>
      </c>
      <c r="I116" s="282"/>
    </row>
    <row r="117" spans="1:10" ht="27" customHeight="1" x14ac:dyDescent="0.4">
      <c r="A117" s="706" t="s">
        <v>78</v>
      </c>
      <c r="B117" s="707"/>
      <c r="C117" s="441"/>
      <c r="D117" s="442"/>
      <c r="E117" s="443" t="s">
        <v>20</v>
      </c>
      <c r="F117" s="444">
        <f>COUNT(F108:F113)</f>
        <v>6</v>
      </c>
      <c r="I117" s="282"/>
      <c r="J117" s="420"/>
    </row>
    <row r="118" spans="1:10" ht="19.5" customHeight="1" x14ac:dyDescent="0.3">
      <c r="A118" s="708"/>
      <c r="B118" s="709"/>
      <c r="C118" s="282"/>
      <c r="D118" s="282"/>
      <c r="E118" s="282"/>
      <c r="F118" s="381"/>
      <c r="G118" s="282"/>
      <c r="H118" s="282"/>
      <c r="I118" s="282"/>
    </row>
    <row r="119" spans="1:10" ht="18.75" x14ac:dyDescent="0.3">
      <c r="A119" s="453"/>
      <c r="B119" s="304"/>
      <c r="C119" s="282"/>
      <c r="D119" s="282"/>
      <c r="E119" s="282"/>
      <c r="F119" s="381"/>
      <c r="G119" s="282"/>
      <c r="H119" s="282"/>
      <c r="I119" s="282"/>
    </row>
    <row r="120" spans="1:10" ht="26.25" customHeight="1" x14ac:dyDescent="0.4">
      <c r="A120" s="292" t="s">
        <v>106</v>
      </c>
      <c r="B120" s="388" t="s">
        <v>123</v>
      </c>
      <c r="C120" s="710" t="str">
        <f>B20</f>
        <v xml:space="preserve">Each film coated tablet contains:
Lamivudine USP 150mg 
Zidovudine USP 300mg
 Nevirapine USP 200mg </v>
      </c>
      <c r="D120" s="710"/>
      <c r="E120" s="389" t="s">
        <v>124</v>
      </c>
      <c r="F120" s="389"/>
      <c r="G120" s="390">
        <f>F115</f>
        <v>0.97390143140355256</v>
      </c>
      <c r="H120" s="282"/>
      <c r="I120" s="282"/>
    </row>
    <row r="121" spans="1:10" ht="19.5" customHeight="1" x14ac:dyDescent="0.3">
      <c r="A121" s="445"/>
      <c r="B121" s="445"/>
      <c r="C121" s="446"/>
      <c r="D121" s="446"/>
      <c r="E121" s="446"/>
      <c r="F121" s="446"/>
      <c r="G121" s="446"/>
      <c r="H121" s="446"/>
    </row>
    <row r="122" spans="1:10" ht="18.75" x14ac:dyDescent="0.3">
      <c r="B122" s="711" t="s">
        <v>26</v>
      </c>
      <c r="C122" s="711"/>
      <c r="E122" s="395" t="s">
        <v>27</v>
      </c>
      <c r="F122" s="447"/>
      <c r="G122" s="711" t="s">
        <v>28</v>
      </c>
      <c r="H122" s="711"/>
    </row>
    <row r="123" spans="1:10" ht="69.95" customHeight="1" x14ac:dyDescent="0.3">
      <c r="A123" s="448" t="s">
        <v>29</v>
      </c>
      <c r="B123" s="449"/>
      <c r="C123" s="449"/>
      <c r="E123" s="449"/>
      <c r="F123" s="282"/>
      <c r="G123" s="450"/>
      <c r="H123" s="450"/>
    </row>
    <row r="124" spans="1:10" ht="69.95" customHeight="1" x14ac:dyDescent="0.3">
      <c r="A124" s="448" t="s">
        <v>30</v>
      </c>
      <c r="B124" s="451"/>
      <c r="C124" s="451"/>
      <c r="E124" s="451"/>
      <c r="F124" s="282"/>
      <c r="G124" s="452"/>
      <c r="H124" s="452"/>
    </row>
    <row r="125" spans="1:10" ht="18.75" x14ac:dyDescent="0.3">
      <c r="A125" s="380"/>
      <c r="B125" s="380"/>
      <c r="C125" s="381"/>
      <c r="D125" s="381"/>
      <c r="E125" s="381"/>
      <c r="F125" s="385"/>
      <c r="G125" s="381"/>
      <c r="H125" s="381"/>
      <c r="I125" s="282"/>
    </row>
    <row r="126" spans="1:10" ht="18.75" x14ac:dyDescent="0.3">
      <c r="A126" s="380"/>
      <c r="B126" s="380"/>
      <c r="C126" s="381"/>
      <c r="D126" s="381"/>
      <c r="E126" s="381"/>
      <c r="F126" s="385"/>
      <c r="G126" s="381"/>
      <c r="H126" s="381"/>
      <c r="I126" s="282"/>
    </row>
    <row r="127" spans="1:10" ht="18.75" x14ac:dyDescent="0.3">
      <c r="A127" s="380"/>
      <c r="B127" s="380"/>
      <c r="C127" s="381"/>
      <c r="D127" s="381"/>
      <c r="E127" s="381"/>
      <c r="F127" s="385"/>
      <c r="G127" s="381"/>
      <c r="H127" s="381"/>
      <c r="I127" s="282"/>
    </row>
    <row r="128" spans="1:10" ht="18.75" x14ac:dyDescent="0.3">
      <c r="A128" s="380"/>
      <c r="B128" s="380"/>
      <c r="C128" s="381"/>
      <c r="D128" s="381"/>
      <c r="E128" s="381"/>
      <c r="F128" s="385"/>
      <c r="G128" s="381"/>
      <c r="H128" s="381"/>
      <c r="I128" s="282"/>
    </row>
    <row r="129" spans="1:9" ht="18.75" x14ac:dyDescent="0.3">
      <c r="A129" s="380"/>
      <c r="B129" s="380"/>
      <c r="C129" s="381"/>
      <c r="D129" s="381"/>
      <c r="E129" s="381"/>
      <c r="F129" s="385"/>
      <c r="G129" s="381"/>
      <c r="H129" s="381"/>
      <c r="I129" s="282"/>
    </row>
    <row r="130" spans="1:9" ht="18.75" x14ac:dyDescent="0.3">
      <c r="A130" s="380"/>
      <c r="B130" s="380"/>
      <c r="C130" s="381"/>
      <c r="D130" s="381"/>
      <c r="E130" s="381"/>
      <c r="F130" s="385"/>
      <c r="G130" s="381"/>
      <c r="H130" s="381"/>
      <c r="I130" s="282"/>
    </row>
    <row r="131" spans="1:9" ht="18.75" x14ac:dyDescent="0.3">
      <c r="A131" s="380"/>
      <c r="B131" s="380"/>
      <c r="C131" s="381"/>
      <c r="D131" s="381"/>
      <c r="E131" s="381"/>
      <c r="F131" s="385"/>
      <c r="G131" s="381"/>
      <c r="H131" s="381"/>
      <c r="I131" s="282"/>
    </row>
    <row r="132" spans="1:9" ht="18.75" x14ac:dyDescent="0.3">
      <c r="A132" s="380"/>
      <c r="B132" s="380"/>
      <c r="C132" s="381"/>
      <c r="D132" s="381"/>
      <c r="E132" s="381"/>
      <c r="F132" s="385"/>
      <c r="G132" s="381"/>
      <c r="H132" s="381"/>
      <c r="I132" s="282"/>
    </row>
    <row r="133" spans="1:9" ht="18.75" x14ac:dyDescent="0.3">
      <c r="A133" s="380"/>
      <c r="B133" s="380"/>
      <c r="C133" s="381"/>
      <c r="D133" s="381"/>
      <c r="E133" s="381"/>
      <c r="F133" s="385"/>
      <c r="G133" s="381"/>
      <c r="H133" s="381"/>
      <c r="I133" s="28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6" zoomScale="55" zoomScaleNormal="40" zoomScalePageLayoutView="55" workbookViewId="0">
      <selection activeCell="H73" sqref="H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4" t="s">
        <v>45</v>
      </c>
      <c r="B1" s="704"/>
      <c r="C1" s="704"/>
      <c r="D1" s="704"/>
      <c r="E1" s="704"/>
      <c r="F1" s="704"/>
      <c r="G1" s="704"/>
      <c r="H1" s="704"/>
      <c r="I1" s="704"/>
    </row>
    <row r="2" spans="1:9" ht="18.75" customHeight="1" x14ac:dyDescent="0.25">
      <c r="A2" s="704"/>
      <c r="B2" s="704"/>
      <c r="C2" s="704"/>
      <c r="D2" s="704"/>
      <c r="E2" s="704"/>
      <c r="F2" s="704"/>
      <c r="G2" s="704"/>
      <c r="H2" s="704"/>
      <c r="I2" s="704"/>
    </row>
    <row r="3" spans="1:9" ht="18.75" customHeight="1" x14ac:dyDescent="0.25">
      <c r="A3" s="704"/>
      <c r="B3" s="704"/>
      <c r="C3" s="704"/>
      <c r="D3" s="704"/>
      <c r="E3" s="704"/>
      <c r="F3" s="704"/>
      <c r="G3" s="704"/>
      <c r="H3" s="704"/>
      <c r="I3" s="704"/>
    </row>
    <row r="4" spans="1:9" ht="18.75" customHeight="1" x14ac:dyDescent="0.25">
      <c r="A4" s="704"/>
      <c r="B4" s="704"/>
      <c r="C4" s="704"/>
      <c r="D4" s="704"/>
      <c r="E4" s="704"/>
      <c r="F4" s="704"/>
      <c r="G4" s="704"/>
      <c r="H4" s="704"/>
      <c r="I4" s="704"/>
    </row>
    <row r="5" spans="1:9" ht="18.75" customHeight="1" x14ac:dyDescent="0.25">
      <c r="A5" s="704"/>
      <c r="B5" s="704"/>
      <c r="C5" s="704"/>
      <c r="D5" s="704"/>
      <c r="E5" s="704"/>
      <c r="F5" s="704"/>
      <c r="G5" s="704"/>
      <c r="H5" s="704"/>
      <c r="I5" s="704"/>
    </row>
    <row r="6" spans="1:9" ht="18.75" customHeight="1" x14ac:dyDescent="0.25">
      <c r="A6" s="704"/>
      <c r="B6" s="704"/>
      <c r="C6" s="704"/>
      <c r="D6" s="704"/>
      <c r="E6" s="704"/>
      <c r="F6" s="704"/>
      <c r="G6" s="704"/>
      <c r="H6" s="704"/>
      <c r="I6" s="704"/>
    </row>
    <row r="7" spans="1:9" ht="18.75" customHeight="1" x14ac:dyDescent="0.25">
      <c r="A7" s="704"/>
      <c r="B7" s="704"/>
      <c r="C7" s="704"/>
      <c r="D7" s="704"/>
      <c r="E7" s="704"/>
      <c r="F7" s="704"/>
      <c r="G7" s="704"/>
      <c r="H7" s="704"/>
      <c r="I7" s="704"/>
    </row>
    <row r="8" spans="1:9" x14ac:dyDescent="0.25">
      <c r="A8" s="705" t="s">
        <v>46</v>
      </c>
      <c r="B8" s="705"/>
      <c r="C8" s="705"/>
      <c r="D8" s="705"/>
      <c r="E8" s="705"/>
      <c r="F8" s="705"/>
      <c r="G8" s="705"/>
      <c r="H8" s="705"/>
      <c r="I8" s="705"/>
    </row>
    <row r="9" spans="1:9" x14ac:dyDescent="0.25">
      <c r="A9" s="705"/>
      <c r="B9" s="705"/>
      <c r="C9" s="705"/>
      <c r="D9" s="705"/>
      <c r="E9" s="705"/>
      <c r="F9" s="705"/>
      <c r="G9" s="705"/>
      <c r="H9" s="705"/>
      <c r="I9" s="705"/>
    </row>
    <row r="10" spans="1:9" x14ac:dyDescent="0.25">
      <c r="A10" s="705"/>
      <c r="B10" s="705"/>
      <c r="C10" s="705"/>
      <c r="D10" s="705"/>
      <c r="E10" s="705"/>
      <c r="F10" s="705"/>
      <c r="G10" s="705"/>
      <c r="H10" s="705"/>
      <c r="I10" s="705"/>
    </row>
    <row r="11" spans="1:9" x14ac:dyDescent="0.25">
      <c r="A11" s="705"/>
      <c r="B11" s="705"/>
      <c r="C11" s="705"/>
      <c r="D11" s="705"/>
      <c r="E11" s="705"/>
      <c r="F11" s="705"/>
      <c r="G11" s="705"/>
      <c r="H11" s="705"/>
      <c r="I11" s="705"/>
    </row>
    <row r="12" spans="1:9" x14ac:dyDescent="0.25">
      <c r="A12" s="705"/>
      <c r="B12" s="705"/>
      <c r="C12" s="705"/>
      <c r="D12" s="705"/>
      <c r="E12" s="705"/>
      <c r="F12" s="705"/>
      <c r="G12" s="705"/>
      <c r="H12" s="705"/>
      <c r="I12" s="705"/>
    </row>
    <row r="13" spans="1:9" x14ac:dyDescent="0.25">
      <c r="A13" s="705"/>
      <c r="B13" s="705"/>
      <c r="C13" s="705"/>
      <c r="D13" s="705"/>
      <c r="E13" s="705"/>
      <c r="F13" s="705"/>
      <c r="G13" s="705"/>
      <c r="H13" s="705"/>
      <c r="I13" s="705"/>
    </row>
    <row r="14" spans="1:9" x14ac:dyDescent="0.25">
      <c r="A14" s="705"/>
      <c r="B14" s="705"/>
      <c r="C14" s="705"/>
      <c r="D14" s="705"/>
      <c r="E14" s="705"/>
      <c r="F14" s="705"/>
      <c r="G14" s="705"/>
      <c r="H14" s="705"/>
      <c r="I14" s="705"/>
    </row>
    <row r="15" spans="1:9" ht="19.5" customHeight="1" x14ac:dyDescent="0.3">
      <c r="A15" s="466"/>
    </row>
    <row r="16" spans="1:9" ht="19.5" customHeight="1" x14ac:dyDescent="0.3">
      <c r="A16" s="738" t="s">
        <v>31</v>
      </c>
      <c r="B16" s="739"/>
      <c r="C16" s="739"/>
      <c r="D16" s="739"/>
      <c r="E16" s="739"/>
      <c r="F16" s="739"/>
      <c r="G16" s="739"/>
      <c r="H16" s="740"/>
    </row>
    <row r="17" spans="1:14" ht="20.25" customHeight="1" x14ac:dyDescent="0.25">
      <c r="A17" s="741" t="s">
        <v>47</v>
      </c>
      <c r="B17" s="741"/>
      <c r="C17" s="741"/>
      <c r="D17" s="741"/>
      <c r="E17" s="741"/>
      <c r="F17" s="741"/>
      <c r="G17" s="741"/>
      <c r="H17" s="741"/>
    </row>
    <row r="18" spans="1:14" ht="26.25" customHeight="1" x14ac:dyDescent="0.4">
      <c r="A18" s="468" t="s">
        <v>33</v>
      </c>
      <c r="B18" s="737" t="s">
        <v>5</v>
      </c>
      <c r="C18" s="737"/>
      <c r="D18" s="638"/>
      <c r="E18" s="469"/>
      <c r="F18" s="470"/>
      <c r="G18" s="470"/>
      <c r="H18" s="470"/>
    </row>
    <row r="19" spans="1:14" ht="26.25" customHeight="1" x14ac:dyDescent="0.4">
      <c r="A19" s="468" t="s">
        <v>34</v>
      </c>
      <c r="B19" s="471" t="s">
        <v>7</v>
      </c>
      <c r="C19" s="640">
        <v>21</v>
      </c>
      <c r="D19" s="470"/>
      <c r="E19" s="470"/>
      <c r="F19" s="470"/>
      <c r="G19" s="470"/>
      <c r="H19" s="470"/>
    </row>
    <row r="20" spans="1:14" ht="26.25" customHeight="1" x14ac:dyDescent="0.4">
      <c r="A20" s="468" t="s">
        <v>35</v>
      </c>
      <c r="B20" s="742" t="s">
        <v>9</v>
      </c>
      <c r="C20" s="742"/>
      <c r="D20" s="470"/>
      <c r="E20" s="470"/>
      <c r="F20" s="470"/>
      <c r="G20" s="470"/>
      <c r="H20" s="470"/>
    </row>
    <row r="21" spans="1:14" ht="26.25" customHeight="1" x14ac:dyDescent="0.4">
      <c r="A21" s="468" t="s">
        <v>36</v>
      </c>
      <c r="B21" s="742" t="s">
        <v>11</v>
      </c>
      <c r="C21" s="742"/>
      <c r="D21" s="742"/>
      <c r="E21" s="742"/>
      <c r="F21" s="742"/>
      <c r="G21" s="742"/>
      <c r="H21" s="742"/>
      <c r="I21" s="472"/>
    </row>
    <row r="22" spans="1:14" ht="26.25" customHeight="1" x14ac:dyDescent="0.4">
      <c r="A22" s="468" t="s">
        <v>37</v>
      </c>
      <c r="B22" s="473" t="s">
        <v>12</v>
      </c>
      <c r="C22" s="470"/>
      <c r="D22" s="470"/>
      <c r="E22" s="470"/>
      <c r="F22" s="470"/>
      <c r="G22" s="470"/>
      <c r="H22" s="470"/>
    </row>
    <row r="23" spans="1:14" ht="26.25" customHeight="1" x14ac:dyDescent="0.4">
      <c r="A23" s="468" t="s">
        <v>38</v>
      </c>
      <c r="B23" s="473"/>
      <c r="C23" s="470"/>
      <c r="D23" s="470"/>
      <c r="E23" s="470"/>
      <c r="F23" s="470"/>
      <c r="G23" s="470"/>
      <c r="H23" s="470"/>
    </row>
    <row r="24" spans="1:14" ht="18.75" x14ac:dyDescent="0.3">
      <c r="A24" s="468"/>
      <c r="B24" s="474"/>
    </row>
    <row r="25" spans="1:14" ht="18.75" x14ac:dyDescent="0.3">
      <c r="A25" s="475" t="s">
        <v>1</v>
      </c>
      <c r="B25" s="474"/>
    </row>
    <row r="26" spans="1:14" ht="26.25" customHeight="1" x14ac:dyDescent="0.4">
      <c r="A26" s="476" t="s">
        <v>4</v>
      </c>
      <c r="B26" s="737" t="s">
        <v>129</v>
      </c>
      <c r="C26" s="737"/>
    </row>
    <row r="27" spans="1:14" ht="26.25" customHeight="1" x14ac:dyDescent="0.4">
      <c r="A27" s="477" t="s">
        <v>48</v>
      </c>
      <c r="B27" s="735" t="s">
        <v>130</v>
      </c>
      <c r="C27" s="735"/>
    </row>
    <row r="28" spans="1:14" ht="27" customHeight="1" x14ac:dyDescent="0.4">
      <c r="A28" s="477" t="s">
        <v>6</v>
      </c>
      <c r="B28" s="478">
        <v>99</v>
      </c>
    </row>
    <row r="29" spans="1:14" s="14" customFormat="1" ht="27" customHeight="1" x14ac:dyDescent="0.4">
      <c r="A29" s="477" t="s">
        <v>49</v>
      </c>
      <c r="B29" s="479"/>
      <c r="C29" s="712" t="s">
        <v>50</v>
      </c>
      <c r="D29" s="713"/>
      <c r="E29" s="713"/>
      <c r="F29" s="713"/>
      <c r="G29" s="714"/>
      <c r="I29" s="480"/>
      <c r="J29" s="480"/>
      <c r="K29" s="480"/>
      <c r="L29" s="480"/>
    </row>
    <row r="30" spans="1:14" s="14" customFormat="1" ht="19.5" customHeight="1" x14ac:dyDescent="0.3">
      <c r="A30" s="477" t="s">
        <v>51</v>
      </c>
      <c r="B30" s="481">
        <f>B28-B29</f>
        <v>99</v>
      </c>
      <c r="C30" s="482"/>
      <c r="D30" s="482"/>
      <c r="E30" s="482"/>
      <c r="F30" s="482"/>
      <c r="G30" s="483"/>
      <c r="I30" s="480"/>
      <c r="J30" s="480"/>
      <c r="K30" s="480"/>
      <c r="L30" s="480"/>
    </row>
    <row r="31" spans="1:14" s="14" customFormat="1" ht="27" customHeight="1" x14ac:dyDescent="0.4">
      <c r="A31" s="477" t="s">
        <v>52</v>
      </c>
      <c r="B31" s="484">
        <v>1</v>
      </c>
      <c r="C31" s="715" t="s">
        <v>53</v>
      </c>
      <c r="D31" s="716"/>
      <c r="E31" s="716"/>
      <c r="F31" s="716"/>
      <c r="G31" s="716"/>
      <c r="H31" s="717"/>
      <c r="I31" s="480"/>
      <c r="J31" s="480"/>
      <c r="K31" s="480"/>
      <c r="L31" s="480"/>
    </row>
    <row r="32" spans="1:14" s="14" customFormat="1" ht="27" customHeight="1" x14ac:dyDescent="0.4">
      <c r="A32" s="477" t="s">
        <v>54</v>
      </c>
      <c r="B32" s="484">
        <v>1</v>
      </c>
      <c r="C32" s="715" t="s">
        <v>55</v>
      </c>
      <c r="D32" s="716"/>
      <c r="E32" s="716"/>
      <c r="F32" s="716"/>
      <c r="G32" s="716"/>
      <c r="H32" s="717"/>
      <c r="I32" s="480"/>
      <c r="J32" s="480"/>
      <c r="K32" s="480"/>
      <c r="L32" s="485"/>
      <c r="M32" s="485"/>
      <c r="N32" s="486"/>
    </row>
    <row r="33" spans="1:14" s="14" customFormat="1" ht="17.25" customHeight="1" x14ac:dyDescent="0.3">
      <c r="A33" s="477"/>
      <c r="B33" s="487"/>
      <c r="C33" s="488"/>
      <c r="D33" s="488"/>
      <c r="E33" s="488"/>
      <c r="F33" s="488"/>
      <c r="G33" s="488"/>
      <c r="H33" s="488"/>
      <c r="I33" s="480"/>
      <c r="J33" s="480"/>
      <c r="K33" s="480"/>
      <c r="L33" s="485"/>
      <c r="M33" s="485"/>
      <c r="N33" s="486"/>
    </row>
    <row r="34" spans="1:14" s="14" customFormat="1" ht="18.75" x14ac:dyDescent="0.3">
      <c r="A34" s="477" t="s">
        <v>56</v>
      </c>
      <c r="B34" s="489">
        <f>B31/B32</f>
        <v>1</v>
      </c>
      <c r="C34" s="467" t="s">
        <v>57</v>
      </c>
      <c r="D34" s="467"/>
      <c r="E34" s="467"/>
      <c r="F34" s="467"/>
      <c r="G34" s="467"/>
      <c r="I34" s="480"/>
      <c r="J34" s="480"/>
      <c r="K34" s="480"/>
      <c r="L34" s="485"/>
      <c r="M34" s="485"/>
      <c r="N34" s="486"/>
    </row>
    <row r="35" spans="1:14" s="14" customFormat="1" ht="19.5" customHeight="1" x14ac:dyDescent="0.3">
      <c r="A35" s="477"/>
      <c r="B35" s="481"/>
      <c r="G35" s="467"/>
      <c r="I35" s="480"/>
      <c r="J35" s="480"/>
      <c r="K35" s="480"/>
      <c r="L35" s="485"/>
      <c r="M35" s="485"/>
      <c r="N35" s="486"/>
    </row>
    <row r="36" spans="1:14" s="14" customFormat="1" ht="27" customHeight="1" x14ac:dyDescent="0.4">
      <c r="A36" s="490" t="s">
        <v>58</v>
      </c>
      <c r="B36" s="491">
        <v>50</v>
      </c>
      <c r="C36" s="467"/>
      <c r="D36" s="718" t="s">
        <v>59</v>
      </c>
      <c r="E36" s="736"/>
      <c r="F36" s="718" t="s">
        <v>60</v>
      </c>
      <c r="G36" s="719"/>
      <c r="J36" s="480"/>
      <c r="K36" s="480"/>
      <c r="L36" s="485"/>
      <c r="M36" s="485"/>
      <c r="N36" s="486"/>
    </row>
    <row r="37" spans="1:14" s="14" customFormat="1" ht="27" customHeight="1" x14ac:dyDescent="0.4">
      <c r="A37" s="492" t="s">
        <v>61</v>
      </c>
      <c r="B37" s="493">
        <v>5</v>
      </c>
      <c r="C37" s="494" t="s">
        <v>62</v>
      </c>
      <c r="D37" s="495" t="s">
        <v>63</v>
      </c>
      <c r="E37" s="496" t="s">
        <v>64</v>
      </c>
      <c r="F37" s="495" t="s">
        <v>63</v>
      </c>
      <c r="G37" s="497" t="s">
        <v>64</v>
      </c>
      <c r="I37" s="498" t="s">
        <v>65</v>
      </c>
      <c r="J37" s="480"/>
      <c r="K37" s="480"/>
      <c r="L37" s="485"/>
      <c r="M37" s="485"/>
      <c r="N37" s="486"/>
    </row>
    <row r="38" spans="1:14" s="14" customFormat="1" ht="26.25" customHeight="1" x14ac:dyDescent="0.4">
      <c r="A38" s="492" t="s">
        <v>66</v>
      </c>
      <c r="B38" s="493">
        <v>10</v>
      </c>
      <c r="C38" s="499">
        <v>1</v>
      </c>
      <c r="D38" s="500">
        <v>115883001</v>
      </c>
      <c r="E38" s="501">
        <f>IF(ISBLANK(D38),"-",$D$48/$D$45*D38)</f>
        <v>104918018.84998778</v>
      </c>
      <c r="F38" s="650">
        <v>107512421</v>
      </c>
      <c r="G38" s="502">
        <f>IF(ISBLANK(F38),"-",$D$48/$F$45*F38)</f>
        <v>104522045.28441294</v>
      </c>
      <c r="I38" s="503"/>
      <c r="J38" s="480"/>
      <c r="K38" s="480"/>
      <c r="L38" s="485"/>
      <c r="M38" s="485"/>
      <c r="N38" s="486"/>
    </row>
    <row r="39" spans="1:14" s="14" customFormat="1" ht="26.25" customHeight="1" x14ac:dyDescent="0.4">
      <c r="A39" s="492" t="s">
        <v>67</v>
      </c>
      <c r="B39" s="493">
        <v>1</v>
      </c>
      <c r="C39" s="504">
        <v>2</v>
      </c>
      <c r="D39" s="505">
        <v>114251717</v>
      </c>
      <c r="E39" s="506">
        <f>IF(ISBLANK(D39),"-",$D$48/$D$45*D39)</f>
        <v>103441088.80861196</v>
      </c>
      <c r="F39" s="505">
        <v>107073330</v>
      </c>
      <c r="G39" s="507">
        <f>IF(ISBLANK(F39),"-",$D$48/$F$45*F39)</f>
        <v>104095167.26456091</v>
      </c>
      <c r="I39" s="720">
        <f>ABS((F43/D43*D42)-F42)/D42</f>
        <v>1.1530554293568573E-4</v>
      </c>
      <c r="J39" s="480"/>
      <c r="K39" s="480"/>
      <c r="L39" s="485"/>
      <c r="M39" s="485"/>
      <c r="N39" s="486"/>
    </row>
    <row r="40" spans="1:14" ht="26.25" customHeight="1" x14ac:dyDescent="0.4">
      <c r="A40" s="492" t="s">
        <v>68</v>
      </c>
      <c r="B40" s="493">
        <v>1</v>
      </c>
      <c r="C40" s="504">
        <v>3</v>
      </c>
      <c r="D40" s="505">
        <v>114791180</v>
      </c>
      <c r="E40" s="506">
        <f>IF(ISBLANK(D40),"-",$D$48/$D$45*D40)</f>
        <v>103929507.20228879</v>
      </c>
      <c r="F40" s="505">
        <v>106677213</v>
      </c>
      <c r="G40" s="507">
        <f>IF(ISBLANK(F40),"-",$D$48/$F$45*F40)</f>
        <v>103710067.95578499</v>
      </c>
      <c r="I40" s="720"/>
      <c r="L40" s="485"/>
      <c r="M40" s="485"/>
      <c r="N40" s="508"/>
    </row>
    <row r="41" spans="1:14" ht="27" customHeight="1" x14ac:dyDescent="0.4">
      <c r="A41" s="492" t="s">
        <v>69</v>
      </c>
      <c r="B41" s="493">
        <v>1</v>
      </c>
      <c r="C41" s="509">
        <v>4</v>
      </c>
      <c r="D41" s="510"/>
      <c r="E41" s="511" t="str">
        <f>IF(ISBLANK(D41),"-",$D$48/$D$45*D41)</f>
        <v>-</v>
      </c>
      <c r="F41" s="510"/>
      <c r="G41" s="512" t="str">
        <f>IF(ISBLANK(F41),"-",$D$48/$F$45*F41)</f>
        <v>-</v>
      </c>
      <c r="I41" s="513"/>
      <c r="L41" s="485"/>
      <c r="M41" s="485"/>
      <c r="N41" s="508"/>
    </row>
    <row r="42" spans="1:14" ht="27" customHeight="1" x14ac:dyDescent="0.4">
      <c r="A42" s="492" t="s">
        <v>70</v>
      </c>
      <c r="B42" s="493">
        <v>1</v>
      </c>
      <c r="C42" s="514" t="s">
        <v>71</v>
      </c>
      <c r="D42" s="515">
        <f>AVERAGE(D38:D41)</f>
        <v>114975299.33333333</v>
      </c>
      <c r="E42" s="516">
        <f>AVERAGE(E38:E41)</f>
        <v>104096204.95362951</v>
      </c>
      <c r="F42" s="515">
        <f>AVERAGE(F38:F41)</f>
        <v>107087654.66666667</v>
      </c>
      <c r="G42" s="517">
        <f>AVERAGE(G38:G41)</f>
        <v>104109093.50158627</v>
      </c>
      <c r="H42" s="518"/>
    </row>
    <row r="43" spans="1:14" ht="26.25" customHeight="1" x14ac:dyDescent="0.4">
      <c r="A43" s="492" t="s">
        <v>72</v>
      </c>
      <c r="B43" s="493">
        <v>1</v>
      </c>
      <c r="C43" s="519" t="s">
        <v>73</v>
      </c>
      <c r="D43" s="520">
        <v>33.47</v>
      </c>
      <c r="E43" s="508"/>
      <c r="F43" s="520">
        <v>31.17</v>
      </c>
      <c r="H43" s="518"/>
    </row>
    <row r="44" spans="1:14" ht="26.25" customHeight="1" x14ac:dyDescent="0.4">
      <c r="A44" s="492" t="s">
        <v>74</v>
      </c>
      <c r="B44" s="493">
        <v>1</v>
      </c>
      <c r="C44" s="521" t="s">
        <v>75</v>
      </c>
      <c r="D44" s="522">
        <f>D43*$B$34</f>
        <v>33.47</v>
      </c>
      <c r="E44" s="523"/>
      <c r="F44" s="522">
        <f>F43*$B$34</f>
        <v>31.17</v>
      </c>
      <c r="H44" s="518"/>
    </row>
    <row r="45" spans="1:14" ht="19.5" customHeight="1" x14ac:dyDescent="0.3">
      <c r="A45" s="492" t="s">
        <v>76</v>
      </c>
      <c r="B45" s="524">
        <f>(B44/B43)*(B42/B41)*(B40/B39)*(B38/B37)*B36</f>
        <v>100</v>
      </c>
      <c r="C45" s="521" t="s">
        <v>77</v>
      </c>
      <c r="D45" s="525">
        <f>D44*$B$30/100</f>
        <v>33.135300000000001</v>
      </c>
      <c r="E45" s="526"/>
      <c r="F45" s="525">
        <f>F44*$B$30/100</f>
        <v>30.858300000000003</v>
      </c>
      <c r="H45" s="518"/>
    </row>
    <row r="46" spans="1:14" ht="19.5" customHeight="1" x14ac:dyDescent="0.3">
      <c r="A46" s="706" t="s">
        <v>78</v>
      </c>
      <c r="B46" s="707"/>
      <c r="C46" s="521" t="s">
        <v>79</v>
      </c>
      <c r="D46" s="527">
        <f>D45/$B$45</f>
        <v>0.33135300000000001</v>
      </c>
      <c r="E46" s="528"/>
      <c r="F46" s="529">
        <f>F45/$B$45</f>
        <v>0.30858300000000005</v>
      </c>
      <c r="H46" s="518"/>
    </row>
    <row r="47" spans="1:14" ht="27" customHeight="1" x14ac:dyDescent="0.4">
      <c r="A47" s="708"/>
      <c r="B47" s="709"/>
      <c r="C47" s="530" t="s">
        <v>80</v>
      </c>
      <c r="D47" s="531">
        <v>0.3</v>
      </c>
      <c r="E47" s="532"/>
      <c r="F47" s="528"/>
      <c r="H47" s="518"/>
    </row>
    <row r="48" spans="1:14" ht="18.75" x14ac:dyDescent="0.3">
      <c r="C48" s="533" t="s">
        <v>81</v>
      </c>
      <c r="D48" s="525">
        <f>D47*$B$45</f>
        <v>30</v>
      </c>
      <c r="F48" s="534"/>
      <c r="H48" s="518"/>
    </row>
    <row r="49" spans="1:12" ht="19.5" customHeight="1" x14ac:dyDescent="0.3">
      <c r="C49" s="535" t="s">
        <v>82</v>
      </c>
      <c r="D49" s="536">
        <f>D48/B34</f>
        <v>30</v>
      </c>
      <c r="F49" s="534"/>
      <c r="H49" s="518"/>
    </row>
    <row r="50" spans="1:12" ht="18.75" x14ac:dyDescent="0.3">
      <c r="C50" s="490" t="s">
        <v>83</v>
      </c>
      <c r="D50" s="537">
        <f>AVERAGE(E38:E41,G38:G41)</f>
        <v>104102649.22760791</v>
      </c>
      <c r="F50" s="538"/>
      <c r="H50" s="518"/>
    </row>
    <row r="51" spans="1:12" ht="18.75" x14ac:dyDescent="0.3">
      <c r="C51" s="492" t="s">
        <v>84</v>
      </c>
      <c r="D51" s="539">
        <f>STDEV(E38:E41,G38:G41)/D50</f>
        <v>5.195252447214538E-3</v>
      </c>
      <c r="F51" s="538"/>
      <c r="H51" s="518"/>
    </row>
    <row r="52" spans="1:12" ht="19.5" customHeight="1" x14ac:dyDescent="0.3">
      <c r="C52" s="540" t="s">
        <v>20</v>
      </c>
      <c r="D52" s="541">
        <f>COUNT(E38:E41,G38:G41)</f>
        <v>6</v>
      </c>
      <c r="F52" s="538"/>
    </row>
    <row r="54" spans="1:12" ht="18.75" x14ac:dyDescent="0.3">
      <c r="A54" s="542" t="s">
        <v>1</v>
      </c>
      <c r="B54" s="543" t="s">
        <v>85</v>
      </c>
    </row>
    <row r="55" spans="1:12" ht="18.75" x14ac:dyDescent="0.3">
      <c r="A55" s="467" t="s">
        <v>86</v>
      </c>
      <c r="B55" s="544" t="str">
        <f>B21</f>
        <v xml:space="preserve">Lamivudine 150mg + Zidovudine 300mg + Nevirapine 200mg </v>
      </c>
    </row>
    <row r="56" spans="1:12" ht="26.25" customHeight="1" x14ac:dyDescent="0.4">
      <c r="A56" s="545" t="s">
        <v>87</v>
      </c>
      <c r="B56" s="546">
        <v>300</v>
      </c>
      <c r="C56" s="467" t="str">
        <f>B20</f>
        <v xml:space="preserve">Each film coated tablet contains:
Lamivudine USP 150mg 
Zidovudine USP 300mg
 Nevirapine USP 200mg </v>
      </c>
      <c r="H56" s="547"/>
    </row>
    <row r="57" spans="1:12" ht="18.75" x14ac:dyDescent="0.3">
      <c r="A57" s="544" t="s">
        <v>88</v>
      </c>
      <c r="B57" s="639">
        <f>Uniformity!C46</f>
        <v>1226.5494999999999</v>
      </c>
      <c r="H57" s="547"/>
    </row>
    <row r="58" spans="1:12" ht="19.5" customHeight="1" x14ac:dyDescent="0.3">
      <c r="H58" s="547"/>
    </row>
    <row r="59" spans="1:12" s="14" customFormat="1" ht="27" customHeight="1" thickBot="1" x14ac:dyDescent="0.45">
      <c r="A59" s="490" t="s">
        <v>89</v>
      </c>
      <c r="B59" s="491">
        <v>100</v>
      </c>
      <c r="C59" s="467"/>
      <c r="D59" s="548" t="s">
        <v>90</v>
      </c>
      <c r="E59" s="549" t="s">
        <v>62</v>
      </c>
      <c r="F59" s="549" t="s">
        <v>63</v>
      </c>
      <c r="G59" s="549" t="s">
        <v>91</v>
      </c>
      <c r="H59" s="494" t="s">
        <v>92</v>
      </c>
      <c r="L59" s="480"/>
    </row>
    <row r="60" spans="1:12" s="14" customFormat="1" ht="26.25" customHeight="1" x14ac:dyDescent="0.4">
      <c r="A60" s="492" t="s">
        <v>93</v>
      </c>
      <c r="B60" s="493">
        <v>5</v>
      </c>
      <c r="C60" s="723" t="s">
        <v>94</v>
      </c>
      <c r="D60" s="726">
        <v>997.65</v>
      </c>
      <c r="E60" s="550">
        <v>1</v>
      </c>
      <c r="F60" s="551">
        <v>83667800</v>
      </c>
      <c r="G60" s="641">
        <f>IF(ISBLANK(F60),"-",(F60/$D$50*$D$47*$B$68)*($B$57/$D$60))</f>
        <v>296.43173472246792</v>
      </c>
      <c r="H60" s="552">
        <f t="shared" ref="H60:H70" si="0">IF(ISBLANK(F60),"-",G60/$B$56)</f>
        <v>0.98810578240822644</v>
      </c>
      <c r="L60" s="480"/>
    </row>
    <row r="61" spans="1:12" s="14" customFormat="1" ht="26.25" customHeight="1" x14ac:dyDescent="0.4">
      <c r="A61" s="492" t="s">
        <v>95</v>
      </c>
      <c r="B61" s="493">
        <v>50</v>
      </c>
      <c r="C61" s="724"/>
      <c r="D61" s="727"/>
      <c r="E61" s="553">
        <v>2</v>
      </c>
      <c r="F61" s="505">
        <v>83633157</v>
      </c>
      <c r="G61" s="642">
        <f>IF(ISBLANK(F61),"-",(F61/$D$50*$D$47*$B$68)*($B$57/$D$60))</f>
        <v>296.30899593184608</v>
      </c>
      <c r="H61" s="554">
        <f t="shared" si="0"/>
        <v>0.98769665310615362</v>
      </c>
      <c r="L61" s="480"/>
    </row>
    <row r="62" spans="1:12" s="14" customFormat="1" ht="26.25" customHeight="1" x14ac:dyDescent="0.4">
      <c r="A62" s="492" t="s">
        <v>96</v>
      </c>
      <c r="B62" s="493">
        <v>1</v>
      </c>
      <c r="C62" s="724"/>
      <c r="D62" s="727"/>
      <c r="E62" s="553">
        <v>3</v>
      </c>
      <c r="F62" s="555">
        <v>83498170</v>
      </c>
      <c r="G62" s="642">
        <f>IF(ISBLANK(F62),"-",(F62/$D$50*$D$47*$B$68)*($B$57/$D$60))</f>
        <v>295.83074228378814</v>
      </c>
      <c r="H62" s="554">
        <f t="shared" si="0"/>
        <v>0.98610247427929376</v>
      </c>
      <c r="L62" s="480"/>
    </row>
    <row r="63" spans="1:12" ht="27" customHeight="1" thickBot="1" x14ac:dyDescent="0.45">
      <c r="A63" s="492" t="s">
        <v>97</v>
      </c>
      <c r="B63" s="493">
        <v>1</v>
      </c>
      <c r="C63" s="734"/>
      <c r="D63" s="728"/>
      <c r="E63" s="556">
        <v>4</v>
      </c>
      <c r="F63" s="557"/>
      <c r="G63" s="642" t="str">
        <f>IF(ISBLANK(F63),"-",(F63/$D$50*$D$47*$B$68)*($B$57/$D$60))</f>
        <v>-</v>
      </c>
      <c r="H63" s="554" t="str">
        <f t="shared" si="0"/>
        <v>-</v>
      </c>
    </row>
    <row r="64" spans="1:12" ht="26.25" customHeight="1" x14ac:dyDescent="0.4">
      <c r="A64" s="492" t="s">
        <v>98</v>
      </c>
      <c r="B64" s="493">
        <v>1</v>
      </c>
      <c r="C64" s="723" t="s">
        <v>99</v>
      </c>
      <c r="D64" s="726">
        <v>1016.05</v>
      </c>
      <c r="E64" s="550">
        <v>1</v>
      </c>
      <c r="F64" s="551">
        <v>86283085</v>
      </c>
      <c r="G64" s="643">
        <f>IF(ISBLANK(F64),"-",(F64/$D$50*$D$47*$B$68)*($B$57/$D$64))</f>
        <v>300.16160385894887</v>
      </c>
      <c r="H64" s="558">
        <f t="shared" si="0"/>
        <v>1.0005386795298294</v>
      </c>
    </row>
    <row r="65" spans="1:8" ht="26.25" customHeight="1" x14ac:dyDescent="0.4">
      <c r="A65" s="492" t="s">
        <v>100</v>
      </c>
      <c r="B65" s="493">
        <v>1</v>
      </c>
      <c r="C65" s="724"/>
      <c r="D65" s="727"/>
      <c r="E65" s="553">
        <v>2</v>
      </c>
      <c r="F65" s="505">
        <v>86680160</v>
      </c>
      <c r="G65" s="644">
        <f>IF(ISBLANK(F65),"-",(F65/$D$50*$D$47*$B$68)*($B$57/$D$64))</f>
        <v>301.54294840466468</v>
      </c>
      <c r="H65" s="559">
        <f t="shared" si="0"/>
        <v>1.0051431613488824</v>
      </c>
    </row>
    <row r="66" spans="1:8" ht="26.25" customHeight="1" x14ac:dyDescent="0.4">
      <c r="A66" s="492" t="s">
        <v>101</v>
      </c>
      <c r="B66" s="493">
        <v>1</v>
      </c>
      <c r="C66" s="724"/>
      <c r="D66" s="727"/>
      <c r="E66" s="553">
        <v>3</v>
      </c>
      <c r="F66" s="505">
        <v>86418372</v>
      </c>
      <c r="G66" s="644">
        <f>IF(ISBLANK(F66),"-",(F66/$D$50*$D$47*$B$68)*($B$57/$D$64))</f>
        <v>300.6322402867176</v>
      </c>
      <c r="H66" s="559">
        <f t="shared" si="0"/>
        <v>1.002107467622392</v>
      </c>
    </row>
    <row r="67" spans="1:8" ht="27" customHeight="1" thickBot="1" x14ac:dyDescent="0.45">
      <c r="A67" s="492" t="s">
        <v>102</v>
      </c>
      <c r="B67" s="493">
        <v>1</v>
      </c>
      <c r="C67" s="734"/>
      <c r="D67" s="728"/>
      <c r="E67" s="556">
        <v>4</v>
      </c>
      <c r="F67" s="557"/>
      <c r="G67" s="645" t="str">
        <f>IF(ISBLANK(F67),"-",(F67/$D$50*$D$47*$B$68)*($B$57/$D$64))</f>
        <v>-</v>
      </c>
      <c r="H67" s="560" t="str">
        <f t="shared" si="0"/>
        <v>-</v>
      </c>
    </row>
    <row r="68" spans="1:8" ht="26.25" customHeight="1" x14ac:dyDescent="0.4">
      <c r="A68" s="492" t="s">
        <v>103</v>
      </c>
      <c r="B68" s="561">
        <f>(B67/B66)*(B65/B64)*(B63/B62)*(B61/B60)*B59</f>
        <v>1000</v>
      </c>
      <c r="C68" s="723" t="s">
        <v>104</v>
      </c>
      <c r="D68" s="726">
        <v>1004.43</v>
      </c>
      <c r="E68" s="550">
        <v>1</v>
      </c>
      <c r="F68" s="551">
        <v>84420153</v>
      </c>
      <c r="G68" s="643">
        <f>IF(ISBLANK(F68),"-",(F68/$D$50*$D$47*$B$68)*($B$57/$D$68))</f>
        <v>297.07835614743863</v>
      </c>
      <c r="H68" s="554">
        <f t="shared" si="0"/>
        <v>0.99026118715812872</v>
      </c>
    </row>
    <row r="69" spans="1:8" ht="27" customHeight="1" thickBot="1" x14ac:dyDescent="0.45">
      <c r="A69" s="540" t="s">
        <v>105</v>
      </c>
      <c r="B69" s="562">
        <f>(D47*B68)/B56*B57</f>
        <v>1226.5494999999999</v>
      </c>
      <c r="C69" s="724"/>
      <c r="D69" s="727"/>
      <c r="E69" s="553">
        <v>2</v>
      </c>
      <c r="F69" s="505">
        <v>86645029</v>
      </c>
      <c r="G69" s="644">
        <f>IF(ISBLANK(F69),"-",(F69/$D$50*$D$47*$B$68)*($B$57/$D$68))</f>
        <v>304.90779593430904</v>
      </c>
      <c r="H69" s="554">
        <f t="shared" si="0"/>
        <v>1.0163593197810301</v>
      </c>
    </row>
    <row r="70" spans="1:8" ht="26.25" customHeight="1" x14ac:dyDescent="0.4">
      <c r="A70" s="729" t="s">
        <v>78</v>
      </c>
      <c r="B70" s="730"/>
      <c r="C70" s="724"/>
      <c r="D70" s="727"/>
      <c r="E70" s="553">
        <v>3</v>
      </c>
      <c r="F70" s="505">
        <v>83948827</v>
      </c>
      <c r="G70" s="644">
        <f>IF(ISBLANK(F70),"-",(F70/$D$50*$D$47*$B$68)*($B$57/$D$68))</f>
        <v>295.41973852695708</v>
      </c>
      <c r="H70" s="554">
        <f t="shared" si="0"/>
        <v>0.98473246175652362</v>
      </c>
    </row>
    <row r="71" spans="1:8" ht="27" customHeight="1" thickBot="1" x14ac:dyDescent="0.45">
      <c r="A71" s="731"/>
      <c r="B71" s="732"/>
      <c r="C71" s="725"/>
      <c r="D71" s="728"/>
      <c r="E71" s="556">
        <v>4</v>
      </c>
      <c r="F71" s="557"/>
      <c r="G71" s="645"/>
      <c r="H71" s="563"/>
    </row>
    <row r="72" spans="1:8" ht="26.25" customHeight="1" x14ac:dyDescent="0.4">
      <c r="A72" s="564"/>
      <c r="B72" s="564"/>
      <c r="C72" s="564"/>
      <c r="D72" s="564"/>
      <c r="E72" s="564"/>
      <c r="F72" s="565"/>
      <c r="G72" s="566" t="s">
        <v>71</v>
      </c>
      <c r="H72" s="567">
        <f>AVERAGE(H60:H71)</f>
        <v>0.99567190966560659</v>
      </c>
    </row>
    <row r="73" spans="1:8" ht="26.25" customHeight="1" x14ac:dyDescent="0.4">
      <c r="C73" s="564"/>
      <c r="D73" s="564"/>
      <c r="E73" s="564"/>
      <c r="F73" s="565"/>
      <c r="G73" s="568" t="s">
        <v>84</v>
      </c>
      <c r="H73" s="646">
        <f>STDEV(H60:H71)/H72</f>
        <v>1.0910854762848471E-2</v>
      </c>
    </row>
    <row r="74" spans="1:8" ht="27" customHeight="1" x14ac:dyDescent="0.4">
      <c r="A74" s="564"/>
      <c r="B74" s="564"/>
      <c r="C74" s="565"/>
      <c r="D74" s="565"/>
      <c r="E74" s="569"/>
      <c r="F74" s="565"/>
      <c r="G74" s="570" t="s">
        <v>20</v>
      </c>
      <c r="H74" s="571">
        <f>COUNT(H60:H71)</f>
        <v>9</v>
      </c>
    </row>
    <row r="76" spans="1:8" ht="26.25" customHeight="1" x14ac:dyDescent="0.4">
      <c r="A76" s="476" t="s">
        <v>106</v>
      </c>
      <c r="B76" s="572" t="s">
        <v>107</v>
      </c>
      <c r="C76" s="710" t="str">
        <f>B20</f>
        <v xml:space="preserve">Each film coated tablet contains:
Lamivudine USP 150mg 
Zidovudine USP 300mg
 Nevirapine USP 200mg </v>
      </c>
      <c r="D76" s="710"/>
      <c r="E76" s="573" t="s">
        <v>108</v>
      </c>
      <c r="F76" s="573"/>
      <c r="G76" s="574">
        <f>H72</f>
        <v>0.99567190966560659</v>
      </c>
      <c r="H76" s="575"/>
    </row>
    <row r="77" spans="1:8" ht="18.75" x14ac:dyDescent="0.3">
      <c r="A77" s="475" t="s">
        <v>109</v>
      </c>
      <c r="B77" s="475" t="s">
        <v>110</v>
      </c>
    </row>
    <row r="78" spans="1:8" ht="18.75" x14ac:dyDescent="0.3">
      <c r="A78" s="475"/>
      <c r="B78" s="475"/>
    </row>
    <row r="79" spans="1:8" ht="26.25" customHeight="1" x14ac:dyDescent="0.4">
      <c r="A79" s="476" t="s">
        <v>4</v>
      </c>
      <c r="B79" s="733" t="str">
        <f>B26</f>
        <v>Zidovudine</v>
      </c>
      <c r="C79" s="733"/>
    </row>
    <row r="80" spans="1:8" ht="26.25" customHeight="1" x14ac:dyDescent="0.4">
      <c r="A80" s="477" t="s">
        <v>48</v>
      </c>
      <c r="B80" s="733" t="str">
        <f>B27</f>
        <v>NQCL-WRS-Z1-1</v>
      </c>
      <c r="C80" s="733"/>
    </row>
    <row r="81" spans="1:12" ht="27" customHeight="1" x14ac:dyDescent="0.4">
      <c r="A81" s="477" t="s">
        <v>6</v>
      </c>
      <c r="B81" s="576">
        <f>B28</f>
        <v>99</v>
      </c>
    </row>
    <row r="82" spans="1:12" s="14" customFormat="1" ht="27" customHeight="1" x14ac:dyDescent="0.4">
      <c r="A82" s="477" t="s">
        <v>49</v>
      </c>
      <c r="B82" s="479">
        <v>0</v>
      </c>
      <c r="C82" s="712" t="s">
        <v>50</v>
      </c>
      <c r="D82" s="713"/>
      <c r="E82" s="713"/>
      <c r="F82" s="713"/>
      <c r="G82" s="714"/>
      <c r="I82" s="480"/>
      <c r="J82" s="480"/>
      <c r="K82" s="480"/>
      <c r="L82" s="480"/>
    </row>
    <row r="83" spans="1:12" s="14" customFormat="1" ht="19.5" customHeight="1" x14ac:dyDescent="0.3">
      <c r="A83" s="477" t="s">
        <v>51</v>
      </c>
      <c r="B83" s="481">
        <f>B81-B82</f>
        <v>99</v>
      </c>
      <c r="C83" s="482"/>
      <c r="D83" s="482"/>
      <c r="E83" s="482"/>
      <c r="F83" s="482"/>
      <c r="G83" s="483"/>
      <c r="I83" s="480"/>
      <c r="J83" s="480"/>
      <c r="K83" s="480"/>
      <c r="L83" s="480"/>
    </row>
    <row r="84" spans="1:12" s="14" customFormat="1" ht="27" customHeight="1" x14ac:dyDescent="0.4">
      <c r="A84" s="477" t="s">
        <v>52</v>
      </c>
      <c r="B84" s="484">
        <v>1</v>
      </c>
      <c r="C84" s="715" t="s">
        <v>111</v>
      </c>
      <c r="D84" s="716"/>
      <c r="E84" s="716"/>
      <c r="F84" s="716"/>
      <c r="G84" s="716"/>
      <c r="H84" s="717"/>
      <c r="I84" s="480"/>
      <c r="J84" s="480"/>
      <c r="K84" s="480"/>
      <c r="L84" s="480"/>
    </row>
    <row r="85" spans="1:12" s="14" customFormat="1" ht="27" customHeight="1" x14ac:dyDescent="0.4">
      <c r="A85" s="477" t="s">
        <v>54</v>
      </c>
      <c r="B85" s="484">
        <v>1</v>
      </c>
      <c r="C85" s="715" t="s">
        <v>112</v>
      </c>
      <c r="D85" s="716"/>
      <c r="E85" s="716"/>
      <c r="F85" s="716"/>
      <c r="G85" s="716"/>
      <c r="H85" s="717"/>
      <c r="I85" s="480"/>
      <c r="J85" s="480"/>
      <c r="K85" s="480"/>
      <c r="L85" s="480"/>
    </row>
    <row r="86" spans="1:12" s="14" customFormat="1" ht="18.75" x14ac:dyDescent="0.3">
      <c r="A86" s="477"/>
      <c r="B86" s="487"/>
      <c r="C86" s="488"/>
      <c r="D86" s="488"/>
      <c r="E86" s="488"/>
      <c r="F86" s="488"/>
      <c r="G86" s="488"/>
      <c r="H86" s="488"/>
      <c r="I86" s="480"/>
      <c r="J86" s="480"/>
      <c r="K86" s="480"/>
      <c r="L86" s="480"/>
    </row>
    <row r="87" spans="1:12" s="14" customFormat="1" ht="18.75" x14ac:dyDescent="0.3">
      <c r="A87" s="477" t="s">
        <v>56</v>
      </c>
      <c r="B87" s="489">
        <f>B84/B85</f>
        <v>1</v>
      </c>
      <c r="C87" s="467" t="s">
        <v>57</v>
      </c>
      <c r="D87" s="467"/>
      <c r="E87" s="467"/>
      <c r="F87" s="467"/>
      <c r="G87" s="467"/>
      <c r="I87" s="480"/>
      <c r="J87" s="480"/>
      <c r="K87" s="480"/>
      <c r="L87" s="480"/>
    </row>
    <row r="88" spans="1:12" ht="19.5" customHeight="1" x14ac:dyDescent="0.3">
      <c r="A88" s="475"/>
      <c r="B88" s="475"/>
    </row>
    <row r="89" spans="1:12" ht="27" customHeight="1" x14ac:dyDescent="0.4">
      <c r="A89" s="490" t="s">
        <v>58</v>
      </c>
      <c r="B89" s="491">
        <v>50</v>
      </c>
      <c r="D89" s="577" t="s">
        <v>59</v>
      </c>
      <c r="E89" s="578"/>
      <c r="F89" s="718" t="s">
        <v>60</v>
      </c>
      <c r="G89" s="719"/>
    </row>
    <row r="90" spans="1:12" ht="27" customHeight="1" x14ac:dyDescent="0.4">
      <c r="A90" s="492" t="s">
        <v>61</v>
      </c>
      <c r="B90" s="493">
        <v>5</v>
      </c>
      <c r="C90" s="579" t="s">
        <v>62</v>
      </c>
      <c r="D90" s="495" t="s">
        <v>63</v>
      </c>
      <c r="E90" s="496" t="s">
        <v>64</v>
      </c>
      <c r="F90" s="495" t="s">
        <v>63</v>
      </c>
      <c r="G90" s="580" t="s">
        <v>64</v>
      </c>
      <c r="I90" s="498" t="s">
        <v>65</v>
      </c>
    </row>
    <row r="91" spans="1:12" ht="26.25" customHeight="1" x14ac:dyDescent="0.4">
      <c r="A91" s="492" t="s">
        <v>66</v>
      </c>
      <c r="B91" s="493">
        <v>10</v>
      </c>
      <c r="C91" s="581">
        <v>1</v>
      </c>
      <c r="D91" s="500">
        <v>105700127</v>
      </c>
      <c r="E91" s="501">
        <f>IF(ISBLANK(D91),"-",$D$101/$D$98*D91)</f>
        <v>115437133.79879451</v>
      </c>
      <c r="F91" s="500">
        <v>100996159</v>
      </c>
      <c r="G91" s="502">
        <f>IF(ISBLANK(F91),"-",$D$101/$F$98*F91)</f>
        <v>116897355.58865842</v>
      </c>
      <c r="I91" s="503"/>
    </row>
    <row r="92" spans="1:12" ht="26.25" customHeight="1" x14ac:dyDescent="0.4">
      <c r="A92" s="492" t="s">
        <v>67</v>
      </c>
      <c r="B92" s="493">
        <v>1</v>
      </c>
      <c r="C92" s="565">
        <v>2</v>
      </c>
      <c r="D92" s="505">
        <v>106184688</v>
      </c>
      <c r="E92" s="506">
        <f>IF(ISBLANK(D92),"-",$D$101/$D$98*D92)</f>
        <v>115966332.15056828</v>
      </c>
      <c r="F92" s="505">
        <v>100215300</v>
      </c>
      <c r="G92" s="507">
        <f>IF(ISBLANK(F92),"-",$D$101/$F$98*F92)</f>
        <v>115993555.35416035</v>
      </c>
      <c r="I92" s="720">
        <f>ABS((F96/D96*D95)-F95)/D95</f>
        <v>5.1802338913339617E-3</v>
      </c>
    </row>
    <row r="93" spans="1:12" ht="26.25" customHeight="1" x14ac:dyDescent="0.4">
      <c r="A93" s="492" t="s">
        <v>68</v>
      </c>
      <c r="B93" s="493">
        <v>1</v>
      </c>
      <c r="C93" s="565">
        <v>3</v>
      </c>
      <c r="D93" s="505">
        <v>105841680</v>
      </c>
      <c r="E93" s="506">
        <f>IF(ISBLANK(D93),"-",$D$101/$D$98*D93)</f>
        <v>115591726.54209955</v>
      </c>
      <c r="F93" s="505">
        <v>100228916</v>
      </c>
      <c r="G93" s="507">
        <f>IF(ISBLANK(F93),"-",$D$101/$F$98*F93)</f>
        <v>116009315.10591185</v>
      </c>
      <c r="I93" s="720"/>
    </row>
    <row r="94" spans="1:12" ht="27" customHeight="1" x14ac:dyDescent="0.4">
      <c r="A94" s="492" t="s">
        <v>69</v>
      </c>
      <c r="B94" s="493">
        <v>1</v>
      </c>
      <c r="C94" s="582">
        <v>4</v>
      </c>
      <c r="D94" s="510"/>
      <c r="E94" s="511" t="str">
        <f>IF(ISBLANK(D94),"-",$D$101/$D$98*D94)</f>
        <v>-</v>
      </c>
      <c r="F94" s="583"/>
      <c r="G94" s="512" t="str">
        <f>IF(ISBLANK(F94),"-",$D$101/$F$98*F94)</f>
        <v>-</v>
      </c>
      <c r="I94" s="513"/>
    </row>
    <row r="95" spans="1:12" ht="27" customHeight="1" x14ac:dyDescent="0.4">
      <c r="A95" s="492" t="s">
        <v>70</v>
      </c>
      <c r="B95" s="493">
        <v>1</v>
      </c>
      <c r="C95" s="584" t="s">
        <v>71</v>
      </c>
      <c r="D95" s="585">
        <f>AVERAGE(D91:D94)</f>
        <v>105908831.66666667</v>
      </c>
      <c r="E95" s="516">
        <f>AVERAGE(E91:E94)</f>
        <v>115665064.16382079</v>
      </c>
      <c r="F95" s="586">
        <f>AVERAGE(F91:F94)</f>
        <v>100480125</v>
      </c>
      <c r="G95" s="587">
        <f>AVERAGE(G91:G94)</f>
        <v>116300075.34957688</v>
      </c>
    </row>
    <row r="96" spans="1:12" ht="26.25" customHeight="1" x14ac:dyDescent="0.4">
      <c r="A96" s="492" t="s">
        <v>72</v>
      </c>
      <c r="B96" s="478">
        <v>1</v>
      </c>
      <c r="C96" s="588" t="s">
        <v>113</v>
      </c>
      <c r="D96" s="589">
        <v>30.83</v>
      </c>
      <c r="E96" s="508"/>
      <c r="F96" s="520">
        <v>29.09</v>
      </c>
    </row>
    <row r="97" spans="1:10" ht="26.25" customHeight="1" x14ac:dyDescent="0.4">
      <c r="A97" s="492" t="s">
        <v>74</v>
      </c>
      <c r="B97" s="478">
        <v>1</v>
      </c>
      <c r="C97" s="590" t="s">
        <v>114</v>
      </c>
      <c r="D97" s="591">
        <f>D96*$B$87</f>
        <v>30.83</v>
      </c>
      <c r="E97" s="523"/>
      <c r="F97" s="522">
        <f>F96*$B$87</f>
        <v>29.09</v>
      </c>
    </row>
    <row r="98" spans="1:10" ht="19.5" customHeight="1" x14ac:dyDescent="0.3">
      <c r="A98" s="492" t="s">
        <v>76</v>
      </c>
      <c r="B98" s="592">
        <f>(B97/B96)*(B95/B94)*(B93/B92)*(B91/B90)*B89</f>
        <v>100</v>
      </c>
      <c r="C98" s="590" t="s">
        <v>115</v>
      </c>
      <c r="D98" s="593">
        <f>D97*$B$83/100</f>
        <v>30.521699999999996</v>
      </c>
      <c r="E98" s="526"/>
      <c r="F98" s="525">
        <f>F97*$B$83/100</f>
        <v>28.799099999999999</v>
      </c>
    </row>
    <row r="99" spans="1:10" ht="19.5" customHeight="1" x14ac:dyDescent="0.3">
      <c r="A99" s="706" t="s">
        <v>78</v>
      </c>
      <c r="B99" s="721"/>
      <c r="C99" s="590" t="s">
        <v>116</v>
      </c>
      <c r="D99" s="594">
        <f>D98/$B$98</f>
        <v>0.30521699999999996</v>
      </c>
      <c r="E99" s="526"/>
      <c r="F99" s="529">
        <f>F98/$B$98</f>
        <v>0.287991</v>
      </c>
      <c r="G99" s="595"/>
      <c r="H99" s="518"/>
    </row>
    <row r="100" spans="1:10" ht="19.5" customHeight="1" x14ac:dyDescent="0.3">
      <c r="A100" s="708"/>
      <c r="B100" s="722"/>
      <c r="C100" s="590" t="s">
        <v>80</v>
      </c>
      <c r="D100" s="596">
        <f>$B$56/$B$116</f>
        <v>0.33333333333333331</v>
      </c>
      <c r="F100" s="534"/>
      <c r="G100" s="597"/>
      <c r="H100" s="518"/>
    </row>
    <row r="101" spans="1:10" ht="18.75" x14ac:dyDescent="0.3">
      <c r="C101" s="590" t="s">
        <v>81</v>
      </c>
      <c r="D101" s="591">
        <f>D100*$B$98</f>
        <v>33.333333333333329</v>
      </c>
      <c r="F101" s="534"/>
      <c r="G101" s="595"/>
      <c r="H101" s="518"/>
    </row>
    <row r="102" spans="1:10" ht="19.5" customHeight="1" x14ac:dyDescent="0.3">
      <c r="C102" s="598" t="s">
        <v>82</v>
      </c>
      <c r="D102" s="599">
        <f>D101/B34</f>
        <v>33.333333333333329</v>
      </c>
      <c r="F102" s="538"/>
      <c r="G102" s="595"/>
      <c r="H102" s="518"/>
      <c r="J102" s="600"/>
    </row>
    <row r="103" spans="1:10" ht="18.75" x14ac:dyDescent="0.3">
      <c r="C103" s="601" t="s">
        <v>117</v>
      </c>
      <c r="D103" s="602">
        <f>AVERAGE(E91:E94,G91:G94)</f>
        <v>115982569.75669883</v>
      </c>
      <c r="F103" s="538"/>
      <c r="G103" s="603"/>
      <c r="H103" s="518"/>
      <c r="J103" s="604"/>
    </row>
    <row r="104" spans="1:10" ht="18.75" x14ac:dyDescent="0.3">
      <c r="C104" s="568" t="s">
        <v>84</v>
      </c>
      <c r="D104" s="605">
        <f>STDEV(E91:E94,G91:G94)/D103</f>
        <v>4.3763545453498328E-3</v>
      </c>
      <c r="F104" s="538"/>
      <c r="G104" s="595"/>
      <c r="H104" s="518"/>
      <c r="J104" s="604"/>
    </row>
    <row r="105" spans="1:10" ht="19.5" customHeight="1" x14ac:dyDescent="0.3">
      <c r="C105" s="570" t="s">
        <v>20</v>
      </c>
      <c r="D105" s="606">
        <f>COUNT(E91:E94,G91:G94)</f>
        <v>6</v>
      </c>
      <c r="F105" s="538"/>
      <c r="G105" s="595"/>
      <c r="H105" s="518"/>
      <c r="J105" s="604"/>
    </row>
    <row r="106" spans="1:10" ht="19.5" customHeight="1" x14ac:dyDescent="0.3">
      <c r="A106" s="542"/>
      <c r="B106" s="542"/>
      <c r="C106" s="542"/>
      <c r="D106" s="542"/>
      <c r="E106" s="542"/>
    </row>
    <row r="107" spans="1:10" ht="26.25" customHeight="1" x14ac:dyDescent="0.4">
      <c r="A107" s="490" t="s">
        <v>118</v>
      </c>
      <c r="B107" s="491">
        <v>900</v>
      </c>
      <c r="C107" s="607" t="s">
        <v>119</v>
      </c>
      <c r="D107" s="608" t="s">
        <v>63</v>
      </c>
      <c r="E107" s="609" t="s">
        <v>120</v>
      </c>
      <c r="F107" s="610" t="s">
        <v>121</v>
      </c>
    </row>
    <row r="108" spans="1:10" ht="26.25" customHeight="1" x14ac:dyDescent="0.4">
      <c r="A108" s="492" t="s">
        <v>122</v>
      </c>
      <c r="B108" s="493">
        <v>1</v>
      </c>
      <c r="C108" s="611">
        <v>1</v>
      </c>
      <c r="D108" s="612">
        <v>112640644</v>
      </c>
      <c r="E108" s="647">
        <f t="shared" ref="E108:E113" si="1">IF(ISBLANK(D108),"-",D108/$D$103*$D$100*$B$116)</f>
        <v>291.35578967501061</v>
      </c>
      <c r="F108" s="613">
        <f t="shared" ref="F108:F113" si="2">IF(ISBLANK(D108), "-", E108/$B$56)</f>
        <v>0.97118596558336867</v>
      </c>
    </row>
    <row r="109" spans="1:10" ht="26.25" customHeight="1" x14ac:dyDescent="0.4">
      <c r="A109" s="492" t="s">
        <v>95</v>
      </c>
      <c r="B109" s="493">
        <v>1</v>
      </c>
      <c r="C109" s="611">
        <v>2</v>
      </c>
      <c r="D109" s="612">
        <v>119088293</v>
      </c>
      <c r="E109" s="648">
        <f t="shared" si="1"/>
        <v>308.03324995251307</v>
      </c>
      <c r="F109" s="614">
        <f t="shared" si="2"/>
        <v>1.0267774998417103</v>
      </c>
    </row>
    <row r="110" spans="1:10" ht="26.25" customHeight="1" x14ac:dyDescent="0.4">
      <c r="A110" s="492" t="s">
        <v>96</v>
      </c>
      <c r="B110" s="493">
        <v>1</v>
      </c>
      <c r="C110" s="611">
        <v>3</v>
      </c>
      <c r="D110" s="612">
        <v>115623094</v>
      </c>
      <c r="E110" s="648">
        <f t="shared" si="1"/>
        <v>299.07018160370234</v>
      </c>
      <c r="F110" s="614">
        <f t="shared" si="2"/>
        <v>0.99690060534567448</v>
      </c>
    </row>
    <row r="111" spans="1:10" ht="26.25" customHeight="1" x14ac:dyDescent="0.4">
      <c r="A111" s="492" t="s">
        <v>97</v>
      </c>
      <c r="B111" s="493">
        <v>1</v>
      </c>
      <c r="C111" s="611">
        <v>4</v>
      </c>
      <c r="D111" s="612">
        <v>116980006</v>
      </c>
      <c r="E111" s="648">
        <f t="shared" si="1"/>
        <v>302.57996415856326</v>
      </c>
      <c r="F111" s="614">
        <f t="shared" si="2"/>
        <v>1.0085998805285441</v>
      </c>
    </row>
    <row r="112" spans="1:10" ht="26.25" customHeight="1" x14ac:dyDescent="0.4">
      <c r="A112" s="492" t="s">
        <v>98</v>
      </c>
      <c r="B112" s="493">
        <v>1</v>
      </c>
      <c r="C112" s="611">
        <v>5</v>
      </c>
      <c r="D112" s="612">
        <v>106597726</v>
      </c>
      <c r="E112" s="648">
        <f t="shared" si="1"/>
        <v>275.72520480520706</v>
      </c>
      <c r="F112" s="614">
        <f t="shared" si="2"/>
        <v>0.9190840160173569</v>
      </c>
    </row>
    <row r="113" spans="1:10" ht="26.25" customHeight="1" x14ac:dyDescent="0.4">
      <c r="A113" s="492" t="s">
        <v>100</v>
      </c>
      <c r="B113" s="493">
        <v>1</v>
      </c>
      <c r="C113" s="615">
        <v>6</v>
      </c>
      <c r="D113" s="616">
        <v>114853542</v>
      </c>
      <c r="E113" s="649">
        <f t="shared" si="1"/>
        <v>297.07966181711464</v>
      </c>
      <c r="F113" s="617">
        <f t="shared" si="2"/>
        <v>0.99026553939038209</v>
      </c>
    </row>
    <row r="114" spans="1:10" ht="26.25" customHeight="1" x14ac:dyDescent="0.4">
      <c r="A114" s="492" t="s">
        <v>101</v>
      </c>
      <c r="B114" s="493">
        <v>1</v>
      </c>
      <c r="C114" s="611"/>
      <c r="D114" s="565"/>
      <c r="E114" s="466"/>
      <c r="F114" s="618"/>
    </row>
    <row r="115" spans="1:10" ht="26.25" customHeight="1" x14ac:dyDescent="0.4">
      <c r="A115" s="492" t="s">
        <v>102</v>
      </c>
      <c r="B115" s="493">
        <v>1</v>
      </c>
      <c r="C115" s="611"/>
      <c r="D115" s="619"/>
      <c r="E115" s="620" t="s">
        <v>71</v>
      </c>
      <c r="F115" s="621">
        <f>AVERAGE(F108:F113)</f>
        <v>0.98546891778450607</v>
      </c>
    </row>
    <row r="116" spans="1:10" ht="27" customHeight="1" x14ac:dyDescent="0.4">
      <c r="A116" s="492" t="s">
        <v>103</v>
      </c>
      <c r="B116" s="524">
        <f>(B115/B114)*(B113/B112)*(B111/B110)*(B109/B108)*B107</f>
        <v>900</v>
      </c>
      <c r="C116" s="622"/>
      <c r="D116" s="623"/>
      <c r="E116" s="584" t="s">
        <v>84</v>
      </c>
      <c r="F116" s="624">
        <f>STDEV(F108:F113)/F115</f>
        <v>3.7984805141080276E-2</v>
      </c>
      <c r="I116" s="466"/>
    </row>
    <row r="117" spans="1:10" ht="27" customHeight="1" x14ac:dyDescent="0.4">
      <c r="A117" s="706" t="s">
        <v>78</v>
      </c>
      <c r="B117" s="707"/>
      <c r="C117" s="625"/>
      <c r="D117" s="626"/>
      <c r="E117" s="627" t="s">
        <v>20</v>
      </c>
      <c r="F117" s="628">
        <f>COUNT(F108:F113)</f>
        <v>6</v>
      </c>
      <c r="I117" s="466"/>
      <c r="J117" s="604"/>
    </row>
    <row r="118" spans="1:10" ht="19.5" customHeight="1" x14ac:dyDescent="0.3">
      <c r="A118" s="708"/>
      <c r="B118" s="709"/>
      <c r="C118" s="466"/>
      <c r="D118" s="466"/>
      <c r="E118" s="466"/>
      <c r="F118" s="565"/>
      <c r="G118" s="466"/>
      <c r="H118" s="466"/>
      <c r="I118" s="466"/>
    </row>
    <row r="119" spans="1:10" ht="18.75" x14ac:dyDescent="0.3">
      <c r="A119" s="637"/>
      <c r="B119" s="488"/>
      <c r="C119" s="466"/>
      <c r="D119" s="466"/>
      <c r="E119" s="466"/>
      <c r="F119" s="565"/>
      <c r="G119" s="466"/>
      <c r="H119" s="466"/>
      <c r="I119" s="466"/>
    </row>
    <row r="120" spans="1:10" ht="26.25" customHeight="1" x14ac:dyDescent="0.4">
      <c r="A120" s="476" t="s">
        <v>106</v>
      </c>
      <c r="B120" s="572" t="s">
        <v>123</v>
      </c>
      <c r="C120" s="710" t="str">
        <f>B20</f>
        <v xml:space="preserve">Each film coated tablet contains:
Lamivudine USP 150mg 
Zidovudine USP 300mg
 Nevirapine USP 200mg </v>
      </c>
      <c r="D120" s="710"/>
      <c r="E120" s="573" t="s">
        <v>124</v>
      </c>
      <c r="F120" s="573"/>
      <c r="G120" s="574">
        <f>F115</f>
        <v>0.98546891778450607</v>
      </c>
      <c r="H120" s="466"/>
      <c r="I120" s="466"/>
    </row>
    <row r="121" spans="1:10" ht="19.5" customHeight="1" x14ac:dyDescent="0.3">
      <c r="A121" s="629"/>
      <c r="B121" s="629"/>
      <c r="C121" s="630"/>
      <c r="D121" s="630"/>
      <c r="E121" s="630"/>
      <c r="F121" s="630"/>
      <c r="G121" s="630"/>
      <c r="H121" s="630"/>
    </row>
    <row r="122" spans="1:10" ht="18.75" x14ac:dyDescent="0.3">
      <c r="B122" s="711" t="s">
        <v>26</v>
      </c>
      <c r="C122" s="711"/>
      <c r="E122" s="579" t="s">
        <v>27</v>
      </c>
      <c r="F122" s="631"/>
      <c r="G122" s="711" t="s">
        <v>28</v>
      </c>
      <c r="H122" s="711"/>
    </row>
    <row r="123" spans="1:10" ht="69.95" customHeight="1" x14ac:dyDescent="0.3">
      <c r="A123" s="632" t="s">
        <v>29</v>
      </c>
      <c r="B123" s="633"/>
      <c r="C123" s="633"/>
      <c r="E123" s="633"/>
      <c r="F123" s="466"/>
      <c r="G123" s="634"/>
      <c r="H123" s="634"/>
    </row>
    <row r="124" spans="1:10" ht="69.95" customHeight="1" x14ac:dyDescent="0.3">
      <c r="A124" s="632" t="s">
        <v>30</v>
      </c>
      <c r="B124" s="635"/>
      <c r="C124" s="635"/>
      <c r="E124" s="635"/>
      <c r="F124" s="466"/>
      <c r="G124" s="636"/>
      <c r="H124" s="636"/>
    </row>
    <row r="125" spans="1:10" ht="18.75" x14ac:dyDescent="0.3">
      <c r="A125" s="564"/>
      <c r="B125" s="564"/>
      <c r="C125" s="565"/>
      <c r="D125" s="565"/>
      <c r="E125" s="565"/>
      <c r="F125" s="569"/>
      <c r="G125" s="565"/>
      <c r="H125" s="565"/>
      <c r="I125" s="466"/>
    </row>
    <row r="126" spans="1:10" ht="18.75" x14ac:dyDescent="0.3">
      <c r="A126" s="564"/>
      <c r="B126" s="564"/>
      <c r="C126" s="565"/>
      <c r="D126" s="565"/>
      <c r="E126" s="565"/>
      <c r="F126" s="569"/>
      <c r="G126" s="565"/>
      <c r="H126" s="565"/>
      <c r="I126" s="466"/>
    </row>
    <row r="127" spans="1:10" ht="18.75" x14ac:dyDescent="0.3">
      <c r="A127" s="564"/>
      <c r="B127" s="564"/>
      <c r="C127" s="565"/>
      <c r="D127" s="565"/>
      <c r="E127" s="565"/>
      <c r="F127" s="569"/>
      <c r="G127" s="565"/>
      <c r="H127" s="565"/>
      <c r="I127" s="466"/>
    </row>
    <row r="128" spans="1:10" ht="18.75" x14ac:dyDescent="0.3">
      <c r="A128" s="564"/>
      <c r="B128" s="564"/>
      <c r="C128" s="565"/>
      <c r="D128" s="565"/>
      <c r="E128" s="565"/>
      <c r="F128" s="569"/>
      <c r="G128" s="565"/>
      <c r="H128" s="565"/>
      <c r="I128" s="466"/>
    </row>
    <row r="129" spans="1:9" ht="18.75" x14ac:dyDescent="0.3">
      <c r="A129" s="564"/>
      <c r="B129" s="564"/>
      <c r="C129" s="565"/>
      <c r="D129" s="565"/>
      <c r="E129" s="565"/>
      <c r="F129" s="569"/>
      <c r="G129" s="565"/>
      <c r="H129" s="565"/>
      <c r="I129" s="466"/>
    </row>
    <row r="130" spans="1:9" ht="18.75" x14ac:dyDescent="0.3">
      <c r="A130" s="564"/>
      <c r="B130" s="564"/>
      <c r="C130" s="565"/>
      <c r="D130" s="565"/>
      <c r="E130" s="565"/>
      <c r="F130" s="569"/>
      <c r="G130" s="565"/>
      <c r="H130" s="565"/>
      <c r="I130" s="466"/>
    </row>
    <row r="131" spans="1:9" ht="18.75" x14ac:dyDescent="0.3">
      <c r="A131" s="564"/>
      <c r="B131" s="564"/>
      <c r="C131" s="565"/>
      <c r="D131" s="565"/>
      <c r="E131" s="565"/>
      <c r="F131" s="569"/>
      <c r="G131" s="565"/>
      <c r="H131" s="565"/>
      <c r="I131" s="466"/>
    </row>
    <row r="132" spans="1:9" ht="18.75" x14ac:dyDescent="0.3">
      <c r="A132" s="564"/>
      <c r="B132" s="564"/>
      <c r="C132" s="565"/>
      <c r="D132" s="565"/>
      <c r="E132" s="565"/>
      <c r="F132" s="569"/>
      <c r="G132" s="565"/>
      <c r="H132" s="565"/>
      <c r="I132" s="466"/>
    </row>
    <row r="133" spans="1:9" ht="18.75" x14ac:dyDescent="0.3">
      <c r="A133" s="564"/>
      <c r="B133" s="564"/>
      <c r="C133" s="565"/>
      <c r="D133" s="565"/>
      <c r="E133" s="565"/>
      <c r="F133" s="569"/>
      <c r="G133" s="565"/>
      <c r="H133" s="565"/>
      <c r="I133" s="46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87"/>
  </cols>
  <sheetData>
    <row r="14" spans="1:6" ht="15" customHeight="1" x14ac:dyDescent="0.3">
      <c r="A14" s="651"/>
      <c r="C14" s="653"/>
      <c r="F14" s="653"/>
    </row>
    <row r="15" spans="1:6" ht="18.75" customHeight="1" x14ac:dyDescent="0.3">
      <c r="A15" s="743" t="s">
        <v>0</v>
      </c>
      <c r="B15" s="743"/>
      <c r="C15" s="743"/>
      <c r="D15" s="743"/>
      <c r="E15" s="743"/>
    </row>
    <row r="16" spans="1:6" ht="16.5" customHeight="1" x14ac:dyDescent="0.3">
      <c r="A16" s="654" t="s">
        <v>1</v>
      </c>
      <c r="B16" s="655" t="s">
        <v>2</v>
      </c>
    </row>
    <row r="17" spans="1:5" ht="16.5" customHeight="1" x14ac:dyDescent="0.3">
      <c r="A17" s="656" t="s">
        <v>3</v>
      </c>
      <c r="B17" s="656" t="s">
        <v>5</v>
      </c>
      <c r="C17" s="657"/>
      <c r="D17" s="657"/>
      <c r="E17" s="657"/>
    </row>
    <row r="18" spans="1:5" ht="16.5" customHeight="1" x14ac:dyDescent="0.3">
      <c r="A18" s="658" t="s">
        <v>4</v>
      </c>
      <c r="B18" s="652" t="s">
        <v>131</v>
      </c>
      <c r="E18" s="657"/>
    </row>
    <row r="19" spans="1:5" ht="16.5" customHeight="1" x14ac:dyDescent="0.3">
      <c r="A19" s="658" t="s">
        <v>6</v>
      </c>
      <c r="B19" s="659">
        <v>99.15</v>
      </c>
      <c r="C19" s="657"/>
      <c r="D19" s="657"/>
      <c r="E19" s="657"/>
    </row>
    <row r="20" spans="1:5" ht="16.5" customHeight="1" x14ac:dyDescent="0.3">
      <c r="A20" s="656" t="s">
        <v>8</v>
      </c>
      <c r="B20" s="659">
        <v>21.47</v>
      </c>
      <c r="C20" s="657"/>
      <c r="D20" s="657"/>
      <c r="E20" s="657"/>
    </row>
    <row r="21" spans="1:5" ht="16.5" customHeight="1" x14ac:dyDescent="0.3">
      <c r="A21" s="656" t="s">
        <v>10</v>
      </c>
      <c r="B21" s="660">
        <v>0.2</v>
      </c>
      <c r="C21" s="657"/>
      <c r="D21" s="657"/>
      <c r="E21" s="657"/>
    </row>
    <row r="22" spans="1:5" ht="15.75" customHeight="1" x14ac:dyDescent="0.25">
      <c r="A22" s="657"/>
      <c r="B22" s="657"/>
      <c r="C22" s="657"/>
      <c r="D22" s="657"/>
      <c r="E22" s="657"/>
    </row>
    <row r="23" spans="1:5" ht="16.5" customHeight="1" x14ac:dyDescent="0.3">
      <c r="A23" s="661" t="s">
        <v>13</v>
      </c>
      <c r="B23" s="662" t="s">
        <v>14</v>
      </c>
      <c r="C23" s="661" t="s">
        <v>15</v>
      </c>
      <c r="D23" s="661" t="s">
        <v>16</v>
      </c>
      <c r="E23" s="661" t="s">
        <v>17</v>
      </c>
    </row>
    <row r="24" spans="1:5" ht="16.5" customHeight="1" x14ac:dyDescent="0.3">
      <c r="A24" s="663">
        <v>1</v>
      </c>
      <c r="B24" s="664">
        <v>56229963</v>
      </c>
      <c r="C24" s="664">
        <v>5196.3999999999996</v>
      </c>
      <c r="D24" s="665">
        <v>1.1000000000000001</v>
      </c>
      <c r="E24" s="666">
        <v>5.3</v>
      </c>
    </row>
    <row r="25" spans="1:5" ht="16.5" customHeight="1" x14ac:dyDescent="0.3">
      <c r="A25" s="663">
        <v>2</v>
      </c>
      <c r="B25" s="664">
        <v>56107324</v>
      </c>
      <c r="C25" s="664">
        <v>5101.8999999999996</v>
      </c>
      <c r="D25" s="665">
        <v>1.1000000000000001</v>
      </c>
      <c r="E25" s="665">
        <v>5.3</v>
      </c>
    </row>
    <row r="26" spans="1:5" ht="16.5" customHeight="1" x14ac:dyDescent="0.3">
      <c r="A26" s="663">
        <v>3</v>
      </c>
      <c r="B26" s="664">
        <v>55915029</v>
      </c>
      <c r="C26" s="664">
        <v>5053.2</v>
      </c>
      <c r="D26" s="665">
        <v>1.1000000000000001</v>
      </c>
      <c r="E26" s="665">
        <v>5.3</v>
      </c>
    </row>
    <row r="27" spans="1:5" ht="16.5" customHeight="1" x14ac:dyDescent="0.3">
      <c r="A27" s="663">
        <v>4</v>
      </c>
      <c r="B27" s="664">
        <v>55713805</v>
      </c>
      <c r="C27" s="664">
        <v>5048.5</v>
      </c>
      <c r="D27" s="665">
        <v>1.1000000000000001</v>
      </c>
      <c r="E27" s="665">
        <v>5.3</v>
      </c>
    </row>
    <row r="28" spans="1:5" ht="16.5" customHeight="1" x14ac:dyDescent="0.3">
      <c r="A28" s="663">
        <v>5</v>
      </c>
      <c r="B28" s="664">
        <v>55892132</v>
      </c>
      <c r="C28" s="664">
        <v>5029.2</v>
      </c>
      <c r="D28" s="665">
        <v>1.1000000000000001</v>
      </c>
      <c r="E28" s="665">
        <v>5.3</v>
      </c>
    </row>
    <row r="29" spans="1:5" ht="16.5" customHeight="1" x14ac:dyDescent="0.3">
      <c r="A29" s="663">
        <v>6</v>
      </c>
      <c r="B29" s="667">
        <v>55789387</v>
      </c>
      <c r="C29" s="667">
        <v>5007.1000000000004</v>
      </c>
      <c r="D29" s="668">
        <v>1.1000000000000001</v>
      </c>
      <c r="E29" s="668">
        <v>5.3</v>
      </c>
    </row>
    <row r="30" spans="1:5" ht="16.5" customHeight="1" x14ac:dyDescent="0.3">
      <c r="A30" s="669" t="s">
        <v>18</v>
      </c>
      <c r="B30" s="670">
        <f>AVERAGE(B24:B29)</f>
        <v>55941273.333333336</v>
      </c>
      <c r="C30" s="671">
        <f>AVERAGE(C24:C29)</f>
        <v>5072.7166666666672</v>
      </c>
      <c r="D30" s="672">
        <f>AVERAGE(D24:D29)</f>
        <v>1.0999999999999999</v>
      </c>
      <c r="E30" s="672">
        <f>AVERAGE(E24:E29)</f>
        <v>5.3</v>
      </c>
    </row>
    <row r="31" spans="1:5" ht="16.5" customHeight="1" x14ac:dyDescent="0.3">
      <c r="A31" s="673" t="s">
        <v>19</v>
      </c>
      <c r="B31" s="674">
        <f>(STDEV(B24:B29)/B30)</f>
        <v>3.4739019276092465E-3</v>
      </c>
      <c r="C31" s="675"/>
      <c r="D31" s="675"/>
      <c r="E31" s="676"/>
    </row>
    <row r="32" spans="1:5" s="652" customFormat="1" ht="16.5" customHeight="1" x14ac:dyDescent="0.3">
      <c r="A32" s="677" t="s">
        <v>20</v>
      </c>
      <c r="B32" s="678">
        <f>COUNT(B24:B29)</f>
        <v>6</v>
      </c>
      <c r="C32" s="679"/>
      <c r="D32" s="680"/>
      <c r="E32" s="681"/>
    </row>
    <row r="33" spans="1:5" s="652" customFormat="1" ht="15.75" customHeight="1" x14ac:dyDescent="0.25">
      <c r="A33" s="657"/>
      <c r="B33" s="657"/>
      <c r="C33" s="657"/>
      <c r="D33" s="657"/>
      <c r="E33" s="657"/>
    </row>
    <row r="34" spans="1:5" s="652" customFormat="1" ht="16.5" customHeight="1" x14ac:dyDescent="0.3">
      <c r="A34" s="658" t="s">
        <v>21</v>
      </c>
      <c r="B34" s="682" t="s">
        <v>132</v>
      </c>
      <c r="C34" s="683"/>
      <c r="D34" s="683"/>
      <c r="E34" s="683"/>
    </row>
    <row r="35" spans="1:5" ht="16.5" customHeight="1" x14ac:dyDescent="0.3">
      <c r="A35" s="658"/>
      <c r="B35" s="682" t="s">
        <v>133</v>
      </c>
      <c r="C35" s="683"/>
      <c r="D35" s="683"/>
      <c r="E35" s="683"/>
    </row>
    <row r="36" spans="1:5" ht="16.5" customHeight="1" x14ac:dyDescent="0.3">
      <c r="A36" s="658"/>
      <c r="B36" s="682" t="s">
        <v>134</v>
      </c>
      <c r="C36" s="683"/>
      <c r="D36" s="683"/>
      <c r="E36" s="683"/>
    </row>
    <row r="37" spans="1:5" ht="15.75" customHeight="1" x14ac:dyDescent="0.25">
      <c r="A37" s="657"/>
      <c r="B37" s="657"/>
      <c r="C37" s="657"/>
      <c r="D37" s="657"/>
      <c r="E37" s="657"/>
    </row>
    <row r="38" spans="1:5" ht="16.5" customHeight="1" x14ac:dyDescent="0.3">
      <c r="A38" s="654" t="s">
        <v>1</v>
      </c>
      <c r="B38" s="655" t="s">
        <v>25</v>
      </c>
    </row>
    <row r="39" spans="1:5" ht="16.5" customHeight="1" x14ac:dyDescent="0.3">
      <c r="A39" s="658" t="s">
        <v>4</v>
      </c>
      <c r="B39" s="656" t="s">
        <v>131</v>
      </c>
      <c r="C39" s="657"/>
      <c r="D39" s="657"/>
      <c r="E39" s="657"/>
    </row>
    <row r="40" spans="1:5" ht="16.5" customHeight="1" x14ac:dyDescent="0.3">
      <c r="A40" s="658" t="s">
        <v>6</v>
      </c>
      <c r="B40" s="659">
        <v>99.15</v>
      </c>
      <c r="C40" s="657"/>
      <c r="D40" s="657"/>
      <c r="E40" s="657"/>
    </row>
    <row r="41" spans="1:5" ht="16.5" customHeight="1" x14ac:dyDescent="0.3">
      <c r="A41" s="656" t="s">
        <v>8</v>
      </c>
      <c r="B41" s="659">
        <v>24.32</v>
      </c>
      <c r="C41" s="657"/>
      <c r="D41" s="657"/>
      <c r="E41" s="657"/>
    </row>
    <row r="42" spans="1:5" ht="16.5" customHeight="1" x14ac:dyDescent="0.3">
      <c r="A42" s="656" t="s">
        <v>10</v>
      </c>
      <c r="B42" s="660">
        <v>0.2</v>
      </c>
      <c r="C42" s="657"/>
      <c r="D42" s="657"/>
      <c r="E42" s="657"/>
    </row>
    <row r="43" spans="1:5" ht="15.75" customHeight="1" x14ac:dyDescent="0.25">
      <c r="A43" s="657"/>
      <c r="B43" s="657"/>
      <c r="C43" s="657"/>
      <c r="D43" s="657"/>
      <c r="E43" s="657"/>
    </row>
    <row r="44" spans="1:5" ht="16.5" customHeight="1" x14ac:dyDescent="0.3">
      <c r="A44" s="661" t="s">
        <v>13</v>
      </c>
      <c r="B44" s="662"/>
      <c r="C44" s="661"/>
      <c r="D44" s="661"/>
      <c r="E44" s="661" t="s">
        <v>17</v>
      </c>
    </row>
    <row r="45" spans="1:5" ht="16.5" customHeight="1" x14ac:dyDescent="0.3">
      <c r="A45" s="663">
        <v>1</v>
      </c>
      <c r="B45" s="664">
        <v>62355110</v>
      </c>
      <c r="C45" s="664">
        <v>6467.1</v>
      </c>
      <c r="D45" s="665">
        <v>1.1000000000000001</v>
      </c>
      <c r="E45" s="666">
        <v>5.2</v>
      </c>
    </row>
    <row r="46" spans="1:5" ht="16.5" customHeight="1" x14ac:dyDescent="0.3">
      <c r="A46" s="663">
        <v>2</v>
      </c>
      <c r="B46" s="664">
        <v>62194857</v>
      </c>
      <c r="C46" s="664">
        <v>6688</v>
      </c>
      <c r="D46" s="665">
        <v>1.1000000000000001</v>
      </c>
      <c r="E46" s="665">
        <v>5.2</v>
      </c>
    </row>
    <row r="47" spans="1:5" ht="16.5" customHeight="1" x14ac:dyDescent="0.3">
      <c r="A47" s="663">
        <v>3</v>
      </c>
      <c r="B47" s="664">
        <v>62240540</v>
      </c>
      <c r="C47" s="664">
        <v>6697.6</v>
      </c>
      <c r="D47" s="665">
        <v>1.1000000000000001</v>
      </c>
      <c r="E47" s="665">
        <v>5.2</v>
      </c>
    </row>
    <row r="48" spans="1:5" ht="16.5" customHeight="1" x14ac:dyDescent="0.3">
      <c r="A48" s="663">
        <v>4</v>
      </c>
      <c r="B48" s="664">
        <v>62080178</v>
      </c>
      <c r="C48" s="664">
        <v>6671.1</v>
      </c>
      <c r="D48" s="665">
        <v>1.1000000000000001</v>
      </c>
      <c r="E48" s="665">
        <v>5.2</v>
      </c>
    </row>
    <row r="49" spans="1:7" ht="16.5" customHeight="1" x14ac:dyDescent="0.3">
      <c r="A49" s="663">
        <v>5</v>
      </c>
      <c r="B49" s="664">
        <v>62487633</v>
      </c>
      <c r="C49" s="664">
        <v>6700.3</v>
      </c>
      <c r="D49" s="665">
        <v>1.1000000000000001</v>
      </c>
      <c r="E49" s="665">
        <v>5.2</v>
      </c>
    </row>
    <row r="50" spans="1:7" ht="16.5" customHeight="1" x14ac:dyDescent="0.3">
      <c r="A50" s="663">
        <v>6</v>
      </c>
      <c r="B50" s="667">
        <v>62461086</v>
      </c>
      <c r="C50" s="667">
        <v>6676.4</v>
      </c>
      <c r="D50" s="668">
        <v>1.1000000000000001</v>
      </c>
      <c r="E50" s="668">
        <v>5.2</v>
      </c>
    </row>
    <row r="51" spans="1:7" ht="16.5" customHeight="1" x14ac:dyDescent="0.3">
      <c r="A51" s="669" t="s">
        <v>18</v>
      </c>
      <c r="B51" s="670">
        <f>AVERAGE(B45:B50)</f>
        <v>62303234</v>
      </c>
      <c r="C51" s="671">
        <f>AVERAGE(C45:C50)</f>
        <v>6650.0833333333348</v>
      </c>
      <c r="D51" s="672">
        <f>AVERAGE(D45:D50)</f>
        <v>1.0999999999999999</v>
      </c>
      <c r="E51" s="672">
        <f>AVERAGE(E45:E50)</f>
        <v>5.2</v>
      </c>
    </row>
    <row r="52" spans="1:7" ht="16.5" customHeight="1" x14ac:dyDescent="0.3">
      <c r="A52" s="673" t="s">
        <v>19</v>
      </c>
      <c r="B52" s="674">
        <f>(STDEV(B45:B50)/B51)</f>
        <v>2.5584512001875326E-3</v>
      </c>
      <c r="C52" s="675"/>
      <c r="D52" s="675"/>
      <c r="E52" s="676"/>
    </row>
    <row r="53" spans="1:7" s="652" customFormat="1" ht="16.5" customHeight="1" x14ac:dyDescent="0.3">
      <c r="A53" s="677" t="s">
        <v>20</v>
      </c>
      <c r="B53" s="678">
        <f>COUNT(B45:B50)</f>
        <v>6</v>
      </c>
      <c r="C53" s="679"/>
      <c r="D53" s="680"/>
      <c r="E53" s="681"/>
    </row>
    <row r="54" spans="1:7" s="652" customFormat="1" ht="15.75" customHeight="1" x14ac:dyDescent="0.25">
      <c r="A54" s="657"/>
      <c r="B54" s="657"/>
      <c r="C54" s="657"/>
      <c r="D54" s="657"/>
      <c r="E54" s="657"/>
    </row>
    <row r="55" spans="1:7" s="652" customFormat="1" ht="16.5" customHeight="1" x14ac:dyDescent="0.3">
      <c r="A55" s="658" t="s">
        <v>21</v>
      </c>
      <c r="B55" s="682" t="s">
        <v>132</v>
      </c>
      <c r="C55" s="683"/>
      <c r="D55" s="683"/>
      <c r="E55" s="683"/>
    </row>
    <row r="56" spans="1:7" ht="16.5" customHeight="1" x14ac:dyDescent="0.3">
      <c r="A56" s="658"/>
      <c r="B56" s="682" t="s">
        <v>133</v>
      </c>
      <c r="C56" s="683"/>
      <c r="D56" s="683"/>
      <c r="E56" s="683"/>
    </row>
    <row r="57" spans="1:7" ht="16.5" customHeight="1" x14ac:dyDescent="0.3">
      <c r="A57" s="658"/>
      <c r="B57" s="682" t="s">
        <v>134</v>
      </c>
      <c r="C57" s="683"/>
      <c r="D57" s="683"/>
      <c r="E57" s="683"/>
    </row>
    <row r="58" spans="1:7" ht="14.25" customHeight="1" thickBot="1" x14ac:dyDescent="0.3">
      <c r="A58" s="684"/>
      <c r="B58" s="685"/>
      <c r="D58" s="686"/>
      <c r="F58" s="687"/>
      <c r="G58" s="687"/>
    </row>
    <row r="59" spans="1:7" ht="15" customHeight="1" x14ac:dyDescent="0.3">
      <c r="B59" s="744" t="s">
        <v>26</v>
      </c>
      <c r="C59" s="744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/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2" sqref="A12:G62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87"/>
  </cols>
  <sheetData>
    <row r="14" spans="1:6" ht="15" customHeight="1" x14ac:dyDescent="0.3">
      <c r="A14" s="651"/>
      <c r="C14" s="653"/>
      <c r="F14" s="653"/>
    </row>
    <row r="15" spans="1:6" ht="18.75" customHeight="1" x14ac:dyDescent="0.3">
      <c r="A15" s="743" t="s">
        <v>0</v>
      </c>
      <c r="B15" s="743"/>
      <c r="C15" s="743"/>
      <c r="D15" s="743"/>
      <c r="E15" s="743"/>
    </row>
    <row r="16" spans="1:6" ht="16.5" customHeight="1" x14ac:dyDescent="0.3">
      <c r="A16" s="654" t="s">
        <v>1</v>
      </c>
      <c r="B16" s="655" t="s">
        <v>2</v>
      </c>
    </row>
    <row r="17" spans="1:5" ht="16.5" customHeight="1" x14ac:dyDescent="0.3">
      <c r="A17" s="656" t="s">
        <v>3</v>
      </c>
      <c r="B17" s="656" t="s">
        <v>5</v>
      </c>
      <c r="C17" s="657"/>
      <c r="D17" s="657"/>
      <c r="E17" s="657"/>
    </row>
    <row r="18" spans="1:5" ht="16.5" customHeight="1" x14ac:dyDescent="0.3">
      <c r="A18" s="658" t="s">
        <v>4</v>
      </c>
      <c r="B18" s="652" t="s">
        <v>135</v>
      </c>
      <c r="E18" s="657"/>
    </row>
    <row r="19" spans="1:5" ht="16.5" customHeight="1" x14ac:dyDescent="0.3">
      <c r="A19" s="658" t="s">
        <v>6</v>
      </c>
      <c r="B19" s="659">
        <v>99</v>
      </c>
      <c r="C19" s="657"/>
      <c r="D19" s="657"/>
      <c r="E19" s="657"/>
    </row>
    <row r="20" spans="1:5" ht="16.5" customHeight="1" x14ac:dyDescent="0.3">
      <c r="A20" s="656" t="s">
        <v>8</v>
      </c>
      <c r="B20" s="659">
        <v>33.47</v>
      </c>
      <c r="C20" s="657"/>
      <c r="D20" s="657"/>
      <c r="E20" s="657"/>
    </row>
    <row r="21" spans="1:5" ht="16.5" customHeight="1" x14ac:dyDescent="0.3">
      <c r="A21" s="656" t="s">
        <v>10</v>
      </c>
      <c r="B21" s="660">
        <v>0.3</v>
      </c>
      <c r="C21" s="657"/>
      <c r="D21" s="657"/>
      <c r="E21" s="657"/>
    </row>
    <row r="22" spans="1:5" ht="15.75" customHeight="1" x14ac:dyDescent="0.25">
      <c r="A22" s="657"/>
      <c r="B22" s="657"/>
      <c r="C22" s="657"/>
      <c r="D22" s="657"/>
      <c r="E22" s="657"/>
    </row>
    <row r="23" spans="1:5" ht="16.5" customHeight="1" x14ac:dyDescent="0.3">
      <c r="A23" s="661" t="s">
        <v>13</v>
      </c>
      <c r="B23" s="662" t="s">
        <v>14</v>
      </c>
      <c r="C23" s="661" t="s">
        <v>15</v>
      </c>
      <c r="D23" s="661" t="s">
        <v>16</v>
      </c>
      <c r="E23" s="661" t="s">
        <v>17</v>
      </c>
    </row>
    <row r="24" spans="1:5" ht="16.5" customHeight="1" x14ac:dyDescent="0.3">
      <c r="A24" s="663">
        <v>1</v>
      </c>
      <c r="B24" s="664">
        <v>116462205</v>
      </c>
      <c r="C24" s="664">
        <v>5784.9</v>
      </c>
      <c r="D24" s="665">
        <v>1.1000000000000001</v>
      </c>
      <c r="E24" s="666">
        <v>3.8</v>
      </c>
    </row>
    <row r="25" spans="1:5" ht="16.5" customHeight="1" x14ac:dyDescent="0.3">
      <c r="A25" s="663">
        <v>2</v>
      </c>
      <c r="B25" s="664">
        <v>116077824</v>
      </c>
      <c r="C25" s="664">
        <v>6057.8</v>
      </c>
      <c r="D25" s="665">
        <v>1.1000000000000001</v>
      </c>
      <c r="E25" s="665">
        <v>3.8</v>
      </c>
    </row>
    <row r="26" spans="1:5" ht="16.5" customHeight="1" x14ac:dyDescent="0.3">
      <c r="A26" s="663">
        <v>3</v>
      </c>
      <c r="B26" s="664">
        <v>115897625</v>
      </c>
      <c r="C26" s="664">
        <v>5980</v>
      </c>
      <c r="D26" s="665">
        <v>1.1000000000000001</v>
      </c>
      <c r="E26" s="665">
        <v>3.8</v>
      </c>
    </row>
    <row r="27" spans="1:5" ht="16.5" customHeight="1" x14ac:dyDescent="0.3">
      <c r="A27" s="663">
        <v>4</v>
      </c>
      <c r="B27" s="664">
        <v>115639780</v>
      </c>
      <c r="C27" s="664">
        <v>5998.3</v>
      </c>
      <c r="D27" s="665">
        <v>1.1000000000000001</v>
      </c>
      <c r="E27" s="665">
        <v>3.8</v>
      </c>
    </row>
    <row r="28" spans="1:5" ht="16.5" customHeight="1" x14ac:dyDescent="0.3">
      <c r="A28" s="663">
        <v>5</v>
      </c>
      <c r="B28" s="664">
        <v>115536564</v>
      </c>
      <c r="C28" s="664">
        <v>6015.3</v>
      </c>
      <c r="D28" s="665">
        <v>1.1000000000000001</v>
      </c>
      <c r="E28" s="665">
        <v>3.8</v>
      </c>
    </row>
    <row r="29" spans="1:5" ht="16.5" customHeight="1" x14ac:dyDescent="0.3">
      <c r="A29" s="663">
        <v>6</v>
      </c>
      <c r="B29" s="667">
        <v>115085168</v>
      </c>
      <c r="C29" s="667">
        <v>5991.4</v>
      </c>
      <c r="D29" s="668">
        <v>1.1000000000000001</v>
      </c>
      <c r="E29" s="668">
        <v>3.8</v>
      </c>
    </row>
    <row r="30" spans="1:5" ht="16.5" customHeight="1" x14ac:dyDescent="0.3">
      <c r="A30" s="669" t="s">
        <v>18</v>
      </c>
      <c r="B30" s="670">
        <f>AVERAGE(B24:B29)</f>
        <v>115783194.33333333</v>
      </c>
      <c r="C30" s="671">
        <f>AVERAGE(C24:C29)</f>
        <v>5971.2833333333328</v>
      </c>
      <c r="D30" s="672">
        <f>AVERAGE(D24:D29)</f>
        <v>1.0999999999999999</v>
      </c>
      <c r="E30" s="672">
        <f>AVERAGE(E24:E29)</f>
        <v>3.8000000000000003</v>
      </c>
    </row>
    <row r="31" spans="1:5" ht="16.5" customHeight="1" x14ac:dyDescent="0.3">
      <c r="A31" s="673" t="s">
        <v>19</v>
      </c>
      <c r="B31" s="674">
        <f>(STDEV(B24:B29)/B30)</f>
        <v>4.1051607741571117E-3</v>
      </c>
      <c r="C31" s="675"/>
      <c r="D31" s="675"/>
      <c r="E31" s="676"/>
    </row>
    <row r="32" spans="1:5" s="652" customFormat="1" ht="16.5" customHeight="1" x14ac:dyDescent="0.3">
      <c r="A32" s="677" t="s">
        <v>20</v>
      </c>
      <c r="B32" s="678">
        <f>COUNT(B24:B29)</f>
        <v>6</v>
      </c>
      <c r="C32" s="679"/>
      <c r="D32" s="680"/>
      <c r="E32" s="681"/>
    </row>
    <row r="33" spans="1:5" s="652" customFormat="1" ht="15.75" customHeight="1" x14ac:dyDescent="0.25">
      <c r="A33" s="657"/>
      <c r="B33" s="657"/>
      <c r="C33" s="657"/>
      <c r="D33" s="657"/>
      <c r="E33" s="657"/>
    </row>
    <row r="34" spans="1:5" s="652" customFormat="1" ht="16.5" customHeight="1" x14ac:dyDescent="0.3">
      <c r="A34" s="658" t="s">
        <v>21</v>
      </c>
      <c r="B34" s="682" t="s">
        <v>132</v>
      </c>
      <c r="C34" s="683"/>
      <c r="D34" s="683"/>
      <c r="E34" s="683"/>
    </row>
    <row r="35" spans="1:5" ht="16.5" customHeight="1" x14ac:dyDescent="0.3">
      <c r="A35" s="658"/>
      <c r="B35" s="682" t="s">
        <v>133</v>
      </c>
      <c r="C35" s="683"/>
      <c r="D35" s="683"/>
      <c r="E35" s="683"/>
    </row>
    <row r="36" spans="1:5" ht="16.5" customHeight="1" x14ac:dyDescent="0.3">
      <c r="A36" s="658"/>
      <c r="B36" s="682" t="s">
        <v>134</v>
      </c>
      <c r="C36" s="683"/>
      <c r="D36" s="683"/>
      <c r="E36" s="683"/>
    </row>
    <row r="37" spans="1:5" ht="15.75" customHeight="1" x14ac:dyDescent="0.25">
      <c r="A37" s="657"/>
      <c r="B37" s="657"/>
      <c r="C37" s="657"/>
      <c r="D37" s="657"/>
      <c r="E37" s="657"/>
    </row>
    <row r="38" spans="1:5" ht="16.5" customHeight="1" x14ac:dyDescent="0.3">
      <c r="A38" s="654" t="s">
        <v>1</v>
      </c>
      <c r="B38" s="655" t="s">
        <v>25</v>
      </c>
    </row>
    <row r="39" spans="1:5" ht="16.5" customHeight="1" x14ac:dyDescent="0.3">
      <c r="A39" s="658" t="s">
        <v>4</v>
      </c>
      <c r="B39" s="656" t="s">
        <v>135</v>
      </c>
      <c r="C39" s="657"/>
      <c r="D39" s="657"/>
      <c r="E39" s="657"/>
    </row>
    <row r="40" spans="1:5" ht="16.5" customHeight="1" x14ac:dyDescent="0.3">
      <c r="A40" s="658" t="s">
        <v>6</v>
      </c>
      <c r="B40" s="659">
        <v>99</v>
      </c>
      <c r="C40" s="657"/>
      <c r="D40" s="657"/>
      <c r="E40" s="657"/>
    </row>
    <row r="41" spans="1:5" ht="16.5" customHeight="1" x14ac:dyDescent="0.3">
      <c r="A41" s="656" t="s">
        <v>8</v>
      </c>
      <c r="B41" s="659">
        <v>30.83</v>
      </c>
      <c r="C41" s="657"/>
      <c r="D41" s="657"/>
      <c r="E41" s="657"/>
    </row>
    <row r="42" spans="1:5" ht="16.5" customHeight="1" x14ac:dyDescent="0.3">
      <c r="A42" s="656" t="s">
        <v>10</v>
      </c>
      <c r="B42" s="660">
        <v>0.3</v>
      </c>
      <c r="C42" s="657"/>
      <c r="D42" s="657"/>
      <c r="E42" s="657"/>
    </row>
    <row r="43" spans="1:5" ht="15.75" customHeight="1" x14ac:dyDescent="0.25">
      <c r="A43" s="657"/>
      <c r="B43" s="657"/>
      <c r="C43" s="657"/>
      <c r="D43" s="657"/>
      <c r="E43" s="657"/>
    </row>
    <row r="44" spans="1:5" ht="16.5" customHeight="1" x14ac:dyDescent="0.3">
      <c r="A44" s="661" t="s">
        <v>13</v>
      </c>
      <c r="B44" s="662"/>
      <c r="C44" s="661"/>
      <c r="D44" s="661"/>
      <c r="E44" s="661" t="s">
        <v>17</v>
      </c>
    </row>
    <row r="45" spans="1:5" ht="16.5" customHeight="1" x14ac:dyDescent="0.3">
      <c r="A45" s="663">
        <v>1</v>
      </c>
      <c r="B45" s="664">
        <v>105643420</v>
      </c>
      <c r="C45" s="664">
        <v>6520.7</v>
      </c>
      <c r="D45" s="665">
        <v>1.1000000000000001</v>
      </c>
      <c r="E45" s="666">
        <v>3.7</v>
      </c>
    </row>
    <row r="46" spans="1:5" ht="16.5" customHeight="1" x14ac:dyDescent="0.3">
      <c r="A46" s="663">
        <v>2</v>
      </c>
      <c r="B46" s="664">
        <v>105918157</v>
      </c>
      <c r="C46" s="664">
        <v>6756.6</v>
      </c>
      <c r="D46" s="665">
        <v>1.1000000000000001</v>
      </c>
      <c r="E46" s="665">
        <v>3.7</v>
      </c>
    </row>
    <row r="47" spans="1:5" ht="16.5" customHeight="1" x14ac:dyDescent="0.3">
      <c r="A47" s="663">
        <v>3</v>
      </c>
      <c r="B47" s="664">
        <v>106249366</v>
      </c>
      <c r="C47" s="664">
        <v>6728.6</v>
      </c>
      <c r="D47" s="665">
        <v>1.1000000000000001</v>
      </c>
      <c r="E47" s="665">
        <v>3.7</v>
      </c>
    </row>
    <row r="48" spans="1:5" ht="16.5" customHeight="1" x14ac:dyDescent="0.3">
      <c r="A48" s="663">
        <v>4</v>
      </c>
      <c r="B48" s="664">
        <v>105909137</v>
      </c>
      <c r="C48" s="664">
        <v>6734.9</v>
      </c>
      <c r="D48" s="665">
        <v>1.1000000000000001</v>
      </c>
      <c r="E48" s="665">
        <v>3.7</v>
      </c>
    </row>
    <row r="49" spans="1:7" ht="16.5" customHeight="1" x14ac:dyDescent="0.3">
      <c r="A49" s="663">
        <v>5</v>
      </c>
      <c r="B49" s="664">
        <v>106628382</v>
      </c>
      <c r="C49" s="664">
        <v>6703.8</v>
      </c>
      <c r="D49" s="665">
        <v>1.1000000000000001</v>
      </c>
      <c r="E49" s="665">
        <v>3.7</v>
      </c>
    </row>
    <row r="50" spans="1:7" ht="16.5" customHeight="1" x14ac:dyDescent="0.3">
      <c r="A50" s="663">
        <v>6</v>
      </c>
      <c r="B50" s="667">
        <v>106437282</v>
      </c>
      <c r="C50" s="667">
        <v>6738.2</v>
      </c>
      <c r="D50" s="668">
        <v>1.1000000000000001</v>
      </c>
      <c r="E50" s="668">
        <v>3.7</v>
      </c>
    </row>
    <row r="51" spans="1:7" ht="16.5" customHeight="1" x14ac:dyDescent="0.3">
      <c r="A51" s="669" t="s">
        <v>18</v>
      </c>
      <c r="B51" s="670">
        <f>AVERAGE(B45:B50)</f>
        <v>106130957.33333333</v>
      </c>
      <c r="C51" s="671">
        <f>AVERAGE(C45:C50)</f>
        <v>6697.1333333333341</v>
      </c>
      <c r="D51" s="672">
        <f>AVERAGE(D45:D50)</f>
        <v>1.0999999999999999</v>
      </c>
      <c r="E51" s="672">
        <f>AVERAGE(E45:E50)</f>
        <v>3.6999999999999997</v>
      </c>
    </row>
    <row r="52" spans="1:7" ht="16.5" customHeight="1" x14ac:dyDescent="0.3">
      <c r="A52" s="673" t="s">
        <v>19</v>
      </c>
      <c r="B52" s="674">
        <f>(STDEV(B45:B50)/B51)</f>
        <v>3.4938080051031598E-3</v>
      </c>
      <c r="C52" s="675"/>
      <c r="D52" s="675"/>
      <c r="E52" s="676"/>
    </row>
    <row r="53" spans="1:7" s="652" customFormat="1" ht="16.5" customHeight="1" x14ac:dyDescent="0.3">
      <c r="A53" s="677" t="s">
        <v>20</v>
      </c>
      <c r="B53" s="678">
        <f>COUNT(B45:B50)</f>
        <v>6</v>
      </c>
      <c r="C53" s="679"/>
      <c r="D53" s="680"/>
      <c r="E53" s="681"/>
    </row>
    <row r="54" spans="1:7" s="652" customFormat="1" ht="15.75" customHeight="1" x14ac:dyDescent="0.25">
      <c r="A54" s="657"/>
      <c r="B54" s="657"/>
      <c r="C54" s="657"/>
      <c r="D54" s="657"/>
      <c r="E54" s="657"/>
    </row>
    <row r="55" spans="1:7" s="652" customFormat="1" ht="16.5" customHeight="1" x14ac:dyDescent="0.3">
      <c r="A55" s="658" t="s">
        <v>21</v>
      </c>
      <c r="B55" s="682" t="s">
        <v>132</v>
      </c>
      <c r="C55" s="683"/>
      <c r="D55" s="683"/>
      <c r="E55" s="683"/>
    </row>
    <row r="56" spans="1:7" ht="16.5" customHeight="1" x14ac:dyDescent="0.3">
      <c r="A56" s="658"/>
      <c r="B56" s="682" t="s">
        <v>133</v>
      </c>
      <c r="C56" s="683"/>
      <c r="D56" s="683"/>
      <c r="E56" s="683"/>
    </row>
    <row r="57" spans="1:7" ht="16.5" customHeight="1" x14ac:dyDescent="0.3">
      <c r="A57" s="658"/>
      <c r="B57" s="682" t="s">
        <v>134</v>
      </c>
      <c r="C57" s="683"/>
      <c r="D57" s="683"/>
      <c r="E57" s="683"/>
    </row>
    <row r="58" spans="1:7" ht="14.25" customHeight="1" thickBot="1" x14ac:dyDescent="0.3">
      <c r="A58" s="684"/>
      <c r="B58" s="685"/>
      <c r="D58" s="686"/>
      <c r="F58" s="687"/>
      <c r="G58" s="687"/>
    </row>
    <row r="59" spans="1:7" ht="15" customHeight="1" x14ac:dyDescent="0.3">
      <c r="B59" s="744" t="s">
        <v>26</v>
      </c>
      <c r="C59" s="744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/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2" sqref="A12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87"/>
  </cols>
  <sheetData>
    <row r="14" spans="1:6" ht="15" customHeight="1" x14ac:dyDescent="0.3">
      <c r="A14" s="651"/>
      <c r="C14" s="653"/>
      <c r="F14" s="653"/>
    </row>
    <row r="15" spans="1:6" ht="18.75" customHeight="1" x14ac:dyDescent="0.3">
      <c r="A15" s="743" t="s">
        <v>0</v>
      </c>
      <c r="B15" s="743"/>
      <c r="C15" s="743"/>
      <c r="D15" s="743"/>
      <c r="E15" s="743"/>
    </row>
    <row r="16" spans="1:6" ht="16.5" customHeight="1" x14ac:dyDescent="0.3">
      <c r="A16" s="654" t="s">
        <v>1</v>
      </c>
      <c r="B16" s="655" t="s">
        <v>2</v>
      </c>
    </row>
    <row r="17" spans="1:5" ht="16.5" customHeight="1" x14ac:dyDescent="0.3">
      <c r="A17" s="656" t="s">
        <v>3</v>
      </c>
      <c r="B17" s="656" t="s">
        <v>5</v>
      </c>
      <c r="C17" s="657"/>
      <c r="D17" s="657"/>
      <c r="E17" s="657"/>
    </row>
    <row r="18" spans="1:5" ht="16.5" customHeight="1" x14ac:dyDescent="0.3">
      <c r="A18" s="658" t="s">
        <v>4</v>
      </c>
      <c r="B18" s="652" t="s">
        <v>136</v>
      </c>
      <c r="E18" s="657"/>
    </row>
    <row r="19" spans="1:5" ht="16.5" customHeight="1" x14ac:dyDescent="0.3">
      <c r="A19" s="658" t="s">
        <v>6</v>
      </c>
      <c r="B19" s="659">
        <v>101.34</v>
      </c>
      <c r="C19" s="657"/>
      <c r="D19" s="657"/>
      <c r="E19" s="657"/>
    </row>
    <row r="20" spans="1:5" ht="16.5" customHeight="1" x14ac:dyDescent="0.3">
      <c r="A20" s="656" t="s">
        <v>8</v>
      </c>
      <c r="B20" s="659">
        <v>15.79</v>
      </c>
      <c r="C20" s="657"/>
      <c r="D20" s="657"/>
      <c r="E20" s="657"/>
    </row>
    <row r="21" spans="1:5" ht="16.5" customHeight="1" x14ac:dyDescent="0.3">
      <c r="A21" s="656" t="s">
        <v>10</v>
      </c>
      <c r="B21" s="660">
        <v>0.15</v>
      </c>
      <c r="C21" s="657"/>
      <c r="D21" s="657"/>
      <c r="E21" s="657"/>
    </row>
    <row r="22" spans="1:5" ht="15.75" customHeight="1" x14ac:dyDescent="0.25">
      <c r="A22" s="657"/>
      <c r="B22" s="657"/>
      <c r="C22" s="657"/>
      <c r="D22" s="657"/>
      <c r="E22" s="657"/>
    </row>
    <row r="23" spans="1:5" ht="16.5" customHeight="1" x14ac:dyDescent="0.3">
      <c r="A23" s="661" t="s">
        <v>13</v>
      </c>
      <c r="B23" s="662" t="s">
        <v>14</v>
      </c>
      <c r="C23" s="661" t="s">
        <v>15</v>
      </c>
      <c r="D23" s="661" t="s">
        <v>16</v>
      </c>
      <c r="E23" s="661" t="s">
        <v>17</v>
      </c>
    </row>
    <row r="24" spans="1:5" ht="16.5" customHeight="1" x14ac:dyDescent="0.3">
      <c r="A24" s="663">
        <v>1</v>
      </c>
      <c r="B24" s="664">
        <v>63688632</v>
      </c>
      <c r="C24" s="664">
        <v>5784.9</v>
      </c>
      <c r="D24" s="665">
        <v>1.2</v>
      </c>
      <c r="E24" s="666">
        <v>2.9</v>
      </c>
    </row>
    <row r="25" spans="1:5" ht="16.5" customHeight="1" x14ac:dyDescent="0.3">
      <c r="A25" s="663">
        <v>2</v>
      </c>
      <c r="B25" s="664">
        <v>63516846</v>
      </c>
      <c r="C25" s="664">
        <v>5736.6</v>
      </c>
      <c r="D25" s="665">
        <v>1.2</v>
      </c>
      <c r="E25" s="665">
        <v>2.9</v>
      </c>
    </row>
    <row r="26" spans="1:5" ht="16.5" customHeight="1" x14ac:dyDescent="0.3">
      <c r="A26" s="663">
        <v>3</v>
      </c>
      <c r="B26" s="664">
        <v>63420754</v>
      </c>
      <c r="C26" s="664">
        <v>5670.5</v>
      </c>
      <c r="D26" s="665">
        <v>1.2</v>
      </c>
      <c r="E26" s="665">
        <v>2.9</v>
      </c>
    </row>
    <row r="27" spans="1:5" ht="16.5" customHeight="1" x14ac:dyDescent="0.3">
      <c r="A27" s="663">
        <v>4</v>
      </c>
      <c r="B27" s="664">
        <v>63185189</v>
      </c>
      <c r="C27" s="664">
        <v>5643.3</v>
      </c>
      <c r="D27" s="665">
        <v>1.2</v>
      </c>
      <c r="E27" s="665">
        <v>2.9</v>
      </c>
    </row>
    <row r="28" spans="1:5" ht="16.5" customHeight="1" x14ac:dyDescent="0.3">
      <c r="A28" s="663">
        <v>5</v>
      </c>
      <c r="B28" s="664">
        <v>63301218</v>
      </c>
      <c r="C28" s="664">
        <v>5678</v>
      </c>
      <c r="D28" s="665">
        <v>1.1000000000000001</v>
      </c>
      <c r="E28" s="665">
        <v>2.9</v>
      </c>
    </row>
    <row r="29" spans="1:5" ht="16.5" customHeight="1" x14ac:dyDescent="0.3">
      <c r="A29" s="663">
        <v>6</v>
      </c>
      <c r="B29" s="667">
        <v>62960071</v>
      </c>
      <c r="C29" s="667">
        <v>5674.6</v>
      </c>
      <c r="D29" s="668">
        <v>1.2</v>
      </c>
      <c r="E29" s="668">
        <v>2.9</v>
      </c>
    </row>
    <row r="30" spans="1:5" ht="16.5" customHeight="1" x14ac:dyDescent="0.3">
      <c r="A30" s="669" t="s">
        <v>18</v>
      </c>
      <c r="B30" s="670">
        <f>AVERAGE(B24:B29)</f>
        <v>63345451.666666664</v>
      </c>
      <c r="C30" s="671">
        <f>AVERAGE(C24:C29)</f>
        <v>5697.9833333333336</v>
      </c>
      <c r="D30" s="672">
        <f>AVERAGE(D24:D29)</f>
        <v>1.1833333333333333</v>
      </c>
      <c r="E30" s="672">
        <f>AVERAGE(E24:E29)</f>
        <v>2.9</v>
      </c>
    </row>
    <row r="31" spans="1:5" ht="16.5" customHeight="1" x14ac:dyDescent="0.3">
      <c r="A31" s="673" t="s">
        <v>19</v>
      </c>
      <c r="B31" s="674">
        <f>(STDEV(B24:B29)/B30)</f>
        <v>4.0493295184471029E-3</v>
      </c>
      <c r="C31" s="675"/>
      <c r="D31" s="675"/>
      <c r="E31" s="676"/>
    </row>
    <row r="32" spans="1:5" s="652" customFormat="1" ht="16.5" customHeight="1" x14ac:dyDescent="0.3">
      <c r="A32" s="677" t="s">
        <v>20</v>
      </c>
      <c r="B32" s="678">
        <f>COUNT(B24:B29)</f>
        <v>6</v>
      </c>
      <c r="C32" s="679"/>
      <c r="D32" s="680"/>
      <c r="E32" s="681"/>
    </row>
    <row r="33" spans="1:5" s="652" customFormat="1" ht="15.75" customHeight="1" x14ac:dyDescent="0.25">
      <c r="A33" s="657"/>
      <c r="B33" s="657"/>
      <c r="C33" s="657"/>
      <c r="D33" s="657"/>
      <c r="E33" s="657"/>
    </row>
    <row r="34" spans="1:5" s="652" customFormat="1" ht="16.5" customHeight="1" x14ac:dyDescent="0.3">
      <c r="A34" s="658" t="s">
        <v>21</v>
      </c>
      <c r="B34" s="682" t="s">
        <v>132</v>
      </c>
      <c r="C34" s="683"/>
      <c r="D34" s="683"/>
      <c r="E34" s="683"/>
    </row>
    <row r="35" spans="1:5" ht="16.5" customHeight="1" x14ac:dyDescent="0.3">
      <c r="A35" s="658"/>
      <c r="B35" s="682" t="s">
        <v>133</v>
      </c>
      <c r="C35" s="683"/>
      <c r="D35" s="683"/>
      <c r="E35" s="683"/>
    </row>
    <row r="36" spans="1:5" ht="16.5" customHeight="1" x14ac:dyDescent="0.3">
      <c r="A36" s="658"/>
      <c r="B36" s="682" t="s">
        <v>134</v>
      </c>
      <c r="C36" s="683"/>
      <c r="D36" s="683"/>
      <c r="E36" s="683"/>
    </row>
    <row r="37" spans="1:5" ht="15.75" customHeight="1" x14ac:dyDescent="0.25">
      <c r="A37" s="657"/>
      <c r="B37" s="657"/>
      <c r="C37" s="657"/>
      <c r="D37" s="657"/>
      <c r="E37" s="657"/>
    </row>
    <row r="38" spans="1:5" ht="16.5" customHeight="1" x14ac:dyDescent="0.3">
      <c r="A38" s="654" t="s">
        <v>1</v>
      </c>
      <c r="B38" s="655" t="s">
        <v>25</v>
      </c>
    </row>
    <row r="39" spans="1:5" ht="16.5" customHeight="1" x14ac:dyDescent="0.3">
      <c r="A39" s="658" t="s">
        <v>4</v>
      </c>
      <c r="B39" s="656" t="s">
        <v>136</v>
      </c>
      <c r="C39" s="657"/>
      <c r="D39" s="657"/>
      <c r="E39" s="657"/>
    </row>
    <row r="40" spans="1:5" ht="16.5" customHeight="1" x14ac:dyDescent="0.3">
      <c r="A40" s="658" t="s">
        <v>6</v>
      </c>
      <c r="B40" s="659">
        <v>101.34</v>
      </c>
      <c r="C40" s="657"/>
      <c r="D40" s="657"/>
      <c r="E40" s="657"/>
    </row>
    <row r="41" spans="1:5" ht="16.5" customHeight="1" x14ac:dyDescent="0.3">
      <c r="A41" s="656" t="s">
        <v>8</v>
      </c>
      <c r="B41" s="659">
        <v>15.79</v>
      </c>
      <c r="C41" s="657"/>
      <c r="D41" s="657"/>
      <c r="E41" s="657"/>
    </row>
    <row r="42" spans="1:5" ht="16.5" customHeight="1" x14ac:dyDescent="0.3">
      <c r="A42" s="656" t="s">
        <v>10</v>
      </c>
      <c r="B42" s="660">
        <v>0.15</v>
      </c>
      <c r="C42" s="657"/>
      <c r="D42" s="657"/>
      <c r="E42" s="657"/>
    </row>
    <row r="43" spans="1:5" ht="15.75" customHeight="1" x14ac:dyDescent="0.25">
      <c r="A43" s="657"/>
      <c r="B43" s="657"/>
      <c r="C43" s="657"/>
      <c r="D43" s="657"/>
      <c r="E43" s="657"/>
    </row>
    <row r="44" spans="1:5" ht="16.5" customHeight="1" x14ac:dyDescent="0.3">
      <c r="A44" s="661" t="s">
        <v>13</v>
      </c>
      <c r="B44" s="662"/>
      <c r="C44" s="661"/>
      <c r="D44" s="661"/>
      <c r="E44" s="661" t="s">
        <v>17</v>
      </c>
    </row>
    <row r="45" spans="1:5" ht="16.5" customHeight="1" x14ac:dyDescent="0.3">
      <c r="A45" s="663">
        <v>1</v>
      </c>
      <c r="B45" s="664">
        <v>67460583</v>
      </c>
      <c r="C45" s="664">
        <v>6239.8</v>
      </c>
      <c r="D45" s="665">
        <v>1.2</v>
      </c>
      <c r="E45" s="666">
        <v>2.9</v>
      </c>
    </row>
    <row r="46" spans="1:5" ht="16.5" customHeight="1" x14ac:dyDescent="0.3">
      <c r="A46" s="663">
        <v>2</v>
      </c>
      <c r="B46" s="664">
        <v>67795040</v>
      </c>
      <c r="C46" s="664">
        <v>6416.5</v>
      </c>
      <c r="D46" s="665">
        <v>1.2</v>
      </c>
      <c r="E46" s="665">
        <v>2.9</v>
      </c>
    </row>
    <row r="47" spans="1:5" ht="16.5" customHeight="1" x14ac:dyDescent="0.3">
      <c r="A47" s="663">
        <v>3</v>
      </c>
      <c r="B47" s="664">
        <v>67961719</v>
      </c>
      <c r="C47" s="664">
        <v>6382.3</v>
      </c>
      <c r="D47" s="665">
        <v>1.2</v>
      </c>
      <c r="E47" s="665">
        <v>2.9</v>
      </c>
    </row>
    <row r="48" spans="1:5" ht="16.5" customHeight="1" x14ac:dyDescent="0.3">
      <c r="A48" s="663">
        <v>4</v>
      </c>
      <c r="B48" s="664">
        <v>67746098</v>
      </c>
      <c r="C48" s="664">
        <v>6382.3</v>
      </c>
      <c r="D48" s="665">
        <v>1.2</v>
      </c>
      <c r="E48" s="665">
        <v>2.9</v>
      </c>
    </row>
    <row r="49" spans="1:7" ht="16.5" customHeight="1" x14ac:dyDescent="0.3">
      <c r="A49" s="663">
        <v>5</v>
      </c>
      <c r="B49" s="664">
        <v>68215475</v>
      </c>
      <c r="C49" s="664">
        <v>6412</v>
      </c>
      <c r="D49" s="665">
        <v>1.2</v>
      </c>
      <c r="E49" s="665">
        <v>2.9</v>
      </c>
    </row>
    <row r="50" spans="1:7" ht="16.5" customHeight="1" x14ac:dyDescent="0.3">
      <c r="A50" s="663">
        <v>6</v>
      </c>
      <c r="B50" s="667">
        <v>68008695</v>
      </c>
      <c r="C50" s="667">
        <v>6418.9</v>
      </c>
      <c r="D50" s="668">
        <v>1.2</v>
      </c>
      <c r="E50" s="668">
        <v>2.9</v>
      </c>
    </row>
    <row r="51" spans="1:7" ht="16.5" customHeight="1" x14ac:dyDescent="0.3">
      <c r="A51" s="669" t="s">
        <v>18</v>
      </c>
      <c r="B51" s="670">
        <f>AVERAGE(B45:B50)</f>
        <v>67864601.666666672</v>
      </c>
      <c r="C51" s="671">
        <f>AVERAGE(C45:C50)</f>
        <v>6375.2999999999993</v>
      </c>
      <c r="D51" s="672">
        <f>AVERAGE(D45:D50)</f>
        <v>1.2</v>
      </c>
      <c r="E51" s="672">
        <f>AVERAGE(E45:E50)</f>
        <v>2.9</v>
      </c>
    </row>
    <row r="52" spans="1:7" ht="16.5" customHeight="1" x14ac:dyDescent="0.3">
      <c r="A52" s="673" t="s">
        <v>19</v>
      </c>
      <c r="B52" s="674">
        <f>(STDEV(B45:B50)/B51)</f>
        <v>3.8165067427510901E-3</v>
      </c>
      <c r="C52" s="675"/>
      <c r="D52" s="675"/>
      <c r="E52" s="676"/>
    </row>
    <row r="53" spans="1:7" s="652" customFormat="1" ht="16.5" customHeight="1" x14ac:dyDescent="0.3">
      <c r="A53" s="677" t="s">
        <v>20</v>
      </c>
      <c r="B53" s="678">
        <f>COUNT(B45:B50)</f>
        <v>6</v>
      </c>
      <c r="C53" s="679"/>
      <c r="D53" s="680"/>
      <c r="E53" s="681"/>
    </row>
    <row r="54" spans="1:7" s="652" customFormat="1" ht="15.75" customHeight="1" x14ac:dyDescent="0.25">
      <c r="A54" s="657"/>
      <c r="B54" s="657"/>
      <c r="C54" s="657"/>
      <c r="D54" s="657"/>
      <c r="E54" s="657"/>
    </row>
    <row r="55" spans="1:7" s="652" customFormat="1" ht="16.5" customHeight="1" x14ac:dyDescent="0.3">
      <c r="A55" s="658" t="s">
        <v>21</v>
      </c>
      <c r="B55" s="682" t="s">
        <v>132</v>
      </c>
      <c r="C55" s="683"/>
      <c r="D55" s="683"/>
      <c r="E55" s="683"/>
    </row>
    <row r="56" spans="1:7" ht="16.5" customHeight="1" x14ac:dyDescent="0.3">
      <c r="A56" s="658"/>
      <c r="B56" s="682" t="s">
        <v>133</v>
      </c>
      <c r="C56" s="683"/>
      <c r="D56" s="683"/>
      <c r="E56" s="683"/>
    </row>
    <row r="57" spans="1:7" ht="16.5" customHeight="1" x14ac:dyDescent="0.3">
      <c r="A57" s="658"/>
      <c r="B57" s="682" t="s">
        <v>134</v>
      </c>
      <c r="C57" s="683"/>
      <c r="D57" s="683"/>
      <c r="E57" s="683"/>
    </row>
    <row r="58" spans="1:7" ht="14.25" customHeight="1" thickBot="1" x14ac:dyDescent="0.3">
      <c r="A58" s="684"/>
      <c r="B58" s="685"/>
      <c r="D58" s="686"/>
      <c r="F58" s="687"/>
      <c r="G58" s="687"/>
    </row>
    <row r="59" spans="1:7" ht="15" customHeight="1" x14ac:dyDescent="0.3">
      <c r="B59" s="744" t="s">
        <v>26</v>
      </c>
      <c r="C59" s="744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/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SST</vt:lpstr>
      <vt:lpstr>Uniformity</vt:lpstr>
      <vt:lpstr>LAMIVUDINE</vt:lpstr>
      <vt:lpstr>NEVIRAPINE</vt:lpstr>
      <vt:lpstr>ZIDOVUDINE</vt:lpstr>
      <vt:lpstr>SST (Nevirapine)</vt:lpstr>
      <vt:lpstr>SST(zidovudine)</vt:lpstr>
      <vt:lpstr>SST(lamivudine)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2015-09-30T12:31:06Z</cp:lastPrinted>
  <dcterms:created xsi:type="dcterms:W3CDTF">2005-07-05T10:19:27Z</dcterms:created>
  <dcterms:modified xsi:type="dcterms:W3CDTF">2015-10-06T14:24:19Z</dcterms:modified>
</cp:coreProperties>
</file>