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4"/>
  </bookViews>
  <sheets>
    <sheet name="SST ABC" sheetId="1" r:id="rId1"/>
    <sheet name="SST 3TC" sheetId="6" r:id="rId2"/>
    <sheet name="Uniformity" sheetId="2" r:id="rId3"/>
    <sheet name="Abacavir" sheetId="3" r:id="rId4"/>
    <sheet name="Lamivudine" sheetId="4" r:id="rId5"/>
  </sheets>
  <externalReferences>
    <externalReference r:id="rId6"/>
  </externalReferences>
  <definedNames>
    <definedName name="_xlnm.Print_Area" localSheetId="3">Abacavir!$A$1:$I$129</definedName>
    <definedName name="_xlnm.Print_Area" localSheetId="4">Lamivudine!$A$1:$H$129</definedName>
    <definedName name="_xlnm.Print_Area" localSheetId="2">Uniformity!$A$1:$L$59</definedName>
  </definedNames>
  <calcPr calcId="144525"/>
</workbook>
</file>

<file path=xl/calcChain.xml><?xml version="1.0" encoding="utf-8"?>
<calcChain xmlns="http://schemas.openxmlformats.org/spreadsheetml/2006/main">
  <c r="D60" i="4" l="1"/>
  <c r="D64" i="4"/>
  <c r="D68" i="4"/>
  <c r="B18" i="6" l="1"/>
  <c r="B18" i="1"/>
  <c r="B23" i="4" l="1"/>
  <c r="B22" i="4"/>
  <c r="C19" i="2"/>
  <c r="C18" i="2"/>
  <c r="B42" i="1"/>
  <c r="B41" i="1"/>
  <c r="B40" i="1"/>
  <c r="B39" i="1"/>
  <c r="B32" i="1"/>
  <c r="B31" i="1"/>
  <c r="E30" i="1"/>
  <c r="D30" i="1"/>
  <c r="C30" i="1"/>
  <c r="B30" i="1"/>
  <c r="B21" i="1"/>
  <c r="B20" i="1"/>
  <c r="B19" i="1"/>
  <c r="B17" i="1"/>
  <c r="B21" i="6"/>
  <c r="B20" i="6"/>
  <c r="B19" i="6"/>
  <c r="B40" i="6" s="1"/>
  <c r="B17" i="6"/>
  <c r="B39" i="6"/>
  <c r="B42" i="6"/>
  <c r="B4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81" i="4" l="1"/>
  <c r="B83" i="4" s="1"/>
  <c r="B80" i="4"/>
  <c r="B79" i="4"/>
  <c r="F95" i="4"/>
  <c r="D95" i="4"/>
  <c r="B68" i="4"/>
  <c r="B30" i="4"/>
  <c r="F42" i="4"/>
  <c r="D42" i="4"/>
  <c r="F95" i="3"/>
  <c r="I92" i="3" s="1"/>
  <c r="D95" i="3"/>
  <c r="B83" i="3"/>
  <c r="B80" i="3"/>
  <c r="B69" i="3"/>
  <c r="F42" i="3"/>
  <c r="D42" i="3"/>
  <c r="B30" i="3"/>
  <c r="C120" i="4"/>
  <c r="B116" i="4"/>
  <c r="D100" i="4" s="1"/>
  <c r="B98" i="4"/>
  <c r="B87" i="4"/>
  <c r="F97" i="4" s="1"/>
  <c r="C76" i="4"/>
  <c r="B69" i="4"/>
  <c r="C56" i="4"/>
  <c r="B55" i="4"/>
  <c r="D48" i="4"/>
  <c r="B45" i="4"/>
  <c r="F44" i="4"/>
  <c r="F45" i="4" s="1"/>
  <c r="D44" i="4"/>
  <c r="D45" i="4" s="1"/>
  <c r="B34" i="4"/>
  <c r="C120" i="3"/>
  <c r="B116" i="3"/>
  <c r="D100" i="3"/>
  <c r="B98" i="3"/>
  <c r="B87" i="3"/>
  <c r="D97" i="3" s="1"/>
  <c r="C76" i="3"/>
  <c r="B68" i="3"/>
  <c r="C56" i="3"/>
  <c r="B55" i="3"/>
  <c r="D48" i="3"/>
  <c r="D49" i="3" s="1"/>
  <c r="B45" i="3"/>
  <c r="B34" i="3"/>
  <c r="D44" i="3" s="1"/>
  <c r="D45" i="3" s="1"/>
  <c r="C49" i="2"/>
  <c r="C46" i="2"/>
  <c r="B57" i="4" s="1"/>
  <c r="C45" i="2"/>
  <c r="D43" i="2"/>
  <c r="D39" i="2"/>
  <c r="D35" i="2"/>
  <c r="D33" i="2"/>
  <c r="D32" i="2"/>
  <c r="D31" i="2"/>
  <c r="D29" i="2"/>
  <c r="D28" i="2"/>
  <c r="D27" i="2"/>
  <c r="D25" i="2"/>
  <c r="D24" i="2"/>
  <c r="B53" i="1"/>
  <c r="E51" i="1"/>
  <c r="D51" i="1"/>
  <c r="C51" i="1"/>
  <c r="B51" i="1"/>
  <c r="B52" i="1" s="1"/>
  <c r="I39" i="4" l="1"/>
  <c r="I39" i="3"/>
  <c r="D97" i="4"/>
  <c r="D98" i="4" s="1"/>
  <c r="D99" i="4" s="1"/>
  <c r="D101" i="4"/>
  <c r="E92" i="4" s="1"/>
  <c r="I92" i="4"/>
  <c r="F98" i="4"/>
  <c r="F99" i="4" s="1"/>
  <c r="D101" i="3"/>
  <c r="F97" i="3"/>
  <c r="F98" i="3" s="1"/>
  <c r="F99" i="3" s="1"/>
  <c r="D98" i="3"/>
  <c r="D99" i="3" s="1"/>
  <c r="F44" i="3"/>
  <c r="F45" i="3" s="1"/>
  <c r="F46" i="3" s="1"/>
  <c r="E38" i="3"/>
  <c r="D46" i="3"/>
  <c r="E39" i="3"/>
  <c r="G41" i="3"/>
  <c r="E39" i="4"/>
  <c r="D46" i="4"/>
  <c r="E38" i="4"/>
  <c r="E41" i="4"/>
  <c r="G93" i="4"/>
  <c r="E93" i="3"/>
  <c r="F46" i="4"/>
  <c r="G40" i="4"/>
  <c r="G41" i="4"/>
  <c r="D36" i="2"/>
  <c r="D40" i="2"/>
  <c r="D49" i="2"/>
  <c r="E41" i="3"/>
  <c r="B57" i="3"/>
  <c r="G38" i="4"/>
  <c r="E40" i="4"/>
  <c r="D49" i="4"/>
  <c r="D37" i="2"/>
  <c r="D41" i="2"/>
  <c r="C50" i="2"/>
  <c r="D26" i="2"/>
  <c r="D30" i="2"/>
  <c r="D34" i="2"/>
  <c r="D38" i="2"/>
  <c r="D42" i="2"/>
  <c r="B49" i="2"/>
  <c r="D50" i="2"/>
  <c r="E40" i="3"/>
  <c r="G39" i="4"/>
  <c r="D102" i="4" l="1"/>
  <c r="E94" i="4"/>
  <c r="G91" i="4"/>
  <c r="E91" i="4"/>
  <c r="E95" i="4" s="1"/>
  <c r="E93" i="4"/>
  <c r="G94" i="4"/>
  <c r="G92" i="4"/>
  <c r="G42" i="4"/>
  <c r="E92" i="3"/>
  <c r="D102" i="3"/>
  <c r="E91" i="3"/>
  <c r="G93" i="3"/>
  <c r="E94" i="3"/>
  <c r="G38" i="3"/>
  <c r="G39" i="3"/>
  <c r="G94" i="3"/>
  <c r="G40" i="3"/>
  <c r="G92" i="3"/>
  <c r="G91" i="3"/>
  <c r="D50" i="4"/>
  <c r="E42" i="4"/>
  <c r="D52" i="4"/>
  <c r="E42" i="3"/>
  <c r="D103" i="4" l="1"/>
  <c r="E108" i="4" s="1"/>
  <c r="F108" i="4" s="1"/>
  <c r="G95" i="4"/>
  <c r="D105" i="4"/>
  <c r="D105" i="3"/>
  <c r="E95" i="3"/>
  <c r="D52" i="3"/>
  <c r="D50" i="3"/>
  <c r="G71" i="3" s="1"/>
  <c r="H71" i="3" s="1"/>
  <c r="G95" i="3"/>
  <c r="G42" i="3"/>
  <c r="D103" i="3"/>
  <c r="E113" i="3" s="1"/>
  <c r="F113" i="3" s="1"/>
  <c r="G60" i="3"/>
  <c r="H60" i="3" s="1"/>
  <c r="D51" i="4"/>
  <c r="G70" i="4"/>
  <c r="H70" i="4" s="1"/>
  <c r="G67" i="4"/>
  <c r="H67" i="4" s="1"/>
  <c r="G63" i="4"/>
  <c r="H63" i="4" s="1"/>
  <c r="G61" i="4"/>
  <c r="H61" i="4" s="1"/>
  <c r="G68" i="4"/>
  <c r="H68" i="4" s="1"/>
  <c r="G71" i="4"/>
  <c r="H71" i="4" s="1"/>
  <c r="G69" i="4"/>
  <c r="H69" i="4" s="1"/>
  <c r="G62" i="4"/>
  <c r="H62" i="4" s="1"/>
  <c r="G60" i="4"/>
  <c r="H60" i="4" s="1"/>
  <c r="E112" i="4" l="1"/>
  <c r="F112" i="4" s="1"/>
  <c r="D104" i="4"/>
  <c r="E111" i="4"/>
  <c r="F111" i="4" s="1"/>
  <c r="E113" i="4"/>
  <c r="F113" i="4" s="1"/>
  <c r="E109" i="4"/>
  <c r="F109" i="4" s="1"/>
  <c r="E110" i="4"/>
  <c r="E111" i="3"/>
  <c r="F111" i="3" s="1"/>
  <c r="E108" i="3"/>
  <c r="F108" i="3" s="1"/>
  <c r="D104" i="3"/>
  <c r="E110" i="3"/>
  <c r="F110" i="3" s="1"/>
  <c r="E109" i="3"/>
  <c r="F109" i="3" s="1"/>
  <c r="E112" i="3"/>
  <c r="F112" i="3" s="1"/>
  <c r="G63" i="3"/>
  <c r="H63" i="3" s="1"/>
  <c r="G68" i="3"/>
  <c r="H68" i="3" s="1"/>
  <c r="G70" i="3"/>
  <c r="H70" i="3" s="1"/>
  <c r="G69" i="3"/>
  <c r="H69" i="3" s="1"/>
  <c r="G61" i="3"/>
  <c r="H61" i="3" s="1"/>
  <c r="D51" i="3"/>
  <c r="G62" i="3"/>
  <c r="H62" i="3" s="1"/>
  <c r="G67" i="3"/>
  <c r="H67" i="3" s="1"/>
  <c r="F110" i="4" l="1"/>
  <c r="F115" i="4" s="1"/>
  <c r="F117" i="4"/>
  <c r="F115" i="3"/>
  <c r="F116" i="3" s="1"/>
  <c r="F117" i="3"/>
  <c r="G120" i="4" l="1"/>
  <c r="F116" i="4"/>
  <c r="G120" i="3"/>
  <c r="G66" i="3" l="1"/>
  <c r="H66" i="3" s="1"/>
  <c r="G66" i="4"/>
  <c r="H66" i="4" s="1"/>
  <c r="G64" i="4"/>
  <c r="H64" i="4" s="1"/>
  <c r="G65" i="3"/>
  <c r="H65" i="3" s="1"/>
  <c r="G65" i="4"/>
  <c r="H65" i="4" s="1"/>
  <c r="G64" i="3"/>
  <c r="H64" i="3" s="1"/>
  <c r="H72" i="3" l="1"/>
  <c r="G76" i="3" s="1"/>
  <c r="H74" i="4"/>
  <c r="H74" i="3"/>
  <c r="H72" i="4"/>
  <c r="G76" i="4" s="1"/>
  <c r="H73" i="3" l="1"/>
  <c r="H73" i="4"/>
</calcChain>
</file>

<file path=xl/sharedStrings.xml><?xml version="1.0" encoding="utf-8"?>
<sst xmlns="http://schemas.openxmlformats.org/spreadsheetml/2006/main" count="444" uniqueCount="132">
  <si>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</si>
  <si>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</si>
  <si>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</si>
  <si>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</si>
  <si>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</si>
  <si>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</si>
  <si>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</si>
  <si>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NDQD201508115</t>
  </si>
  <si>
    <t>Weight (mg):</t>
  </si>
  <si>
    <t xml:space="preserve">ABACAVIR SULFATE &amp; LAMIVUDINE </t>
  </si>
  <si>
    <t>Standard Conc (mg/mL):</t>
  </si>
  <si>
    <t xml:space="preserve">Each film coated tablet contains: ABACAVIR SULFATE USP equivalent to Abacavir 60mg &amp; LAMIVUDINE USP 30mg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</si>
  <si>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</si>
  <si>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</si>
  <si>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</si>
  <si>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</si>
  <si>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</si>
  <si>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</si>
  <si>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</si>
  <si>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</si>
  <si>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</si>
  <si>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</si>
  <si>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</si>
  <si>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</si>
  <si>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</si>
  <si>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</si>
  <si>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</si>
  <si>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</si>
  <si>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</si>
  <si>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</si>
  <si>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</si>
  <si>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</si>
  <si>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</si>
  <si>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</si>
  <si>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</si>
  <si>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</si>
  <si>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</si>
  <si>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</si>
  <si>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</si>
  <si>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</si>
  <si>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</si>
  <si>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</si>
  <si>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</si>
  <si>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</si>
  <si>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</si>
  <si>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</si>
  <si>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</si>
  <si>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</si>
  <si>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</si>
  <si>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</si>
  <si>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</si>
  <si>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</si>
  <si>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</si>
  <si>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</si>
  <si>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</si>
  <si>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</si>
  <si>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</si>
  <si>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</si>
  <si>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</si>
  <si>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</si>
  <si>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</si>
  <si>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</si>
  <si>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</si>
  <si>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</si>
  <si>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</si>
  <si>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</si>
  <si>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</si>
  <si>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</si>
  <si>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</si>
  <si>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</si>
  <si>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</si>
  <si>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</si>
  <si>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</si>
  <si>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</si>
  <si>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</si>
  <si>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</si>
  <si>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</si>
  <si>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</si>
  <si>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</si>
  <si>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</si>
  <si>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</si>
  <si>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</si>
  <si>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</si>
  <si>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</si>
  <si>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</si>
  <si>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</si>
  <si>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</si>
  <si>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</si>
  <si>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</si>
  <si>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</si>
  <si>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</si>
  <si>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</si>
  <si>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</si>
  <si>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</si>
  <si>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</si>
  <si>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</si>
  <si>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</si>
  <si>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</si>
  <si>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</si>
  <si>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</si>
  <si>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</si>
  <si>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</si>
  <si>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</si>
  <si>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</si>
  <si>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</si>
  <si>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</si>
  <si>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</si>
  <si>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</si>
  <si>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</si>
  <si>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</si>
  <si>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</si>
  <si>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</si>
  <si>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</si>
  <si>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</si>
  <si>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</si>
  <si>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</si>
  <si>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</si>
  <si>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</si>
  <si>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</si>
  <si>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</si>
  <si>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</si>
  <si>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</si>
  <si>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</si>
  <si>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</si>
  <si>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</t>
  </si>
  <si>
    <t>PRS/A12-1</t>
  </si>
  <si>
    <t>Abacavir sulphate</t>
  </si>
  <si>
    <t>Lamivudine</t>
  </si>
  <si>
    <t>WRS PN15-105</t>
  </si>
  <si>
    <t>JOYFRIDA</t>
  </si>
  <si>
    <t>30th Sept 2015</t>
  </si>
  <si>
    <t>22nd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</si>
</sst>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3" fillId="3" borderId="60" xfId="0" applyFont="1" applyFill="1" applyBorder="1" applyAlignment="1" applyProtection="1">
      <alignment horizontal="center"/>
      <protection locked="0"/>
    </xf>
    <xf numFmtId="0" fontId="13" fillId="3" borderId="61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24" xfId="0" applyNumberFormat="1" applyFont="1" applyFill="1" applyBorder="1" applyAlignment="1">
      <alignment horizontal="center"/>
    </xf>
    <xf numFmtId="166" fontId="11" fillId="2" borderId="44" xfId="0" applyNumberFormat="1" applyFont="1" applyFill="1" applyBorder="1" applyAlignment="1">
      <alignment horizontal="center"/>
    </xf>
    <xf numFmtId="0" fontId="13" fillId="3" borderId="62" xfId="0" applyFont="1" applyFill="1" applyBorder="1" applyAlignment="1" applyProtection="1">
      <alignment horizontal="center"/>
      <protection locked="0"/>
    </xf>
    <xf numFmtId="0" fontId="13" fillId="3" borderId="63" xfId="0" applyFont="1" applyFill="1" applyBorder="1" applyAlignment="1" applyProtection="1">
      <alignment horizontal="center"/>
      <protection locked="0"/>
    </xf>
    <xf numFmtId="0" fontId="13" fillId="3" borderId="6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10" fontId="1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0" fontId="12" fillId="2" borderId="66" xfId="0" applyFont="1" applyFill="1" applyBorder="1" applyAlignment="1">
      <alignment horizontal="center"/>
    </xf>
    <xf numFmtId="0" fontId="12" fillId="2" borderId="67" xfId="0" applyFont="1" applyFill="1" applyBorder="1" applyAlignment="1">
      <alignment horizontal="center"/>
    </xf>
    <xf numFmtId="0" fontId="12" fillId="2" borderId="68" xfId="0" applyFont="1" applyFill="1" applyBorder="1" applyAlignment="1">
      <alignment horizontal="center"/>
    </xf>
    <xf numFmtId="0" fontId="12" fillId="2" borderId="69" xfId="0" applyFont="1" applyFill="1" applyBorder="1" applyAlignment="1">
      <alignment horizontal="center"/>
    </xf>
    <xf numFmtId="171" fontId="11" fillId="2" borderId="70" xfId="0" applyNumberFormat="1" applyFont="1" applyFill="1" applyBorder="1" applyAlignment="1">
      <alignment horizontal="center"/>
    </xf>
    <xf numFmtId="171" fontId="11" fillId="2" borderId="71" xfId="0" applyNumberFormat="1" applyFont="1" applyFill="1" applyBorder="1" applyAlignment="1">
      <alignment horizontal="center"/>
    </xf>
    <xf numFmtId="0" fontId="13" fillId="3" borderId="72" xfId="0" applyFont="1" applyFill="1" applyBorder="1" applyAlignment="1" applyProtection="1">
      <alignment horizontal="center"/>
      <protection locked="0"/>
    </xf>
    <xf numFmtId="171" fontId="11" fillId="2" borderId="73" xfId="0" applyNumberFormat="1" applyFont="1" applyFill="1" applyBorder="1" applyAlignment="1">
      <alignment horizontal="center"/>
    </xf>
    <xf numFmtId="1" fontId="12" fillId="6" borderId="74" xfId="0" applyNumberFormat="1" applyFont="1" applyFill="1" applyBorder="1" applyAlignment="1">
      <alignment horizontal="center"/>
    </xf>
    <xf numFmtId="171" fontId="12" fillId="6" borderId="75" xfId="0" applyNumberFormat="1" applyFont="1" applyFill="1" applyBorder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450\Downloads\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  <row r="96">
          <cell r="D96">
            <v>14.09</v>
          </cell>
        </row>
        <row r="99">
          <cell r="D99">
            <v>2.8670332E-2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&amp; LAMIVUDINE TABLETS</v>
      </c>
      <c r="C17" s="394"/>
      <c r="D17" s="9"/>
      <c r="E17" s="72"/>
    </row>
    <row r="18" spans="1:6" ht="16.5" customHeight="1" x14ac:dyDescent="0.3">
      <c r="A18" s="11" t="s">
        <v>4</v>
      </c>
      <c r="B18" s="8" t="str">
        <f>Abacavir!B19</f>
        <v>NDQD201508115</v>
      </c>
      <c r="C18" s="72"/>
      <c r="D18" s="72"/>
      <c r="E18" s="72"/>
    </row>
    <row r="19" spans="1:6" ht="16.5" customHeight="1" x14ac:dyDescent="0.3">
      <c r="A19" s="11" t="s">
        <v>6</v>
      </c>
      <c r="B19" s="12">
        <f>[1]Abacavir!B28</f>
        <v>99.4</v>
      </c>
      <c r="C19" s="72"/>
      <c r="D19" s="72"/>
      <c r="E19" s="72"/>
    </row>
    <row r="20" spans="1:6" ht="16.5" customHeight="1" x14ac:dyDescent="0.3">
      <c r="A20" s="7" t="s">
        <v>8</v>
      </c>
      <c r="B20" s="12">
        <f>[1]Abacavir!D43</f>
        <v>30.13</v>
      </c>
      <c r="C20" s="72"/>
      <c r="D20" s="72"/>
      <c r="E20" s="72"/>
    </row>
    <row r="21" spans="1:6" ht="16.5" customHeight="1" x14ac:dyDescent="0.3">
      <c r="A21" s="7" t="s">
        <v>10</v>
      </c>
      <c r="B21" s="13">
        <f>[1]Abacavir!D46</f>
        <v>0.25569086297930704</v>
      </c>
      <c r="C21" s="72"/>
      <c r="D21" s="72"/>
      <c r="E21" s="72"/>
    </row>
    <row r="22" spans="1:6" ht="15.75" customHeight="1" x14ac:dyDescent="0.25">
      <c r="A22" s="10"/>
      <c r="B22" s="72"/>
      <c r="C22" s="72"/>
      <c r="D22" s="72"/>
      <c r="E22" s="72"/>
    </row>
    <row r="23" spans="1:6" ht="16.5" customHeight="1" x14ac:dyDescent="0.3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6" ht="16.5" customHeight="1" x14ac:dyDescent="0.3">
      <c r="A24" s="17">
        <v>1</v>
      </c>
      <c r="B24" s="18">
        <v>45584684</v>
      </c>
      <c r="C24" s="18">
        <v>19320.150000000001</v>
      </c>
      <c r="D24" s="19">
        <v>0.98</v>
      </c>
      <c r="E24" s="20">
        <v>10.99</v>
      </c>
    </row>
    <row r="25" spans="1:6" ht="16.5" customHeight="1" x14ac:dyDescent="0.3">
      <c r="A25" s="17">
        <v>2</v>
      </c>
      <c r="B25" s="18">
        <v>45546654</v>
      </c>
      <c r="C25" s="18">
        <v>19395.689999999999</v>
      </c>
      <c r="D25" s="19">
        <v>0.97</v>
      </c>
      <c r="E25" s="19">
        <v>10.98</v>
      </c>
    </row>
    <row r="26" spans="1:6" ht="16.5" customHeight="1" x14ac:dyDescent="0.3">
      <c r="A26" s="17">
        <v>3</v>
      </c>
      <c r="B26" s="18">
        <v>45630123</v>
      </c>
      <c r="C26" s="18">
        <v>19382.07</v>
      </c>
      <c r="D26" s="19">
        <v>0.96</v>
      </c>
      <c r="E26" s="19">
        <v>10.98</v>
      </c>
    </row>
    <row r="27" spans="1:6" ht="16.5" customHeight="1" x14ac:dyDescent="0.3">
      <c r="A27" s="17">
        <v>4</v>
      </c>
      <c r="B27" s="18">
        <v>45452643</v>
      </c>
      <c r="C27" s="19">
        <v>19522.41</v>
      </c>
      <c r="D27" s="19">
        <v>0.98</v>
      </c>
      <c r="E27" s="19">
        <v>10.98</v>
      </c>
    </row>
    <row r="28" spans="1:6" ht="16.5" customHeight="1" x14ac:dyDescent="0.3">
      <c r="A28" s="17">
        <v>5</v>
      </c>
      <c r="B28" s="18">
        <v>45483103</v>
      </c>
      <c r="C28" s="19">
        <v>19493.77</v>
      </c>
      <c r="D28" s="19">
        <v>0.98</v>
      </c>
      <c r="E28" s="19">
        <v>10.98</v>
      </c>
    </row>
    <row r="29" spans="1:6" ht="16.5" customHeight="1" x14ac:dyDescent="0.3">
      <c r="A29" s="17">
        <v>6</v>
      </c>
      <c r="B29" s="21">
        <v>45482500</v>
      </c>
      <c r="C29" s="19">
        <v>19358.990000000002</v>
      </c>
      <c r="D29" s="22">
        <v>0.97</v>
      </c>
      <c r="E29" s="22">
        <v>10.99</v>
      </c>
    </row>
    <row r="30" spans="1:6" ht="16.5" customHeight="1" x14ac:dyDescent="0.3">
      <c r="A30" s="23" t="s">
        <v>17</v>
      </c>
      <c r="B30" s="24">
        <f>AVERAGE(B24:B29)</f>
        <v>45529951.166666664</v>
      </c>
      <c r="C30" s="25">
        <f>AVERAGE(C24:C29)</f>
        <v>19412.18</v>
      </c>
      <c r="D30" s="26">
        <f>AVERAGE(D24:D29)</f>
        <v>0.97333333333333327</v>
      </c>
      <c r="E30" s="26">
        <f>AVERAGE(E24:E29)</f>
        <v>10.983333333333334</v>
      </c>
    </row>
    <row r="31" spans="1:6" ht="16.5" customHeight="1" x14ac:dyDescent="0.3">
      <c r="A31" s="27" t="s">
        <v>18</v>
      </c>
      <c r="B31" s="28">
        <f>(STDEV(B24:B29)/B30)</f>
        <v>1.5131598326822934E-3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6" s="2" customFormat="1" ht="15.75" customHeight="1" x14ac:dyDescent="0.25">
      <c r="A33" s="10"/>
      <c r="B33" s="72"/>
      <c r="C33" s="72"/>
      <c r="D33" s="72"/>
      <c r="E33" s="72"/>
    </row>
    <row r="34" spans="1:6" s="2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6" ht="16.5" customHeight="1" x14ac:dyDescent="0.3">
      <c r="A35" s="11"/>
      <c r="B35" s="40" t="s">
        <v>22</v>
      </c>
      <c r="C35" s="39"/>
      <c r="D35" s="39"/>
      <c r="E35" s="39"/>
      <c r="F35" s="2"/>
    </row>
    <row r="36" spans="1:6" ht="16.5" customHeight="1" x14ac:dyDescent="0.3">
      <c r="A36" s="11"/>
      <c r="B36" s="40" t="s">
        <v>23</v>
      </c>
      <c r="C36" s="39"/>
      <c r="D36" s="39"/>
      <c r="E36" s="39"/>
    </row>
    <row r="37" spans="1:6" ht="15.75" customHeight="1" x14ac:dyDescent="0.25">
      <c r="A37" s="10"/>
      <c r="B37" s="72"/>
      <c r="C37" s="72"/>
      <c r="D37" s="72"/>
      <c r="E37" s="72"/>
    </row>
    <row r="38" spans="1:6" ht="16.5" customHeight="1" x14ac:dyDescent="0.3">
      <c r="A38" s="5" t="s">
        <v>1</v>
      </c>
      <c r="B38" s="59" t="s">
        <v>24</v>
      </c>
      <c r="C38" s="394"/>
      <c r="D38" s="394"/>
      <c r="E38" s="394"/>
    </row>
    <row r="39" spans="1:6" ht="16.5" customHeight="1" x14ac:dyDescent="0.3">
      <c r="A39" s="11" t="s">
        <v>4</v>
      </c>
      <c r="B39" s="8" t="str">
        <f>[1]Abacavir!B79</f>
        <v>Abacavir sulphate</v>
      </c>
      <c r="C39" s="72"/>
      <c r="D39" s="72"/>
      <c r="E39" s="72"/>
    </row>
    <row r="40" spans="1:6" ht="16.5" customHeight="1" x14ac:dyDescent="0.3">
      <c r="A40" s="11" t="s">
        <v>6</v>
      </c>
      <c r="B40" s="12">
        <f>[1]Abacavir!B81</f>
        <v>99.4</v>
      </c>
      <c r="C40" s="72"/>
      <c r="D40" s="72"/>
      <c r="E40" s="72"/>
    </row>
    <row r="41" spans="1:6" ht="16.5" customHeight="1" x14ac:dyDescent="0.3">
      <c r="A41" s="7" t="s">
        <v>8</v>
      </c>
      <c r="B41" s="12">
        <f>[1]Abacavir!D96</f>
        <v>29.06</v>
      </c>
      <c r="C41" s="72"/>
      <c r="D41" s="72"/>
      <c r="E41" s="72"/>
    </row>
    <row r="42" spans="1:6" ht="16.5" customHeight="1" x14ac:dyDescent="0.3">
      <c r="A42" s="7" t="s">
        <v>10</v>
      </c>
      <c r="B42" s="12">
        <f>[1]Abacavir!D99</f>
        <v>4.9323584704654561E-2</v>
      </c>
      <c r="C42" s="72"/>
      <c r="D42" s="72"/>
      <c r="E42" s="72"/>
    </row>
    <row r="43" spans="1:6" ht="15.75" customHeight="1" x14ac:dyDescent="0.25">
      <c r="A43" s="10"/>
      <c r="B43" s="72"/>
      <c r="C43" s="72"/>
      <c r="D43" s="72"/>
      <c r="E43" s="72"/>
    </row>
    <row r="44" spans="1:6" ht="16.5" customHeight="1" x14ac:dyDescent="0.3">
      <c r="A44" s="14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6" ht="16.5" customHeight="1" x14ac:dyDescent="0.3">
      <c r="A45" s="17">
        <v>1</v>
      </c>
      <c r="B45" s="18">
        <v>44214012</v>
      </c>
      <c r="C45" s="18">
        <v>8008</v>
      </c>
      <c r="D45" s="19">
        <v>1</v>
      </c>
      <c r="E45" s="20">
        <v>14.77</v>
      </c>
    </row>
    <row r="46" spans="1:6" ht="16.5" customHeight="1" x14ac:dyDescent="0.3">
      <c r="A46" s="17">
        <v>2</v>
      </c>
      <c r="B46" s="18">
        <v>44210810</v>
      </c>
      <c r="C46" s="18">
        <v>8031</v>
      </c>
      <c r="D46" s="19">
        <v>1</v>
      </c>
      <c r="E46" s="19">
        <v>14.76</v>
      </c>
    </row>
    <row r="47" spans="1:6" ht="16.5" customHeight="1" x14ac:dyDescent="0.3">
      <c r="A47" s="17">
        <v>3</v>
      </c>
      <c r="B47" s="18">
        <v>44207395</v>
      </c>
      <c r="C47" s="18">
        <v>8138</v>
      </c>
      <c r="D47" s="19">
        <v>0.99</v>
      </c>
      <c r="E47" s="19">
        <v>14.75</v>
      </c>
    </row>
    <row r="48" spans="1:6" ht="16.5" customHeight="1" x14ac:dyDescent="0.3">
      <c r="A48" s="17">
        <v>4</v>
      </c>
      <c r="B48" s="18">
        <v>44212056</v>
      </c>
      <c r="C48" s="18">
        <v>8264</v>
      </c>
      <c r="D48" s="19">
        <v>1</v>
      </c>
      <c r="E48" s="19">
        <v>14.74</v>
      </c>
    </row>
    <row r="49" spans="1:7" ht="16.5" customHeight="1" x14ac:dyDescent="0.3">
      <c r="A49" s="17">
        <v>5</v>
      </c>
      <c r="B49" s="18">
        <v>44181421</v>
      </c>
      <c r="C49" s="18">
        <v>8339</v>
      </c>
      <c r="D49" s="19">
        <v>1</v>
      </c>
      <c r="E49" s="19">
        <v>14.74</v>
      </c>
    </row>
    <row r="50" spans="1:7" ht="16.5" customHeight="1" x14ac:dyDescent="0.3">
      <c r="A50" s="17">
        <v>6</v>
      </c>
      <c r="B50" s="21">
        <v>44189718</v>
      </c>
      <c r="C50" s="21">
        <v>8377</v>
      </c>
      <c r="D50" s="22">
        <v>1</v>
      </c>
      <c r="E50" s="22">
        <v>14.74</v>
      </c>
    </row>
    <row r="51" spans="1:7" ht="16.5" customHeight="1" x14ac:dyDescent="0.3">
      <c r="A51" s="23" t="s">
        <v>17</v>
      </c>
      <c r="B51" s="24">
        <f>AVERAGE(B45:B50)</f>
        <v>44202568.666666664</v>
      </c>
      <c r="C51" s="25">
        <f>AVERAGE(C45:C50)</f>
        <v>8192.8333333333339</v>
      </c>
      <c r="D51" s="26">
        <f>AVERAGE(D45:D50)</f>
        <v>0.99833333333333341</v>
      </c>
      <c r="E51" s="26">
        <f>AVERAGE(E45:E50)</f>
        <v>14.75</v>
      </c>
    </row>
    <row r="52" spans="1:7" ht="16.5" customHeight="1" x14ac:dyDescent="0.3">
      <c r="A52" s="27" t="s">
        <v>18</v>
      </c>
      <c r="B52" s="28">
        <f>(STDEV(B45:B50)/B51)</f>
        <v>3.0763048862920191E-4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32.25" customHeight="1" x14ac:dyDescent="0.3">
      <c r="A60" s="47" t="s">
        <v>28</v>
      </c>
      <c r="B60" s="48"/>
      <c r="C60" s="48" t="s">
        <v>129</v>
      </c>
      <c r="E60" s="48" t="s">
        <v>130</v>
      </c>
      <c r="F60" s="2"/>
      <c r="G60" s="49"/>
    </row>
    <row r="61" spans="1:7" ht="39.7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B19" sqref="B19"/>
    </sheetView>
  </sheetViews>
  <sheetFormatPr defaultRowHeight="13.5" x14ac:dyDescent="0.25"/>
  <cols>
    <col min="1" max="1" width="27.5703125" style="394" customWidth="1"/>
    <col min="2" max="2" width="20.42578125" style="394" customWidth="1"/>
    <col min="3" max="3" width="31.85546875" style="394" customWidth="1"/>
    <col min="4" max="4" width="25.85546875" style="394" customWidth="1"/>
    <col min="5" max="5" width="25.7109375" style="394" customWidth="1"/>
    <col min="6" max="6" width="23.140625" style="394" customWidth="1"/>
    <col min="7" max="7" width="28.42578125" style="394" customWidth="1"/>
    <col min="8" max="8" width="21.5703125" style="394" customWidth="1"/>
    <col min="9" max="9" width="9.140625" style="3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[1]Abacavir!B18</f>
        <v>ABACAVIR SULFATE &amp; LAMIVUDINE TABLETS</v>
      </c>
      <c r="D17" s="9"/>
      <c r="E17" s="72"/>
    </row>
    <row r="18" spans="1:5" ht="16.5" customHeight="1" x14ac:dyDescent="0.3">
      <c r="A18" s="75" t="s">
        <v>4</v>
      </c>
      <c r="B18" s="8" t="str">
        <f>Uniformity!C15</f>
        <v>NDQD201508115</v>
      </c>
      <c r="C18" s="72"/>
      <c r="D18" s="72"/>
      <c r="E18" s="72"/>
    </row>
    <row r="19" spans="1:5" ht="16.5" customHeight="1" x14ac:dyDescent="0.3">
      <c r="A19" s="75" t="s">
        <v>6</v>
      </c>
      <c r="B19" s="12">
        <f>[1]Abacavir!B28</f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f>[1]Abacavir!D43</f>
        <v>30.13</v>
      </c>
      <c r="C20" s="72"/>
      <c r="D20" s="72"/>
      <c r="E20" s="72"/>
    </row>
    <row r="21" spans="1:5" ht="16.5" customHeight="1" x14ac:dyDescent="0.3">
      <c r="A21" s="8" t="s">
        <v>10</v>
      </c>
      <c r="B21" s="13">
        <f>[1]Abacavir!D46</f>
        <v>0.25569086297930704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28934346</v>
      </c>
      <c r="C24" s="18">
        <v>5340.37</v>
      </c>
      <c r="D24" s="19">
        <v>1.01</v>
      </c>
      <c r="E24" s="20">
        <v>2.4500000000000002</v>
      </c>
    </row>
    <row r="25" spans="1:5" ht="16.5" customHeight="1" x14ac:dyDescent="0.3">
      <c r="A25" s="17">
        <v>2</v>
      </c>
      <c r="B25" s="18">
        <v>28884641</v>
      </c>
      <c r="C25" s="18">
        <v>5425.15</v>
      </c>
      <c r="D25" s="19">
        <v>0.99</v>
      </c>
      <c r="E25" s="19">
        <v>2.4500000000000002</v>
      </c>
    </row>
    <row r="26" spans="1:5" ht="16.5" customHeight="1" x14ac:dyDescent="0.3">
      <c r="A26" s="17">
        <v>3</v>
      </c>
      <c r="B26" s="18">
        <v>28906814</v>
      </c>
      <c r="C26" s="18">
        <v>5410.15</v>
      </c>
      <c r="D26" s="19">
        <v>1.03</v>
      </c>
      <c r="E26" s="19">
        <v>2.4500000000000002</v>
      </c>
    </row>
    <row r="27" spans="1:5" ht="16.5" customHeight="1" x14ac:dyDescent="0.3">
      <c r="A27" s="17">
        <v>4</v>
      </c>
      <c r="B27" s="18">
        <v>28818885</v>
      </c>
      <c r="C27" s="18">
        <v>5439.5</v>
      </c>
      <c r="D27" s="19">
        <v>1.02</v>
      </c>
      <c r="E27" s="19">
        <v>2.4500000000000002</v>
      </c>
    </row>
    <row r="28" spans="1:5" ht="16.5" customHeight="1" x14ac:dyDescent="0.3">
      <c r="A28" s="17">
        <v>5</v>
      </c>
      <c r="B28" s="18">
        <v>28844410</v>
      </c>
      <c r="C28" s="18">
        <v>5416.34</v>
      </c>
      <c r="D28" s="19">
        <v>1.04</v>
      </c>
      <c r="E28" s="19">
        <v>2.4500000000000002</v>
      </c>
    </row>
    <row r="29" spans="1:5" ht="16.5" customHeight="1" x14ac:dyDescent="0.3">
      <c r="A29" s="17">
        <v>6</v>
      </c>
      <c r="B29" s="21">
        <v>28845927</v>
      </c>
      <c r="C29" s="21">
        <v>5443.22</v>
      </c>
      <c r="D29" s="22">
        <v>1</v>
      </c>
      <c r="E29" s="22">
        <v>2.4500000000000002</v>
      </c>
    </row>
    <row r="30" spans="1:5" ht="16.5" customHeight="1" x14ac:dyDescent="0.3">
      <c r="A30" s="23" t="s">
        <v>17</v>
      </c>
      <c r="B30" s="24">
        <f>AVERAGE(B24:B29)</f>
        <v>28872503.833333332</v>
      </c>
      <c r="C30" s="25">
        <f>AVERAGE(C24:C29)</f>
        <v>5412.4549999999999</v>
      </c>
      <c r="D30" s="26">
        <f>AVERAGE(D24:D29)</f>
        <v>1.0150000000000001</v>
      </c>
      <c r="E30" s="26">
        <f>AVERAGE(E24:E29)</f>
        <v>2.4499999999999997</v>
      </c>
    </row>
    <row r="31" spans="1:5" ht="16.5" customHeight="1" x14ac:dyDescent="0.3">
      <c r="A31" s="27" t="s">
        <v>18</v>
      </c>
      <c r="B31" s="28">
        <f>(STDEV(B24:B29)/B30)</f>
        <v>1.511256348983828E-3</v>
      </c>
      <c r="C31" s="29"/>
      <c r="D31" s="29"/>
      <c r="E31" s="30"/>
    </row>
    <row r="32" spans="1:5" s="394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394" customFormat="1" ht="15.75" customHeight="1" x14ac:dyDescent="0.25">
      <c r="A33" s="72"/>
      <c r="B33" s="72"/>
      <c r="C33" s="72"/>
      <c r="D33" s="72"/>
      <c r="E33" s="72"/>
    </row>
    <row r="34" spans="1:5" s="394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tr">
        <f>Lamivudine!B79</f>
        <v>Lamivudine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f>[1]Lamividune!D96</f>
        <v>14.09</v>
      </c>
      <c r="C41" s="72"/>
      <c r="D41" s="72"/>
      <c r="E41" s="72"/>
    </row>
    <row r="42" spans="1:5" ht="16.5" customHeight="1" x14ac:dyDescent="0.3">
      <c r="A42" s="8" t="s">
        <v>10</v>
      </c>
      <c r="B42" s="12">
        <f>[1]Lamividune!D99</f>
        <v>2.8670332E-2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28390131</v>
      </c>
      <c r="C45" s="18">
        <v>5644</v>
      </c>
      <c r="D45" s="19">
        <v>1.1299999999999999</v>
      </c>
      <c r="E45" s="20">
        <v>2.11</v>
      </c>
    </row>
    <row r="46" spans="1:5" ht="16.5" customHeight="1" x14ac:dyDescent="0.3">
      <c r="A46" s="17">
        <v>2</v>
      </c>
      <c r="B46" s="18">
        <v>28384962</v>
      </c>
      <c r="C46" s="18">
        <v>5683</v>
      </c>
      <c r="D46" s="19">
        <v>1.08</v>
      </c>
      <c r="E46" s="19">
        <v>2.12</v>
      </c>
    </row>
    <row r="47" spans="1:5" ht="16.5" customHeight="1" x14ac:dyDescent="0.3">
      <c r="A47" s="17">
        <v>3</v>
      </c>
      <c r="B47" s="18">
        <v>28431224</v>
      </c>
      <c r="C47" s="18">
        <v>5715</v>
      </c>
      <c r="D47" s="19">
        <v>1.08</v>
      </c>
      <c r="E47" s="19">
        <v>2.12</v>
      </c>
    </row>
    <row r="48" spans="1:5" ht="16.5" customHeight="1" x14ac:dyDescent="0.3">
      <c r="A48" s="17">
        <v>4</v>
      </c>
      <c r="B48" s="18">
        <v>28405537</v>
      </c>
      <c r="C48" s="18">
        <v>5727</v>
      </c>
      <c r="D48" s="19">
        <v>1.1299999999999999</v>
      </c>
      <c r="E48" s="19">
        <v>2.11</v>
      </c>
    </row>
    <row r="49" spans="1:7" ht="16.5" customHeight="1" x14ac:dyDescent="0.3">
      <c r="A49" s="17">
        <v>5</v>
      </c>
      <c r="B49" s="18">
        <v>28377971</v>
      </c>
      <c r="C49" s="18">
        <v>5778</v>
      </c>
      <c r="D49" s="19">
        <v>1.06</v>
      </c>
      <c r="E49" s="19">
        <v>2.12</v>
      </c>
    </row>
    <row r="50" spans="1:7" ht="16.5" customHeight="1" x14ac:dyDescent="0.3">
      <c r="A50" s="17">
        <v>6</v>
      </c>
      <c r="B50" s="21">
        <v>28378122</v>
      </c>
      <c r="C50" s="21">
        <v>5736</v>
      </c>
      <c r="D50" s="22">
        <v>1.1100000000000001</v>
      </c>
      <c r="E50" s="22">
        <v>2.11</v>
      </c>
    </row>
    <row r="51" spans="1:7" ht="16.5" customHeight="1" x14ac:dyDescent="0.3">
      <c r="A51" s="23" t="s">
        <v>17</v>
      </c>
      <c r="B51" s="24">
        <f>AVERAGE(B45:B50)</f>
        <v>28394657.833333332</v>
      </c>
      <c r="C51" s="25">
        <f>AVERAGE(C45:C50)</f>
        <v>5713.833333333333</v>
      </c>
      <c r="D51" s="26">
        <f>AVERAGE(D45:D50)</f>
        <v>1.0983333333333334</v>
      </c>
      <c r="E51" s="26">
        <f>AVERAGE(E45:E50)</f>
        <v>2.1150000000000002</v>
      </c>
    </row>
    <row r="52" spans="1:7" ht="16.5" customHeight="1" x14ac:dyDescent="0.3">
      <c r="A52" s="27" t="s">
        <v>18</v>
      </c>
      <c r="B52" s="28">
        <f>(STDEV(B45:B50)/B51)</f>
        <v>7.2549309482889367E-4</v>
      </c>
      <c r="C52" s="29"/>
      <c r="D52" s="29"/>
      <c r="E52" s="30"/>
    </row>
    <row r="53" spans="1:7" s="394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394" customFormat="1" ht="15.75" customHeight="1" x14ac:dyDescent="0.25">
      <c r="A54" s="72"/>
      <c r="B54" s="72"/>
      <c r="C54" s="72"/>
      <c r="D54" s="72"/>
      <c r="E54" s="72"/>
    </row>
    <row r="55" spans="1:7" s="394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18"/>
      <c r="D58" s="43"/>
      <c r="F58" s="44"/>
      <c r="G58" s="44"/>
    </row>
    <row r="59" spans="1:7" ht="15" customHeight="1" x14ac:dyDescent="0.3">
      <c r="B59" s="464" t="s">
        <v>25</v>
      </c>
      <c r="C59" s="464"/>
      <c r="E59" s="452" t="s">
        <v>26</v>
      </c>
      <c r="F59" s="46"/>
      <c r="G59" s="452" t="s">
        <v>27</v>
      </c>
    </row>
    <row r="60" spans="1:7" ht="35.25" customHeight="1" x14ac:dyDescent="0.3">
      <c r="A60" s="47" t="s">
        <v>28</v>
      </c>
      <c r="B60" s="49"/>
      <c r="C60" s="49" t="s">
        <v>129</v>
      </c>
      <c r="E60" s="49" t="s">
        <v>130</v>
      </c>
      <c r="G60" s="49"/>
    </row>
    <row r="61" spans="1:7" ht="36.7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tr">
        <f>Abacavir!B22</f>
        <v>22nd Sept 2015</v>
      </c>
    </row>
    <row r="19" spans="1:5" ht="16.5" customHeight="1" x14ac:dyDescent="0.3">
      <c r="A19" s="472" t="s">
        <v>37</v>
      </c>
      <c r="B19" s="472"/>
      <c r="C19" s="97" t="str">
        <f>Abacavir!B23</f>
        <v>30th Sept 2015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148.85</v>
      </c>
      <c r="D24" s="87">
        <f t="shared" ref="D24:D43" si="0">(C24-$C$46)/$C$46</f>
        <v>7.994203271494563E-3</v>
      </c>
      <c r="E24" s="53"/>
    </row>
    <row r="25" spans="1:5" ht="15.75" customHeight="1" x14ac:dyDescent="0.3">
      <c r="C25" s="95">
        <v>146.96</v>
      </c>
      <c r="D25" s="88">
        <f t="shared" si="0"/>
        <v>-4.8046482178108526E-3</v>
      </c>
      <c r="E25" s="53"/>
    </row>
    <row r="26" spans="1:5" ht="15.75" customHeight="1" x14ac:dyDescent="0.3">
      <c r="C26" s="95">
        <v>149.94</v>
      </c>
      <c r="D26" s="88">
        <f t="shared" si="0"/>
        <v>1.5375551484903582E-2</v>
      </c>
      <c r="E26" s="53"/>
    </row>
    <row r="27" spans="1:5" ht="15.75" customHeight="1" x14ac:dyDescent="0.3">
      <c r="C27" s="95">
        <v>146.94999999999999</v>
      </c>
      <c r="D27" s="88">
        <f t="shared" si="0"/>
        <v>-4.8723670087596899E-3</v>
      </c>
      <c r="E27" s="53"/>
    </row>
    <row r="28" spans="1:5" ht="15.75" customHeight="1" x14ac:dyDescent="0.3">
      <c r="C28" s="95">
        <v>147.65</v>
      </c>
      <c r="D28" s="88">
        <f t="shared" si="0"/>
        <v>-1.3205164235012681E-4</v>
      </c>
      <c r="E28" s="53"/>
    </row>
    <row r="29" spans="1:5" ht="15.75" customHeight="1" x14ac:dyDescent="0.3">
      <c r="C29" s="95">
        <v>142.84</v>
      </c>
      <c r="D29" s="88">
        <f t="shared" si="0"/>
        <v>-3.2704790088677917E-2</v>
      </c>
      <c r="E29" s="53"/>
    </row>
    <row r="30" spans="1:5" ht="15.75" customHeight="1" x14ac:dyDescent="0.3">
      <c r="C30" s="95">
        <v>149.19999999999999</v>
      </c>
      <c r="D30" s="88">
        <f t="shared" si="0"/>
        <v>1.0364360954699248E-2</v>
      </c>
      <c r="E30" s="53"/>
    </row>
    <row r="31" spans="1:5" ht="15.75" customHeight="1" x14ac:dyDescent="0.3">
      <c r="C31" s="95">
        <v>145.88</v>
      </c>
      <c r="D31" s="88">
        <f t="shared" si="0"/>
        <v>-1.2118277640271227E-2</v>
      </c>
      <c r="E31" s="53"/>
    </row>
    <row r="32" spans="1:5" ht="15.75" customHeight="1" x14ac:dyDescent="0.3">
      <c r="C32" s="95">
        <v>148.81</v>
      </c>
      <c r="D32" s="88">
        <f t="shared" si="0"/>
        <v>7.7233281076997916E-3</v>
      </c>
      <c r="E32" s="53"/>
    </row>
    <row r="33" spans="1:7" ht="15.75" customHeight="1" x14ac:dyDescent="0.3">
      <c r="C33" s="95">
        <v>146.08000000000001</v>
      </c>
      <c r="D33" s="88">
        <f t="shared" si="0"/>
        <v>-1.0763901821296983E-2</v>
      </c>
      <c r="E33" s="53"/>
    </row>
    <row r="34" spans="1:7" ht="15.75" customHeight="1" x14ac:dyDescent="0.3">
      <c r="C34" s="95">
        <v>151.11000000000001</v>
      </c>
      <c r="D34" s="88">
        <f t="shared" si="0"/>
        <v>2.3298650025902336E-2</v>
      </c>
      <c r="E34" s="53"/>
    </row>
    <row r="35" spans="1:7" ht="15.75" customHeight="1" x14ac:dyDescent="0.3">
      <c r="C35" s="95">
        <v>151.93</v>
      </c>
      <c r="D35" s="88">
        <f t="shared" si="0"/>
        <v>2.8851590883696217E-2</v>
      </c>
      <c r="E35" s="53"/>
    </row>
    <row r="36" spans="1:7" ht="15.75" customHeight="1" x14ac:dyDescent="0.3">
      <c r="C36" s="95">
        <v>153.47999999999999</v>
      </c>
      <c r="D36" s="88">
        <f t="shared" si="0"/>
        <v>3.9348003480745589E-2</v>
      </c>
      <c r="E36" s="53"/>
    </row>
    <row r="37" spans="1:7" ht="15.75" customHeight="1" x14ac:dyDescent="0.3">
      <c r="C37" s="95">
        <v>144.6</v>
      </c>
      <c r="D37" s="88">
        <f t="shared" si="0"/>
        <v>-2.0786282881705653E-2</v>
      </c>
      <c r="E37" s="53"/>
    </row>
    <row r="38" spans="1:7" ht="15.75" customHeight="1" x14ac:dyDescent="0.3">
      <c r="C38" s="95">
        <v>146.11000000000001</v>
      </c>
      <c r="D38" s="88">
        <f t="shared" si="0"/>
        <v>-1.0560745448450856E-2</v>
      </c>
      <c r="E38" s="53"/>
    </row>
    <row r="39" spans="1:7" ht="15.75" customHeight="1" x14ac:dyDescent="0.3">
      <c r="C39" s="95">
        <v>143.69</v>
      </c>
      <c r="D39" s="88">
        <f t="shared" si="0"/>
        <v>-2.6948692858037911E-2</v>
      </c>
      <c r="E39" s="53"/>
    </row>
    <row r="40" spans="1:7" ht="15.75" customHeight="1" x14ac:dyDescent="0.3">
      <c r="C40" s="95">
        <v>150.49</v>
      </c>
      <c r="D40" s="88">
        <f t="shared" si="0"/>
        <v>1.9100084987082509E-2</v>
      </c>
      <c r="E40" s="53"/>
    </row>
    <row r="41" spans="1:7" ht="15.75" customHeight="1" x14ac:dyDescent="0.3">
      <c r="C41" s="95">
        <v>143.05000000000001</v>
      </c>
      <c r="D41" s="88">
        <f t="shared" si="0"/>
        <v>-3.1282695478755028E-2</v>
      </c>
      <c r="E41" s="53"/>
    </row>
    <row r="42" spans="1:7" ht="15.75" customHeight="1" x14ac:dyDescent="0.3">
      <c r="C42" s="95">
        <v>148.62</v>
      </c>
      <c r="D42" s="88">
        <f t="shared" si="0"/>
        <v>6.4366710796743849E-3</v>
      </c>
      <c r="E42" s="53"/>
    </row>
    <row r="43" spans="1:7" ht="16.5" customHeight="1" x14ac:dyDescent="0.3">
      <c r="C43" s="96">
        <v>147.15</v>
      </c>
      <c r="D43" s="89">
        <f t="shared" si="0"/>
        <v>-3.5179911897854463E-3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2953.3900000000008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147.66950000000003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147.66950000000003</v>
      </c>
      <c r="C49" s="93">
        <f>-IF(C46&lt;=80,10%,IF(C46&lt;250,7.5%,5%))</f>
        <v>-7.4999999999999997E-2</v>
      </c>
      <c r="D49" s="81">
        <f>IF(C46&lt;=80,C46*0.9,IF(C46&lt;250,C46*0.925,C46*0.95))</f>
        <v>136.59428750000004</v>
      </c>
    </row>
    <row r="50" spans="1:6" ht="17.25" customHeight="1" x14ac:dyDescent="0.3">
      <c r="B50" s="466"/>
      <c r="C50" s="94">
        <f>IF(C46&lt;=80, 10%, IF(C46&lt;250, 7.5%, 5%))</f>
        <v>7.4999999999999997E-2</v>
      </c>
      <c r="D50" s="81">
        <f>IF(C46&lt;=80, C46*1.1, IF(C46&lt;250, C46*1.075, C46*1.05))</f>
        <v>158.74471250000002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 t="s">
        <v>129</v>
      </c>
      <c r="C53" s="72"/>
      <c r="D53" s="71" t="s">
        <v>130</v>
      </c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60" zoomScaleNormal="40" zoomScalePageLayoutView="50" workbookViewId="0">
      <selection activeCell="D38" sqref="D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5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9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9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 t="s">
        <v>130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124</v>
      </c>
      <c r="C26" s="473"/>
      <c r="D26" s="394"/>
      <c r="E26" s="394"/>
      <c r="F26" s="394"/>
      <c r="G26" s="394"/>
      <c r="H26" s="394"/>
    </row>
    <row r="27" spans="1:14" ht="26.25" customHeight="1" x14ac:dyDescent="0.4">
      <c r="A27" s="109" t="s">
        <v>47</v>
      </c>
      <c r="B27" s="479" t="s">
        <v>125</v>
      </c>
      <c r="C27" s="479"/>
      <c r="D27" s="394"/>
      <c r="E27" s="394"/>
      <c r="F27" s="394"/>
      <c r="G27" s="394"/>
      <c r="H27" s="394"/>
    </row>
    <row r="28" spans="1:14" ht="27" customHeight="1" x14ac:dyDescent="0.4">
      <c r="A28" s="109" t="s">
        <v>6</v>
      </c>
      <c r="B28" s="376">
        <v>99.4</v>
      </c>
      <c r="C28" s="394"/>
      <c r="D28" s="394"/>
      <c r="E28" s="394"/>
      <c r="F28" s="394"/>
      <c r="G28" s="394"/>
      <c r="H28" s="394"/>
    </row>
    <row r="29" spans="1:14" s="14" customFormat="1" ht="27" customHeight="1" x14ac:dyDescent="0.4">
      <c r="A29" s="109" t="s">
        <v>48</v>
      </c>
      <c r="B29" s="281">
        <v>0</v>
      </c>
      <c r="C29" s="480" t="s">
        <v>49</v>
      </c>
      <c r="D29" s="481"/>
      <c r="E29" s="481"/>
      <c r="F29" s="481"/>
      <c r="G29" s="482"/>
      <c r="H29" s="16"/>
      <c r="I29" s="111"/>
      <c r="J29" s="111"/>
      <c r="K29" s="111"/>
      <c r="L29" s="111"/>
    </row>
    <row r="30" spans="1:14" s="14" customFormat="1" ht="19.5" customHeight="1" x14ac:dyDescent="0.3">
      <c r="A30" s="109" t="s">
        <v>50</v>
      </c>
      <c r="B30" s="449">
        <f>B28-B29</f>
        <v>99.4</v>
      </c>
      <c r="C30" s="284"/>
      <c r="D30" s="284"/>
      <c r="E30" s="284"/>
      <c r="F30" s="284"/>
      <c r="G30" s="285"/>
      <c r="H30" s="16"/>
      <c r="I30" s="111"/>
      <c r="J30" s="111"/>
      <c r="K30" s="111"/>
      <c r="L30" s="111"/>
    </row>
    <row r="31" spans="1:14" s="14" customFormat="1" ht="27" customHeight="1" x14ac:dyDescent="0.4">
      <c r="A31" s="109" t="s">
        <v>51</v>
      </c>
      <c r="B31" s="286">
        <v>572.66</v>
      </c>
      <c r="C31" s="483" t="s">
        <v>52</v>
      </c>
      <c r="D31" s="484"/>
      <c r="E31" s="484"/>
      <c r="F31" s="484"/>
      <c r="G31" s="484"/>
      <c r="H31" s="485"/>
      <c r="I31" s="111"/>
      <c r="J31" s="111"/>
      <c r="K31" s="111"/>
      <c r="L31" s="111"/>
    </row>
    <row r="32" spans="1:14" s="14" customFormat="1" ht="27" customHeight="1" x14ac:dyDescent="0.4">
      <c r="A32" s="109" t="s">
        <v>53</v>
      </c>
      <c r="B32" s="286">
        <v>670.76</v>
      </c>
      <c r="C32" s="483" t="s">
        <v>54</v>
      </c>
      <c r="D32" s="484"/>
      <c r="E32" s="484"/>
      <c r="F32" s="484"/>
      <c r="G32" s="484"/>
      <c r="H32" s="485"/>
      <c r="I32" s="111"/>
      <c r="J32" s="111"/>
      <c r="K32" s="111"/>
      <c r="L32" s="113"/>
      <c r="M32" s="113"/>
      <c r="N32" s="114"/>
    </row>
    <row r="33" spans="1:14" s="14" customFormat="1" ht="17.25" customHeight="1" x14ac:dyDescent="0.3">
      <c r="A33" s="109"/>
      <c r="B33" s="115"/>
      <c r="C33" s="116"/>
      <c r="D33" s="116"/>
      <c r="E33" s="116"/>
      <c r="F33" s="116"/>
      <c r="G33" s="116"/>
      <c r="H33" s="116"/>
      <c r="I33" s="111"/>
      <c r="J33" s="111"/>
      <c r="K33" s="111"/>
      <c r="L33" s="113"/>
      <c r="M33" s="113"/>
      <c r="N33" s="114"/>
    </row>
    <row r="34" spans="1:14" s="14" customFormat="1" ht="18.75" x14ac:dyDescent="0.3">
      <c r="A34" s="109" t="s">
        <v>55</v>
      </c>
      <c r="B34" s="117">
        <f>B31/B32</f>
        <v>0.85374798735762414</v>
      </c>
      <c r="C34" s="99" t="s">
        <v>56</v>
      </c>
      <c r="D34" s="99"/>
      <c r="E34" s="99"/>
      <c r="F34" s="99"/>
      <c r="G34" s="99"/>
      <c r="I34" s="111"/>
      <c r="J34" s="111"/>
      <c r="K34" s="111"/>
      <c r="L34" s="113"/>
      <c r="M34" s="113"/>
      <c r="N34" s="114"/>
    </row>
    <row r="35" spans="1:14" s="14" customFormat="1" ht="19.5" customHeight="1" x14ac:dyDescent="0.3">
      <c r="A35" s="109"/>
      <c r="B35" s="112"/>
      <c r="G35" s="99"/>
      <c r="I35" s="111"/>
      <c r="J35" s="111"/>
      <c r="K35" s="111"/>
      <c r="L35" s="113"/>
      <c r="M35" s="113"/>
      <c r="N35" s="114"/>
    </row>
    <row r="36" spans="1:14" s="14" customFormat="1" ht="27" customHeight="1" x14ac:dyDescent="0.4">
      <c r="A36" s="118" t="s">
        <v>57</v>
      </c>
      <c r="B36" s="293">
        <v>50</v>
      </c>
      <c r="C36" s="99"/>
      <c r="D36" s="486" t="s">
        <v>58</v>
      </c>
      <c r="E36" s="487"/>
      <c r="F36" s="486" t="s">
        <v>59</v>
      </c>
      <c r="G36" s="488"/>
      <c r="J36" s="111"/>
      <c r="K36" s="111"/>
      <c r="L36" s="113"/>
      <c r="M36" s="113"/>
      <c r="N36" s="114"/>
    </row>
    <row r="37" spans="1:14" s="14" customFormat="1" ht="27" customHeight="1" x14ac:dyDescent="0.4">
      <c r="A37" s="120" t="s">
        <v>60</v>
      </c>
      <c r="B37" s="295">
        <v>10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  <c r="I37" s="126" t="s">
        <v>64</v>
      </c>
      <c r="J37" s="111"/>
      <c r="K37" s="111"/>
      <c r="L37" s="113"/>
      <c r="M37" s="113"/>
      <c r="N37" s="114"/>
    </row>
    <row r="38" spans="1:14" s="14" customFormat="1" ht="26.25" customHeight="1" x14ac:dyDescent="0.4">
      <c r="A38" s="120" t="s">
        <v>65</v>
      </c>
      <c r="B38" s="295">
        <v>20</v>
      </c>
      <c r="C38" s="127">
        <v>1</v>
      </c>
      <c r="D38" s="301">
        <v>45468900</v>
      </c>
      <c r="E38" s="128">
        <f>IF(ISBLANK(D38),"-",$D$48/$D$45*D38)</f>
        <v>53348288.793189824</v>
      </c>
      <c r="F38" s="453">
        <v>47219303</v>
      </c>
      <c r="G38" s="129">
        <f>IF(ISBLANK(F38),"-",$D$48/$F$45*F38)</f>
        <v>53674049.284915946</v>
      </c>
      <c r="I38" s="130"/>
      <c r="J38" s="111"/>
      <c r="K38" s="111"/>
      <c r="L38" s="113"/>
      <c r="M38" s="113"/>
      <c r="N38" s="114"/>
    </row>
    <row r="39" spans="1:14" s="14" customFormat="1" ht="26.25" customHeight="1" x14ac:dyDescent="0.4">
      <c r="A39" s="120" t="s">
        <v>66</v>
      </c>
      <c r="B39" s="121">
        <v>1</v>
      </c>
      <c r="C39" s="131">
        <v>2</v>
      </c>
      <c r="D39" s="306">
        <v>45433784</v>
      </c>
      <c r="E39" s="133">
        <f>IF(ISBLANK(D39),"-",$D$48/$D$45*D39)</f>
        <v>53307087.477361605</v>
      </c>
      <c r="F39" s="454">
        <v>47235812</v>
      </c>
      <c r="G39" s="134">
        <f>IF(ISBLANK(F39),"-",$D$48/$F$45*F39)</f>
        <v>53692815.018913433</v>
      </c>
      <c r="I39" s="490">
        <f>ABS((F43/D43*D42)-F42)/D42</f>
        <v>6.7568436533765918E-3</v>
      </c>
      <c r="J39" s="111"/>
      <c r="K39" s="111"/>
      <c r="L39" s="113"/>
      <c r="M39" s="113"/>
      <c r="N39" s="114"/>
    </row>
    <row r="40" spans="1:14" ht="26.25" customHeight="1" x14ac:dyDescent="0.4">
      <c r="A40" s="120" t="s">
        <v>67</v>
      </c>
      <c r="B40" s="121">
        <v>1</v>
      </c>
      <c r="C40" s="131">
        <v>3</v>
      </c>
      <c r="D40" s="306">
        <v>45469911</v>
      </c>
      <c r="E40" s="133">
        <f>IF(ISBLANK(D40),"-",$D$48/$D$45*D40)</f>
        <v>53349474.991227821</v>
      </c>
      <c r="F40" s="454">
        <v>47229284</v>
      </c>
      <c r="G40" s="134">
        <f>IF(ISBLANK(F40),"-",$D$48/$F$45*F40)</f>
        <v>53685394.659622408</v>
      </c>
      <c r="I40" s="490"/>
      <c r="L40" s="113"/>
      <c r="M40" s="113"/>
      <c r="N40" s="135"/>
    </row>
    <row r="41" spans="1:14" ht="27" customHeight="1" x14ac:dyDescent="0.4">
      <c r="A41" s="120" t="s">
        <v>68</v>
      </c>
      <c r="B41" s="121">
        <v>1</v>
      </c>
      <c r="C41" s="136">
        <v>4</v>
      </c>
      <c r="D41" s="311"/>
      <c r="E41" s="137" t="str">
        <f>IF(ISBLANK(D41),"-",$D$48/$D$45*D41)</f>
        <v>-</v>
      </c>
      <c r="F41" s="311"/>
      <c r="G41" s="138" t="str">
        <f>IF(ISBLANK(F41),"-",$D$48/$F$45*F41)</f>
        <v>-</v>
      </c>
      <c r="I41" s="139"/>
      <c r="L41" s="113"/>
      <c r="M41" s="113"/>
      <c r="N41" s="135"/>
    </row>
    <row r="42" spans="1:14" ht="27" customHeight="1" x14ac:dyDescent="0.4">
      <c r="A42" s="120" t="s">
        <v>69</v>
      </c>
      <c r="B42" s="121">
        <v>1</v>
      </c>
      <c r="C42" s="140" t="s">
        <v>70</v>
      </c>
      <c r="D42" s="316">
        <f>AVERAGE(D38:D41)</f>
        <v>45457531.666666664</v>
      </c>
      <c r="E42" s="141">
        <f>AVERAGE(E38:E41)</f>
        <v>53334950.420593083</v>
      </c>
      <c r="F42" s="316">
        <f>AVERAGE(F38:F41)</f>
        <v>47228133</v>
      </c>
      <c r="G42" s="142">
        <f>AVERAGE(G38:G41)</f>
        <v>53684086.321150593</v>
      </c>
      <c r="H42" s="143"/>
    </row>
    <row r="43" spans="1:14" ht="26.25" customHeight="1" x14ac:dyDescent="0.4">
      <c r="A43" s="120" t="s">
        <v>71</v>
      </c>
      <c r="B43" s="121">
        <v>1</v>
      </c>
      <c r="C43" s="144" t="s">
        <v>72</v>
      </c>
      <c r="D43" s="320">
        <v>30.13</v>
      </c>
      <c r="E43" s="135"/>
      <c r="F43" s="320">
        <v>31.1</v>
      </c>
      <c r="H43" s="143"/>
    </row>
    <row r="44" spans="1:14" ht="26.25" customHeight="1" x14ac:dyDescent="0.4">
      <c r="A44" s="120" t="s">
        <v>73</v>
      </c>
      <c r="B44" s="121">
        <v>1</v>
      </c>
      <c r="C44" s="145" t="s">
        <v>74</v>
      </c>
      <c r="D44" s="146">
        <f>D43*$B$34</f>
        <v>25.723426859085215</v>
      </c>
      <c r="E44" s="147"/>
      <c r="F44" s="146">
        <f>F43*$B$34</f>
        <v>26.551562406822111</v>
      </c>
      <c r="H44" s="143"/>
    </row>
    <row r="45" spans="1:14" ht="19.5" customHeight="1" x14ac:dyDescent="0.3">
      <c r="A45" s="120" t="s">
        <v>75</v>
      </c>
      <c r="B45" s="148">
        <f>(B44/B43)*(B42/B41)*(B40/B39)*(B38/B37)*B36</f>
        <v>100</v>
      </c>
      <c r="C45" s="145" t="s">
        <v>76</v>
      </c>
      <c r="D45" s="149">
        <f>D44*$B$30/100</f>
        <v>25.569086297930706</v>
      </c>
      <c r="E45" s="150"/>
      <c r="F45" s="149">
        <f>F44*$B$30/100</f>
        <v>26.392253032381181</v>
      </c>
      <c r="H45" s="143"/>
    </row>
    <row r="46" spans="1:14" ht="19.5" customHeight="1" x14ac:dyDescent="0.3">
      <c r="A46" s="491" t="s">
        <v>77</v>
      </c>
      <c r="B46" s="492"/>
      <c r="C46" s="145" t="s">
        <v>78</v>
      </c>
      <c r="D46" s="151">
        <f>D45/$B$45</f>
        <v>0.25569086297930704</v>
      </c>
      <c r="E46" s="152"/>
      <c r="F46" s="153">
        <f>F45/$B$45</f>
        <v>0.2639225303238118</v>
      </c>
      <c r="H46" s="143"/>
    </row>
    <row r="47" spans="1:14" ht="27" customHeight="1" x14ac:dyDescent="0.4">
      <c r="A47" s="493"/>
      <c r="B47" s="494"/>
      <c r="C47" s="154" t="s">
        <v>79</v>
      </c>
      <c r="D47" s="155">
        <v>0.3</v>
      </c>
      <c r="E47" s="156"/>
      <c r="F47" s="152"/>
      <c r="H47" s="143"/>
    </row>
    <row r="48" spans="1:14" ht="18.75" x14ac:dyDescent="0.3">
      <c r="C48" s="157" t="s">
        <v>80</v>
      </c>
      <c r="D48" s="149">
        <f>D47*$B$45</f>
        <v>30</v>
      </c>
      <c r="F48" s="158"/>
      <c r="H48" s="143"/>
    </row>
    <row r="49" spans="1:12" ht="19.5" customHeight="1" x14ac:dyDescent="0.3">
      <c r="C49" s="159" t="s">
        <v>81</v>
      </c>
      <c r="D49" s="160">
        <f>D48/B34</f>
        <v>35.139175077707542</v>
      </c>
      <c r="F49" s="158"/>
      <c r="H49" s="143"/>
    </row>
    <row r="50" spans="1:12" ht="18.75" x14ac:dyDescent="0.3">
      <c r="C50" s="118" t="s">
        <v>82</v>
      </c>
      <c r="D50" s="161">
        <f>AVERAGE(E38:E41,G38:G41)</f>
        <v>53509518.370871842</v>
      </c>
      <c r="F50" s="162"/>
      <c r="H50" s="143"/>
    </row>
    <row r="51" spans="1:12" ht="18.75" x14ac:dyDescent="0.3">
      <c r="C51" s="120" t="s">
        <v>83</v>
      </c>
      <c r="D51" s="163">
        <f>STDEV(E38:E41,G38:G41)/D50</f>
        <v>3.5868584887805591E-3</v>
      </c>
      <c r="F51" s="162"/>
      <c r="H51" s="143"/>
    </row>
    <row r="52" spans="1:12" ht="19.5" customHeight="1" x14ac:dyDescent="0.3">
      <c r="C52" s="164" t="s">
        <v>19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84</v>
      </c>
    </row>
    <row r="55" spans="1:12" ht="18.75" x14ac:dyDescent="0.3">
      <c r="A55" s="99" t="s">
        <v>85</v>
      </c>
      <c r="B55" s="168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169" t="s">
        <v>86</v>
      </c>
      <c r="B56" s="170">
        <v>60</v>
      </c>
      <c r="C56" s="99" t="str">
        <f>B20</f>
        <v xml:space="preserve">ABACAVIR SULFATE &amp; LAMIVUDINE </v>
      </c>
      <c r="H56" s="171"/>
    </row>
    <row r="57" spans="1:12" ht="18.75" x14ac:dyDescent="0.3">
      <c r="A57" s="168" t="s">
        <v>87</v>
      </c>
      <c r="B57" s="258">
        <f>Uniformity!C46</f>
        <v>147.66950000000003</v>
      </c>
      <c r="H57" s="171"/>
    </row>
    <row r="58" spans="1:12" ht="19.5" customHeight="1" x14ac:dyDescent="0.3">
      <c r="H58" s="171"/>
    </row>
    <row r="59" spans="1:12" s="14" customFormat="1" ht="27" customHeight="1" x14ac:dyDescent="0.4">
      <c r="A59" s="118" t="s">
        <v>88</v>
      </c>
      <c r="B59" s="119">
        <v>100</v>
      </c>
      <c r="C59" s="99"/>
      <c r="D59" s="172" t="s">
        <v>89</v>
      </c>
      <c r="E59" s="173" t="s">
        <v>61</v>
      </c>
      <c r="F59" s="173" t="s">
        <v>62</v>
      </c>
      <c r="G59" s="173" t="s">
        <v>90</v>
      </c>
      <c r="H59" s="122" t="s">
        <v>91</v>
      </c>
      <c r="L59" s="111"/>
    </row>
    <row r="60" spans="1:12" s="14" customFormat="1" ht="26.25" customHeight="1" x14ac:dyDescent="0.4">
      <c r="A60" s="120" t="s">
        <v>92</v>
      </c>
      <c r="B60" s="121">
        <v>1</v>
      </c>
      <c r="C60" s="495" t="s">
        <v>93</v>
      </c>
      <c r="D60" s="498">
        <v>80.22</v>
      </c>
      <c r="E60" s="174">
        <v>1</v>
      </c>
      <c r="F60" s="175">
        <v>59102351</v>
      </c>
      <c r="G60" s="260">
        <f>IF(ISBLANK(F60),"-",(F60/$D$50*$D$47*$B$68)*($B$57/$D$60))</f>
        <v>60.996247261362669</v>
      </c>
      <c r="H60" s="176">
        <f t="shared" ref="H60:H71" si="0">IF(ISBLANK(F60),"-",G60/$B$56)</f>
        <v>1.0166041210227112</v>
      </c>
      <c r="L60" s="111"/>
    </row>
    <row r="61" spans="1:12" s="14" customFormat="1" ht="26.25" customHeight="1" x14ac:dyDescent="0.4">
      <c r="A61" s="120" t="s">
        <v>94</v>
      </c>
      <c r="B61" s="121">
        <v>1</v>
      </c>
      <c r="C61" s="496"/>
      <c r="D61" s="499"/>
      <c r="E61" s="177">
        <v>2</v>
      </c>
      <c r="F61" s="132">
        <v>59047250</v>
      </c>
      <c r="G61" s="261">
        <f>IF(ISBLANK(F61),"-",(F61/$D$50*$D$47*$B$68)*($B$57/$D$60))</f>
        <v>60.939380585782388</v>
      </c>
      <c r="H61" s="178">
        <f t="shared" si="0"/>
        <v>1.0156563430963732</v>
      </c>
      <c r="L61" s="111"/>
    </row>
    <row r="62" spans="1:12" s="14" customFormat="1" ht="26.25" customHeight="1" x14ac:dyDescent="0.4">
      <c r="A62" s="120" t="s">
        <v>95</v>
      </c>
      <c r="B62" s="121">
        <v>1</v>
      </c>
      <c r="C62" s="496"/>
      <c r="D62" s="499"/>
      <c r="E62" s="177">
        <v>3</v>
      </c>
      <c r="F62" s="179">
        <v>59043123</v>
      </c>
      <c r="G62" s="261">
        <f>IF(ISBLANK(F62),"-",(F62/$D$50*$D$47*$B$68)*($B$57/$D$60))</f>
        <v>60.935121338761093</v>
      </c>
      <c r="H62" s="178">
        <f t="shared" si="0"/>
        <v>1.0155853556460182</v>
      </c>
      <c r="L62" s="111"/>
    </row>
    <row r="63" spans="1:12" ht="27" customHeight="1" x14ac:dyDescent="0.4">
      <c r="A63" s="120" t="s">
        <v>96</v>
      </c>
      <c r="B63" s="121">
        <v>1</v>
      </c>
      <c r="C63" s="497"/>
      <c r="D63" s="500"/>
      <c r="E63" s="180">
        <v>4</v>
      </c>
      <c r="F63" s="181"/>
      <c r="G63" s="261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20" t="s">
        <v>97</v>
      </c>
      <c r="B64" s="121">
        <v>1</v>
      </c>
      <c r="C64" s="495" t="s">
        <v>98</v>
      </c>
      <c r="D64" s="498">
        <v>81.510000000000005</v>
      </c>
      <c r="E64" s="174">
        <v>1</v>
      </c>
      <c r="F64" s="175"/>
      <c r="G64" s="262" t="str">
        <f>IF(ISBLANK(F64),"-",(F64/$D$50*$D$47*$B$68)*($B$57/$D$64))</f>
        <v>-</v>
      </c>
      <c r="H64" s="182" t="str">
        <f t="shared" si="0"/>
        <v>-</v>
      </c>
    </row>
    <row r="65" spans="1:8" ht="26.25" customHeight="1" x14ac:dyDescent="0.4">
      <c r="A65" s="120" t="s">
        <v>99</v>
      </c>
      <c r="B65" s="121">
        <v>1</v>
      </c>
      <c r="C65" s="496"/>
      <c r="D65" s="499"/>
      <c r="E65" s="177">
        <v>2</v>
      </c>
      <c r="F65" s="132"/>
      <c r="G65" s="263" t="str">
        <f>IF(ISBLANK(F65),"-",(F65/$D$50*$D$47*$B$68)*($B$57/$D$64))</f>
        <v>-</v>
      </c>
      <c r="H65" s="183" t="str">
        <f t="shared" si="0"/>
        <v>-</v>
      </c>
    </row>
    <row r="66" spans="1:8" ht="26.25" customHeight="1" x14ac:dyDescent="0.4">
      <c r="A66" s="120" t="s">
        <v>100</v>
      </c>
      <c r="B66" s="121">
        <v>1</v>
      </c>
      <c r="C66" s="496"/>
      <c r="D66" s="499"/>
      <c r="E66" s="177">
        <v>3</v>
      </c>
      <c r="F66" s="132"/>
      <c r="G66" s="263" t="str">
        <f>IF(ISBLANK(F66),"-",(F66/$D$50*$D$47*$B$68)*($B$57/$D$64))</f>
        <v>-</v>
      </c>
      <c r="H66" s="183" t="str">
        <f t="shared" si="0"/>
        <v>-</v>
      </c>
    </row>
    <row r="67" spans="1:8" ht="27" customHeight="1" x14ac:dyDescent="0.4">
      <c r="A67" s="120" t="s">
        <v>101</v>
      </c>
      <c r="B67" s="121">
        <v>1</v>
      </c>
      <c r="C67" s="497"/>
      <c r="D67" s="500"/>
      <c r="E67" s="180">
        <v>4</v>
      </c>
      <c r="F67" s="181"/>
      <c r="G67" s="264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20" t="s">
        <v>102</v>
      </c>
      <c r="B68" s="185">
        <f>(B67/B66)*(B65/B64)*(B63/B62)*(B61/B60)*B59</f>
        <v>100</v>
      </c>
      <c r="C68" s="495" t="s">
        <v>103</v>
      </c>
      <c r="D68" s="498">
        <v>76.11</v>
      </c>
      <c r="E68" s="174">
        <v>1</v>
      </c>
      <c r="F68" s="175">
        <v>57178781</v>
      </c>
      <c r="G68" s="262">
        <f>IF(ISBLANK(F68),"-",(F68/$D$50*$D$47*$B$68)*($B$57/$D$68))</f>
        <v>62.197680273243591</v>
      </c>
      <c r="H68" s="178">
        <f t="shared" si="0"/>
        <v>1.0366280045540599</v>
      </c>
    </row>
    <row r="69" spans="1:8" ht="27" customHeight="1" x14ac:dyDescent="0.4">
      <c r="A69" s="164" t="s">
        <v>104</v>
      </c>
      <c r="B69" s="186">
        <f>(D47*B68)/B56*B57</f>
        <v>73.834750000000014</v>
      </c>
      <c r="C69" s="496"/>
      <c r="D69" s="499"/>
      <c r="E69" s="177">
        <v>2</v>
      </c>
      <c r="F69" s="132">
        <v>57128066</v>
      </c>
      <c r="G69" s="263">
        <f>IF(ISBLANK(F69),"-",(F69/$D$50*$D$47*$B$68)*($B$57/$D$68))</f>
        <v>62.142513735939161</v>
      </c>
      <c r="H69" s="178">
        <f t="shared" si="0"/>
        <v>1.0357085622656528</v>
      </c>
    </row>
    <row r="70" spans="1:8" ht="26.25" customHeight="1" x14ac:dyDescent="0.4">
      <c r="A70" s="508" t="s">
        <v>77</v>
      </c>
      <c r="B70" s="509"/>
      <c r="C70" s="496"/>
      <c r="D70" s="499"/>
      <c r="E70" s="177">
        <v>3</v>
      </c>
      <c r="F70" s="132">
        <v>57197569</v>
      </c>
      <c r="G70" s="263">
        <f>IF(ISBLANK(F70),"-",(F70/$D$50*$D$47*$B$68)*($B$57/$D$68))</f>
        <v>62.218117400382987</v>
      </c>
      <c r="H70" s="178">
        <f t="shared" si="0"/>
        <v>1.0369686233397164</v>
      </c>
    </row>
    <row r="71" spans="1:8" ht="27" customHeight="1" x14ac:dyDescent="0.4">
      <c r="A71" s="510"/>
      <c r="B71" s="511"/>
      <c r="C71" s="507"/>
      <c r="D71" s="500"/>
      <c r="E71" s="180">
        <v>4</v>
      </c>
      <c r="F71" s="181"/>
      <c r="G71" s="264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89"/>
      <c r="G72" s="190" t="s">
        <v>70</v>
      </c>
      <c r="H72" s="191">
        <f>AVERAGE(H60:H71)</f>
        <v>1.0261918349874219</v>
      </c>
    </row>
    <row r="73" spans="1:8" ht="26.25" customHeight="1" x14ac:dyDescent="0.4">
      <c r="C73" s="188"/>
      <c r="D73" s="188"/>
      <c r="E73" s="188"/>
      <c r="F73" s="189"/>
      <c r="G73" s="192" t="s">
        <v>83</v>
      </c>
      <c r="H73" s="445">
        <f>STDEV(H60:H71)/H72</f>
        <v>1.0947490979269732E-2</v>
      </c>
    </row>
    <row r="74" spans="1:8" ht="27" customHeight="1" x14ac:dyDescent="0.4">
      <c r="A74" s="188"/>
      <c r="B74" s="188"/>
      <c r="C74" s="189"/>
      <c r="D74" s="189"/>
      <c r="E74" s="193"/>
      <c r="F74" s="189"/>
      <c r="G74" s="194" t="s">
        <v>19</v>
      </c>
      <c r="H74" s="195">
        <f>COUNT(H60:H71)</f>
        <v>6</v>
      </c>
    </row>
    <row r="76" spans="1:8" ht="26.25" customHeight="1" x14ac:dyDescent="0.4">
      <c r="A76" s="108" t="s">
        <v>105</v>
      </c>
      <c r="B76" s="196" t="s">
        <v>106</v>
      </c>
      <c r="C76" s="503" t="str">
        <f>B20</f>
        <v xml:space="preserve">ABACAVIR SULFATE &amp; LAMIVUDINE </v>
      </c>
      <c r="D76" s="503"/>
      <c r="E76" s="197" t="s">
        <v>107</v>
      </c>
      <c r="F76" s="197"/>
      <c r="G76" s="198">
        <f>H72</f>
        <v>1.0261918349874219</v>
      </c>
      <c r="H76" s="199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">
        <v>126</v>
      </c>
      <c r="C79" s="489"/>
      <c r="D79" s="394"/>
      <c r="E79" s="394"/>
      <c r="F79" s="394"/>
      <c r="G79" s="394"/>
      <c r="H79" s="394"/>
    </row>
    <row r="80" spans="1:8" ht="26.25" customHeight="1" x14ac:dyDescent="0.4">
      <c r="A80" s="109" t="s">
        <v>47</v>
      </c>
      <c r="B80" s="489" t="str">
        <f>B27</f>
        <v>PRS/A12-1</v>
      </c>
      <c r="C80" s="489"/>
      <c r="D80" s="394"/>
      <c r="E80" s="394"/>
      <c r="F80" s="394"/>
      <c r="G80" s="394"/>
      <c r="H80" s="394"/>
    </row>
    <row r="81" spans="1:12" ht="27" customHeight="1" x14ac:dyDescent="0.4">
      <c r="A81" s="109" t="s">
        <v>6</v>
      </c>
      <c r="B81" s="376">
        <v>99.4</v>
      </c>
      <c r="C81" s="394"/>
      <c r="D81" s="394"/>
      <c r="E81" s="394"/>
      <c r="F81" s="394"/>
      <c r="G81" s="394"/>
      <c r="H81" s="394"/>
    </row>
    <row r="82" spans="1:12" s="14" customFormat="1" ht="27" customHeight="1" x14ac:dyDescent="0.4">
      <c r="A82" s="109" t="s">
        <v>48</v>
      </c>
      <c r="B82" s="281">
        <v>0</v>
      </c>
      <c r="C82" s="480" t="s">
        <v>49</v>
      </c>
      <c r="D82" s="481"/>
      <c r="E82" s="481"/>
      <c r="F82" s="481"/>
      <c r="G82" s="482"/>
      <c r="H82" s="16"/>
      <c r="I82" s="111"/>
      <c r="J82" s="111"/>
      <c r="K82" s="111"/>
      <c r="L82" s="111"/>
    </row>
    <row r="83" spans="1:12" s="14" customFormat="1" ht="19.5" customHeight="1" x14ac:dyDescent="0.3">
      <c r="A83" s="109" t="s">
        <v>50</v>
      </c>
      <c r="B83" s="449">
        <f>B81-B82</f>
        <v>99.4</v>
      </c>
      <c r="C83" s="284"/>
      <c r="D83" s="284"/>
      <c r="E83" s="284"/>
      <c r="F83" s="284"/>
      <c r="G83" s="285"/>
      <c r="H83" s="16"/>
      <c r="I83" s="111"/>
      <c r="J83" s="111"/>
      <c r="K83" s="111"/>
      <c r="L83" s="111"/>
    </row>
    <row r="84" spans="1:12" s="14" customFormat="1" ht="27" customHeight="1" x14ac:dyDescent="0.4">
      <c r="A84" s="109" t="s">
        <v>51</v>
      </c>
      <c r="B84" s="286">
        <v>572.66</v>
      </c>
      <c r="C84" s="483" t="s">
        <v>110</v>
      </c>
      <c r="D84" s="484"/>
      <c r="E84" s="484"/>
      <c r="F84" s="484"/>
      <c r="G84" s="484"/>
      <c r="H84" s="485"/>
      <c r="I84" s="111"/>
      <c r="J84" s="111"/>
      <c r="K84" s="111"/>
      <c r="L84" s="111"/>
    </row>
    <row r="85" spans="1:12" s="14" customFormat="1" ht="27" customHeight="1" x14ac:dyDescent="0.4">
      <c r="A85" s="109" t="s">
        <v>53</v>
      </c>
      <c r="B85" s="286">
        <v>670.74</v>
      </c>
      <c r="C85" s="483" t="s">
        <v>111</v>
      </c>
      <c r="D85" s="484"/>
      <c r="E85" s="484"/>
      <c r="F85" s="484"/>
      <c r="G85" s="484"/>
      <c r="H85" s="485"/>
      <c r="I85" s="111"/>
      <c r="J85" s="111"/>
      <c r="K85" s="111"/>
      <c r="L85" s="111"/>
    </row>
    <row r="86" spans="1:12" s="14" customFormat="1" ht="18.75" x14ac:dyDescent="0.3">
      <c r="A86" s="109"/>
      <c r="B86" s="115"/>
      <c r="C86" s="116"/>
      <c r="D86" s="116"/>
      <c r="E86" s="116"/>
      <c r="F86" s="116"/>
      <c r="G86" s="116"/>
      <c r="H86" s="116"/>
      <c r="I86" s="111"/>
      <c r="J86" s="111"/>
      <c r="K86" s="111"/>
      <c r="L86" s="111"/>
    </row>
    <row r="87" spans="1:12" s="14" customFormat="1" ht="18.75" x14ac:dyDescent="0.3">
      <c r="A87" s="109" t="s">
        <v>55</v>
      </c>
      <c r="B87" s="117">
        <f>B84/B85</f>
        <v>0.8537734442555982</v>
      </c>
      <c r="C87" s="99" t="s">
        <v>56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7"/>
      <c r="B88" s="107"/>
    </row>
    <row r="89" spans="1:12" ht="27" customHeight="1" x14ac:dyDescent="0.4">
      <c r="A89" s="118" t="s">
        <v>57</v>
      </c>
      <c r="B89" s="293">
        <v>50</v>
      </c>
      <c r="D89" s="200" t="s">
        <v>58</v>
      </c>
      <c r="E89" s="201"/>
      <c r="F89" s="486" t="s">
        <v>59</v>
      </c>
      <c r="G89" s="488"/>
    </row>
    <row r="90" spans="1:12" ht="27" customHeight="1" x14ac:dyDescent="0.4">
      <c r="A90" s="120" t="s">
        <v>60</v>
      </c>
      <c r="B90" s="295">
        <v>2</v>
      </c>
      <c r="C90" s="202" t="s">
        <v>61</v>
      </c>
      <c r="D90" s="123" t="s">
        <v>62</v>
      </c>
      <c r="E90" s="124" t="s">
        <v>63</v>
      </c>
      <c r="F90" s="123" t="s">
        <v>62</v>
      </c>
      <c r="G90" s="203" t="s">
        <v>63</v>
      </c>
      <c r="I90" s="126" t="s">
        <v>64</v>
      </c>
    </row>
    <row r="91" spans="1:12" ht="26.25" customHeight="1" x14ac:dyDescent="0.4">
      <c r="A91" s="120" t="s">
        <v>65</v>
      </c>
      <c r="B91" s="295">
        <v>20</v>
      </c>
      <c r="C91" s="204">
        <v>1</v>
      </c>
      <c r="D91" s="301">
        <v>44112185</v>
      </c>
      <c r="E91" s="128">
        <f>IF(ISBLANK(D91),"-",$D$101/$D$98*D91)</f>
        <v>59622842.722050078</v>
      </c>
      <c r="F91" s="450">
        <v>46383012</v>
      </c>
      <c r="G91" s="129">
        <f>IF(ISBLANK(F91),"-",$D$101/$F$98*F91)</f>
        <v>60951268.813740507</v>
      </c>
      <c r="I91" s="130"/>
    </row>
    <row r="92" spans="1:12" ht="26.25" customHeight="1" x14ac:dyDescent="0.4">
      <c r="A92" s="120" t="s">
        <v>66</v>
      </c>
      <c r="B92" s="121">
        <v>1</v>
      </c>
      <c r="C92" s="189">
        <v>2</v>
      </c>
      <c r="D92" s="306">
        <v>44098803</v>
      </c>
      <c r="E92" s="133">
        <f>IF(ISBLANK(D92),"-",$D$101/$D$98*D92)</f>
        <v>59604755.36407163</v>
      </c>
      <c r="F92" s="355">
        <v>46378642</v>
      </c>
      <c r="G92" s="134">
        <f>IF(ISBLANK(F92),"-",$D$101/$F$98*F92)</f>
        <v>60945526.257722028</v>
      </c>
      <c r="I92" s="490">
        <f>ABS((F96/D96*D95)-F95)/D95</f>
        <v>2.2101748297007433E-2</v>
      </c>
    </row>
    <row r="93" spans="1:12" ht="26.25" customHeight="1" x14ac:dyDescent="0.4">
      <c r="A93" s="120" t="s">
        <v>67</v>
      </c>
      <c r="B93" s="121">
        <v>1</v>
      </c>
      <c r="C93" s="189">
        <v>3</v>
      </c>
      <c r="D93" s="306">
        <v>44125067</v>
      </c>
      <c r="E93" s="133">
        <f>IF(ISBLANK(D93),"-",$D$101/$D$98*D93)</f>
        <v>59640254.270807989</v>
      </c>
      <c r="F93" s="355">
        <v>46354603</v>
      </c>
      <c r="G93" s="134">
        <f>IF(ISBLANK(F93),"-",$D$101/$F$98*F93)</f>
        <v>60913936.943276174</v>
      </c>
      <c r="I93" s="490"/>
    </row>
    <row r="94" spans="1:12" ht="27" customHeight="1" x14ac:dyDescent="0.4">
      <c r="A94" s="120" t="s">
        <v>68</v>
      </c>
      <c r="B94" s="121">
        <v>1</v>
      </c>
      <c r="C94" s="205">
        <v>4</v>
      </c>
      <c r="D94" s="311">
        <v>43502236</v>
      </c>
      <c r="E94" s="137">
        <f>IF(ISBLANK(D94),"-",$D$101/$D$98*D94)</f>
        <v>58798424.405535683</v>
      </c>
      <c r="F94" s="451">
        <v>45630590</v>
      </c>
      <c r="G94" s="138">
        <f>IF(ISBLANK(F94),"-",$D$101/$F$98*F94)</f>
        <v>59962521.563273631</v>
      </c>
      <c r="I94" s="139"/>
    </row>
    <row r="95" spans="1:12" ht="27" customHeight="1" x14ac:dyDescent="0.4">
      <c r="A95" s="120" t="s">
        <v>69</v>
      </c>
      <c r="B95" s="121">
        <v>1</v>
      </c>
      <c r="C95" s="206" t="s">
        <v>70</v>
      </c>
      <c r="D95" s="384">
        <f>AVERAGE(D91:D94)</f>
        <v>43959572.75</v>
      </c>
      <c r="E95" s="141">
        <f>AVERAGE(E91:E94)</f>
        <v>59416569.190616339</v>
      </c>
      <c r="F95" s="385">
        <f>AVERAGE(F91:F94)</f>
        <v>46186711.75</v>
      </c>
      <c r="G95" s="207">
        <f>AVERAGE(G91:G94)</f>
        <v>60693313.394503087</v>
      </c>
    </row>
    <row r="96" spans="1:12" ht="26.25" customHeight="1" x14ac:dyDescent="0.4">
      <c r="A96" s="120" t="s">
        <v>71</v>
      </c>
      <c r="B96" s="110">
        <v>1</v>
      </c>
      <c r="C96" s="208" t="s">
        <v>112</v>
      </c>
      <c r="D96" s="388">
        <v>29.06</v>
      </c>
      <c r="E96" s="135"/>
      <c r="F96" s="320">
        <v>29.89</v>
      </c>
    </row>
    <row r="97" spans="1:10" ht="26.25" customHeight="1" x14ac:dyDescent="0.4">
      <c r="A97" s="120" t="s">
        <v>73</v>
      </c>
      <c r="B97" s="110">
        <v>1</v>
      </c>
      <c r="C97" s="209" t="s">
        <v>113</v>
      </c>
      <c r="D97" s="210">
        <f>D96*$B$87</f>
        <v>24.810656290067683</v>
      </c>
      <c r="E97" s="147"/>
      <c r="F97" s="146">
        <f>F96*$B$87</f>
        <v>25.519288248799832</v>
      </c>
    </row>
    <row r="98" spans="1:10" ht="19.5" customHeight="1" x14ac:dyDescent="0.3">
      <c r="A98" s="120" t="s">
        <v>75</v>
      </c>
      <c r="B98" s="211">
        <f>(B97/B96)*(B95/B94)*(B93/B92)*(B91/B90)*B89</f>
        <v>500</v>
      </c>
      <c r="C98" s="209" t="s">
        <v>114</v>
      </c>
      <c r="D98" s="212">
        <f>D97*$B$83/100</f>
        <v>24.661792352327279</v>
      </c>
      <c r="E98" s="150"/>
      <c r="F98" s="149">
        <f>F97*$B$83/100</f>
        <v>25.366172519307032</v>
      </c>
    </row>
    <row r="99" spans="1:10" ht="19.5" customHeight="1" x14ac:dyDescent="0.3">
      <c r="A99" s="491" t="s">
        <v>77</v>
      </c>
      <c r="B99" s="505"/>
      <c r="C99" s="209" t="s">
        <v>115</v>
      </c>
      <c r="D99" s="213">
        <f>D98/$B$98</f>
        <v>4.9323584704654561E-2</v>
      </c>
      <c r="E99" s="150"/>
      <c r="F99" s="153">
        <f>F98/$B$98</f>
        <v>5.0732345038614061E-2</v>
      </c>
      <c r="G99" s="214"/>
      <c r="H99" s="143"/>
    </row>
    <row r="100" spans="1:10" ht="19.5" customHeight="1" x14ac:dyDescent="0.3">
      <c r="A100" s="493"/>
      <c r="B100" s="506"/>
      <c r="C100" s="209" t="s">
        <v>79</v>
      </c>
      <c r="D100" s="215">
        <f>$B$56/$B$116</f>
        <v>6.6666666666666666E-2</v>
      </c>
      <c r="F100" s="158"/>
      <c r="G100" s="216"/>
      <c r="H100" s="143"/>
    </row>
    <row r="101" spans="1:10" ht="18.75" x14ac:dyDescent="0.3">
      <c r="C101" s="209" t="s">
        <v>80</v>
      </c>
      <c r="D101" s="210">
        <f>D100*$B$98</f>
        <v>33.333333333333336</v>
      </c>
      <c r="F101" s="158"/>
      <c r="G101" s="214"/>
      <c r="H101" s="143"/>
    </row>
    <row r="102" spans="1:10" ht="19.5" customHeight="1" x14ac:dyDescent="0.3">
      <c r="C102" s="217" t="s">
        <v>81</v>
      </c>
      <c r="D102" s="218">
        <f>D101/B34</f>
        <v>39.043527864119497</v>
      </c>
      <c r="F102" s="162"/>
      <c r="G102" s="214"/>
      <c r="H102" s="143"/>
      <c r="J102" s="219"/>
    </row>
    <row r="103" spans="1:10" ht="18.75" x14ac:dyDescent="0.3">
      <c r="C103" s="220" t="s">
        <v>116</v>
      </c>
      <c r="D103" s="221">
        <f>AVERAGE(E91:E94,G91:G94)</f>
        <v>60054941.292559706</v>
      </c>
      <c r="F103" s="162"/>
      <c r="G103" s="222"/>
      <c r="H103" s="143"/>
      <c r="J103" s="223"/>
    </row>
    <row r="104" spans="1:10" ht="18.75" x14ac:dyDescent="0.3">
      <c r="C104" s="192" t="s">
        <v>83</v>
      </c>
      <c r="D104" s="224">
        <f>STDEV(E91:E94,G91:G94)/D103</f>
        <v>1.3325797054071867E-2</v>
      </c>
      <c r="F104" s="162"/>
      <c r="G104" s="214"/>
      <c r="H104" s="143"/>
      <c r="J104" s="223"/>
    </row>
    <row r="105" spans="1:10" ht="19.5" customHeight="1" x14ac:dyDescent="0.3">
      <c r="C105" s="194" t="s">
        <v>19</v>
      </c>
      <c r="D105" s="225">
        <f>COUNT(E91:E94,G91:G94)</f>
        <v>8</v>
      </c>
      <c r="F105" s="162"/>
      <c r="G105" s="214"/>
      <c r="H105" s="143"/>
      <c r="J105" s="223"/>
    </row>
    <row r="106" spans="1:10" ht="19.5" customHeight="1" x14ac:dyDescent="0.3">
      <c r="A106" s="166"/>
      <c r="B106" s="166"/>
      <c r="C106" s="166"/>
      <c r="D106" s="166"/>
      <c r="E106" s="166"/>
    </row>
    <row r="107" spans="1:10" ht="26.25" customHeight="1" x14ac:dyDescent="0.4">
      <c r="A107" s="118" t="s">
        <v>117</v>
      </c>
      <c r="B107" s="119">
        <v>900</v>
      </c>
      <c r="C107" s="226" t="s">
        <v>118</v>
      </c>
      <c r="D107" s="227" t="s">
        <v>62</v>
      </c>
      <c r="E107" s="228" t="s">
        <v>119</v>
      </c>
      <c r="F107" s="229" t="s">
        <v>120</v>
      </c>
    </row>
    <row r="108" spans="1:10" ht="26.25" customHeight="1" x14ac:dyDescent="0.4">
      <c r="A108" s="120" t="s">
        <v>121</v>
      </c>
      <c r="B108" s="121">
        <v>1</v>
      </c>
      <c r="C108" s="230">
        <v>1</v>
      </c>
      <c r="D108" s="231">
        <v>61758407</v>
      </c>
      <c r="E108" s="265">
        <f t="shared" ref="E108:E113" si="1">IF(ISBLANK(D108),"-",D108/$D$103*$D$100*$B$116)</f>
        <v>61.701907291000545</v>
      </c>
      <c r="F108" s="232">
        <f t="shared" ref="F108:F113" si="2">IF(ISBLANK(D108), "-", E108/$B$56)</f>
        <v>1.0283651215166758</v>
      </c>
    </row>
    <row r="109" spans="1:10" ht="26.25" customHeight="1" x14ac:dyDescent="0.4">
      <c r="A109" s="120" t="s">
        <v>94</v>
      </c>
      <c r="B109" s="121">
        <v>1</v>
      </c>
      <c r="C109" s="230">
        <v>2</v>
      </c>
      <c r="D109" s="231">
        <v>62678692</v>
      </c>
      <c r="E109" s="266">
        <f t="shared" si="1"/>
        <v>62.621350367815971</v>
      </c>
      <c r="F109" s="233">
        <f t="shared" si="2"/>
        <v>1.0436891727969329</v>
      </c>
    </row>
    <row r="110" spans="1:10" ht="26.25" customHeight="1" x14ac:dyDescent="0.4">
      <c r="A110" s="120" t="s">
        <v>95</v>
      </c>
      <c r="B110" s="121">
        <v>1</v>
      </c>
      <c r="C110" s="230">
        <v>3</v>
      </c>
      <c r="D110" s="231">
        <v>62773051</v>
      </c>
      <c r="E110" s="266">
        <f t="shared" si="1"/>
        <v>62.715623043438441</v>
      </c>
      <c r="F110" s="233">
        <f t="shared" si="2"/>
        <v>1.0452603840573074</v>
      </c>
    </row>
    <row r="111" spans="1:10" ht="26.25" customHeight="1" x14ac:dyDescent="0.4">
      <c r="A111" s="120" t="s">
        <v>96</v>
      </c>
      <c r="B111" s="121">
        <v>1</v>
      </c>
      <c r="C111" s="230">
        <v>4</v>
      </c>
      <c r="D111" s="231">
        <v>66207898</v>
      </c>
      <c r="E111" s="266">
        <f t="shared" si="1"/>
        <v>66.147327671972192</v>
      </c>
      <c r="F111" s="233">
        <f t="shared" si="2"/>
        <v>1.1024554611995365</v>
      </c>
    </row>
    <row r="112" spans="1:10" ht="26.25" customHeight="1" x14ac:dyDescent="0.4">
      <c r="A112" s="120" t="s">
        <v>97</v>
      </c>
      <c r="B112" s="121">
        <v>1</v>
      </c>
      <c r="C112" s="230">
        <v>5</v>
      </c>
      <c r="D112" s="231">
        <v>61973663</v>
      </c>
      <c r="E112" s="266">
        <f t="shared" si="1"/>
        <v>61.916966363943153</v>
      </c>
      <c r="F112" s="233">
        <f t="shared" si="2"/>
        <v>1.0319494393990525</v>
      </c>
    </row>
    <row r="113" spans="1:10" ht="26.25" customHeight="1" x14ac:dyDescent="0.4">
      <c r="A113" s="120" t="s">
        <v>99</v>
      </c>
      <c r="B113" s="121">
        <v>1</v>
      </c>
      <c r="C113" s="234">
        <v>6</v>
      </c>
      <c r="D113" s="235">
        <v>61504734</v>
      </c>
      <c r="E113" s="267">
        <f t="shared" si="1"/>
        <v>61.448466363869294</v>
      </c>
      <c r="F113" s="236">
        <f t="shared" si="2"/>
        <v>1.0241411060644883</v>
      </c>
    </row>
    <row r="114" spans="1:10" ht="26.25" customHeight="1" x14ac:dyDescent="0.4">
      <c r="A114" s="120" t="s">
        <v>100</v>
      </c>
      <c r="B114" s="121">
        <v>1</v>
      </c>
      <c r="C114" s="230"/>
      <c r="D114" s="189"/>
      <c r="E114" s="98"/>
      <c r="F114" s="237"/>
    </row>
    <row r="115" spans="1:10" ht="26.25" customHeight="1" x14ac:dyDescent="0.4">
      <c r="A115" s="120" t="s">
        <v>101</v>
      </c>
      <c r="B115" s="121">
        <v>1</v>
      </c>
      <c r="C115" s="230"/>
      <c r="D115" s="238"/>
      <c r="E115" s="239" t="s">
        <v>70</v>
      </c>
      <c r="F115" s="240">
        <f>AVERAGE(F108:F113)</f>
        <v>1.0459767808389988</v>
      </c>
    </row>
    <row r="116" spans="1:10" ht="27" customHeight="1" x14ac:dyDescent="0.4">
      <c r="A116" s="120" t="s">
        <v>102</v>
      </c>
      <c r="B116" s="148">
        <f>(B115/B114)*(B113/B112)*(B111/B110)*(B109/B108)*B107</f>
        <v>900</v>
      </c>
      <c r="C116" s="241"/>
      <c r="D116" s="242"/>
      <c r="E116" s="206" t="s">
        <v>83</v>
      </c>
      <c r="F116" s="243">
        <f>STDEV(F108:F113)/F115</f>
        <v>2.7640495979648134E-2</v>
      </c>
      <c r="I116" s="98"/>
    </row>
    <row r="117" spans="1:10" ht="27" customHeight="1" x14ac:dyDescent="0.4">
      <c r="A117" s="491" t="s">
        <v>77</v>
      </c>
      <c r="B117" s="492"/>
      <c r="C117" s="244"/>
      <c r="D117" s="245"/>
      <c r="E117" s="246" t="s">
        <v>19</v>
      </c>
      <c r="F117" s="247">
        <f>COUNT(F108:F113)</f>
        <v>6</v>
      </c>
      <c r="I117" s="98"/>
      <c r="J117" s="223"/>
    </row>
    <row r="118" spans="1:10" ht="19.5" customHeight="1" x14ac:dyDescent="0.3">
      <c r="A118" s="493"/>
      <c r="B118" s="494"/>
      <c r="C118" s="98"/>
      <c r="D118" s="98"/>
      <c r="E118" s="98"/>
      <c r="F118" s="189"/>
      <c r="G118" s="98"/>
      <c r="H118" s="98"/>
      <c r="I118" s="98"/>
    </row>
    <row r="119" spans="1:10" ht="18.75" x14ac:dyDescent="0.3">
      <c r="A119" s="256"/>
      <c r="B119" s="116"/>
      <c r="C119" s="98"/>
      <c r="D119" s="98"/>
      <c r="E119" s="98"/>
      <c r="F119" s="189"/>
      <c r="G119" s="98"/>
      <c r="H119" s="98"/>
      <c r="I119" s="98"/>
    </row>
    <row r="120" spans="1:10" ht="26.25" customHeight="1" x14ac:dyDescent="0.4">
      <c r="A120" s="108" t="s">
        <v>105</v>
      </c>
      <c r="B120" s="196" t="s">
        <v>122</v>
      </c>
      <c r="C120" s="503" t="str">
        <f>B20</f>
        <v xml:space="preserve">ABACAVIR SULFATE &amp; LAMIVUDINE </v>
      </c>
      <c r="D120" s="503"/>
      <c r="E120" s="197" t="s">
        <v>123</v>
      </c>
      <c r="F120" s="197"/>
      <c r="G120" s="198">
        <f>F115</f>
        <v>1.0459767808389988</v>
      </c>
      <c r="H120" s="98"/>
      <c r="I120" s="98"/>
    </row>
    <row r="121" spans="1:10" ht="19.5" customHeight="1" x14ac:dyDescent="0.3">
      <c r="A121" s="248"/>
      <c r="B121" s="248"/>
      <c r="C121" s="249"/>
      <c r="D121" s="249"/>
      <c r="E121" s="249"/>
      <c r="F121" s="249"/>
      <c r="G121" s="249"/>
      <c r="H121" s="249"/>
    </row>
    <row r="122" spans="1:10" ht="18.75" x14ac:dyDescent="0.3">
      <c r="B122" s="504" t="s">
        <v>25</v>
      </c>
      <c r="C122" s="504"/>
      <c r="E122" s="202" t="s">
        <v>26</v>
      </c>
      <c r="F122" s="250"/>
      <c r="G122" s="504" t="s">
        <v>27</v>
      </c>
      <c r="H122" s="504"/>
    </row>
    <row r="123" spans="1:10" ht="69.95" customHeight="1" x14ac:dyDescent="0.3">
      <c r="A123" s="251" t="s">
        <v>28</v>
      </c>
      <c r="B123" s="252"/>
      <c r="C123" s="252" t="s">
        <v>129</v>
      </c>
      <c r="E123" s="252" t="s">
        <v>130</v>
      </c>
      <c r="F123" s="98"/>
      <c r="G123" s="253"/>
      <c r="H123" s="253"/>
    </row>
    <row r="124" spans="1:10" ht="69.95" customHeight="1" x14ac:dyDescent="0.3">
      <c r="A124" s="251" t="s">
        <v>29</v>
      </c>
      <c r="B124" s="254"/>
      <c r="C124" s="254"/>
      <c r="E124" s="254"/>
      <c r="F124" s="98"/>
      <c r="G124" s="255"/>
      <c r="H124" s="255"/>
    </row>
    <row r="125" spans="1:10" ht="18.75" x14ac:dyDescent="0.3">
      <c r="A125" s="188"/>
      <c r="B125" s="188"/>
      <c r="C125" s="189"/>
      <c r="D125" s="189"/>
      <c r="E125" s="189"/>
      <c r="F125" s="193"/>
      <c r="G125" s="189"/>
      <c r="H125" s="189"/>
      <c r="I125" s="98"/>
    </row>
    <row r="126" spans="1:10" ht="18.75" x14ac:dyDescent="0.3">
      <c r="A126" s="188"/>
      <c r="B126" s="188"/>
      <c r="C126" s="189"/>
      <c r="D126" s="189"/>
      <c r="E126" s="189"/>
      <c r="F126" s="193"/>
      <c r="G126" s="189"/>
      <c r="H126" s="189"/>
      <c r="I126" s="98"/>
    </row>
    <row r="127" spans="1:10" ht="18.75" x14ac:dyDescent="0.3">
      <c r="A127" s="188"/>
      <c r="B127" s="188"/>
      <c r="C127" s="189"/>
      <c r="D127" s="189"/>
      <c r="E127" s="189"/>
      <c r="F127" s="193"/>
      <c r="G127" s="189"/>
      <c r="H127" s="189"/>
      <c r="I127" s="98"/>
    </row>
    <row r="128" spans="1:10" ht="18.75" x14ac:dyDescent="0.3">
      <c r="A128" s="188"/>
      <c r="B128" s="188"/>
      <c r="C128" s="189"/>
      <c r="D128" s="189"/>
      <c r="E128" s="189"/>
      <c r="F128" s="193"/>
      <c r="G128" s="189"/>
      <c r="H128" s="189"/>
      <c r="I128" s="98"/>
    </row>
    <row r="129" spans="1:9" ht="18.75" x14ac:dyDescent="0.3">
      <c r="A129" s="188"/>
      <c r="B129" s="188"/>
      <c r="C129" s="189"/>
      <c r="D129" s="189"/>
      <c r="E129" s="189"/>
      <c r="F129" s="193"/>
      <c r="G129" s="189"/>
      <c r="H129" s="189"/>
      <c r="I129" s="98"/>
    </row>
    <row r="130" spans="1:9" ht="18.75" x14ac:dyDescent="0.3">
      <c r="A130" s="188"/>
      <c r="B130" s="188"/>
      <c r="C130" s="189"/>
      <c r="D130" s="189"/>
      <c r="E130" s="189"/>
      <c r="F130" s="193"/>
      <c r="G130" s="189"/>
      <c r="H130" s="189"/>
      <c r="I130" s="98"/>
    </row>
    <row r="131" spans="1:9" ht="18.75" x14ac:dyDescent="0.3">
      <c r="A131" s="188"/>
      <c r="B131" s="188"/>
      <c r="C131" s="189"/>
      <c r="D131" s="189"/>
      <c r="E131" s="189"/>
      <c r="F131" s="193"/>
      <c r="G131" s="189"/>
      <c r="H131" s="189"/>
      <c r="I131" s="98"/>
    </row>
    <row r="132" spans="1:9" ht="18.75" x14ac:dyDescent="0.3">
      <c r="A132" s="188"/>
      <c r="B132" s="188"/>
      <c r="C132" s="189"/>
      <c r="D132" s="189"/>
      <c r="E132" s="189"/>
      <c r="F132" s="193"/>
      <c r="G132" s="189"/>
      <c r="H132" s="189"/>
      <c r="I132" s="98"/>
    </row>
    <row r="133" spans="1:9" ht="18.75" x14ac:dyDescent="0.3">
      <c r="A133" s="188"/>
      <c r="B133" s="188"/>
      <c r="C133" s="189"/>
      <c r="D133" s="189"/>
      <c r="E133" s="189"/>
      <c r="F133" s="193"/>
      <c r="G133" s="189"/>
      <c r="H133" s="189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8" zoomScale="60" zoomScaleNormal="40" zoomScalePageLayoutView="50" workbookViewId="0">
      <selection activeCell="G48" sqref="G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6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70" t="s">
        <v>32</v>
      </c>
      <c r="B18" s="473" t="s">
        <v>5</v>
      </c>
      <c r="C18" s="473"/>
      <c r="D18" s="437"/>
      <c r="E18" s="271"/>
      <c r="F18" s="272"/>
      <c r="G18" s="272"/>
      <c r="H18" s="272"/>
    </row>
    <row r="19" spans="1:14" ht="26.25" customHeight="1" x14ac:dyDescent="0.4">
      <c r="A19" s="270" t="s">
        <v>33</v>
      </c>
      <c r="B19" s="273" t="s">
        <v>7</v>
      </c>
      <c r="C19" s="439">
        <v>21</v>
      </c>
      <c r="D19" s="272"/>
      <c r="E19" s="272"/>
      <c r="F19" s="272"/>
      <c r="G19" s="272"/>
      <c r="H19" s="272"/>
    </row>
    <row r="20" spans="1:14" ht="26.25" customHeight="1" x14ac:dyDescent="0.4">
      <c r="A20" s="270" t="s">
        <v>34</v>
      </c>
      <c r="B20" s="478" t="s">
        <v>9</v>
      </c>
      <c r="C20" s="478"/>
      <c r="D20" s="272"/>
      <c r="E20" s="272"/>
      <c r="F20" s="272"/>
      <c r="G20" s="272"/>
      <c r="H20" s="272"/>
    </row>
    <row r="21" spans="1:14" ht="26.25" customHeight="1" x14ac:dyDescent="0.4">
      <c r="A21" s="27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74"/>
    </row>
    <row r="22" spans="1:14" ht="26.25" customHeight="1" x14ac:dyDescent="0.4">
      <c r="A22" s="270" t="s">
        <v>36</v>
      </c>
      <c r="B22" s="275" t="str">
        <f>Abacavir!B22</f>
        <v>22nd Sept 2015</v>
      </c>
      <c r="C22" s="272"/>
      <c r="D22" s="272"/>
      <c r="E22" s="272"/>
      <c r="F22" s="272"/>
      <c r="G22" s="272"/>
      <c r="H22" s="272"/>
    </row>
    <row r="23" spans="1:14" ht="26.25" customHeight="1" x14ac:dyDescent="0.4">
      <c r="A23" s="270" t="s">
        <v>37</v>
      </c>
      <c r="B23" s="275" t="str">
        <f>Abacavir!B23</f>
        <v>30th Sept 2015</v>
      </c>
      <c r="C23" s="272"/>
      <c r="D23" s="272"/>
      <c r="E23" s="272"/>
      <c r="F23" s="272"/>
      <c r="G23" s="272"/>
      <c r="H23" s="272"/>
    </row>
    <row r="24" spans="1:14" ht="18.75" x14ac:dyDescent="0.3">
      <c r="A24" s="270"/>
      <c r="B24" s="276"/>
    </row>
    <row r="25" spans="1:14" ht="18.75" x14ac:dyDescent="0.3">
      <c r="A25" s="277" t="s">
        <v>1</v>
      </c>
      <c r="B25" s="276"/>
    </row>
    <row r="26" spans="1:14" ht="26.25" customHeight="1" x14ac:dyDescent="0.4">
      <c r="A26" s="278" t="s">
        <v>4</v>
      </c>
      <c r="B26" s="473" t="s">
        <v>127</v>
      </c>
      <c r="C26" s="473"/>
      <c r="D26" s="394"/>
      <c r="E26" s="394"/>
      <c r="F26" s="394"/>
      <c r="G26" s="394"/>
      <c r="H26" s="394"/>
    </row>
    <row r="27" spans="1:14" ht="26.25" customHeight="1" x14ac:dyDescent="0.4">
      <c r="A27" s="279" t="s">
        <v>47</v>
      </c>
      <c r="B27" s="479" t="s">
        <v>128</v>
      </c>
      <c r="C27" s="479"/>
      <c r="D27" s="394"/>
      <c r="E27" s="394"/>
      <c r="F27" s="394"/>
      <c r="G27" s="394"/>
      <c r="H27" s="394"/>
    </row>
    <row r="28" spans="1:14" ht="27" customHeight="1" x14ac:dyDescent="0.4">
      <c r="A28" s="279" t="s">
        <v>6</v>
      </c>
      <c r="B28" s="376">
        <v>101.74</v>
      </c>
      <c r="C28" s="394"/>
      <c r="D28" s="394"/>
      <c r="E28" s="394"/>
      <c r="F28" s="394"/>
      <c r="G28" s="394"/>
      <c r="H28" s="394"/>
    </row>
    <row r="29" spans="1:14" s="14" customFormat="1" ht="27" customHeight="1" x14ac:dyDescent="0.4">
      <c r="A29" s="279" t="s">
        <v>48</v>
      </c>
      <c r="B29" s="281">
        <v>0</v>
      </c>
      <c r="C29" s="480" t="s">
        <v>49</v>
      </c>
      <c r="D29" s="481"/>
      <c r="E29" s="481"/>
      <c r="F29" s="481"/>
      <c r="G29" s="482"/>
      <c r="H29" s="16"/>
      <c r="I29" s="282"/>
      <c r="J29" s="282"/>
      <c r="K29" s="282"/>
      <c r="L29" s="282"/>
    </row>
    <row r="30" spans="1:14" s="14" customFormat="1" ht="19.5" customHeight="1" x14ac:dyDescent="0.3">
      <c r="A30" s="279" t="s">
        <v>50</v>
      </c>
      <c r="B30" s="449">
        <f>B28-B29</f>
        <v>101.74</v>
      </c>
      <c r="C30" s="284"/>
      <c r="D30" s="284"/>
      <c r="E30" s="284"/>
      <c r="F30" s="284"/>
      <c r="G30" s="285"/>
      <c r="H30" s="16"/>
      <c r="I30" s="282"/>
      <c r="J30" s="282"/>
      <c r="K30" s="282"/>
      <c r="L30" s="282"/>
    </row>
    <row r="31" spans="1:14" s="14" customFormat="1" ht="27" customHeight="1" x14ac:dyDescent="0.4">
      <c r="A31" s="279" t="s">
        <v>51</v>
      </c>
      <c r="B31" s="286">
        <v>1</v>
      </c>
      <c r="C31" s="483" t="s">
        <v>52</v>
      </c>
      <c r="D31" s="484"/>
      <c r="E31" s="484"/>
      <c r="F31" s="484"/>
      <c r="G31" s="484"/>
      <c r="H31" s="485"/>
      <c r="I31" s="282"/>
      <c r="J31" s="282"/>
      <c r="K31" s="282"/>
      <c r="L31" s="282"/>
    </row>
    <row r="32" spans="1:14" s="14" customFormat="1" ht="27" customHeight="1" x14ac:dyDescent="0.4">
      <c r="A32" s="279" t="s">
        <v>53</v>
      </c>
      <c r="B32" s="286">
        <v>1</v>
      </c>
      <c r="C32" s="483" t="s">
        <v>54</v>
      </c>
      <c r="D32" s="484"/>
      <c r="E32" s="484"/>
      <c r="F32" s="484"/>
      <c r="G32" s="484"/>
      <c r="H32" s="485"/>
      <c r="I32" s="282"/>
      <c r="J32" s="282"/>
      <c r="K32" s="282"/>
      <c r="L32" s="287"/>
      <c r="M32" s="287"/>
      <c r="N32" s="288"/>
    </row>
    <row r="33" spans="1:14" s="14" customFormat="1" ht="17.25" customHeight="1" x14ac:dyDescent="0.3">
      <c r="A33" s="279"/>
      <c r="B33" s="289"/>
      <c r="C33" s="290"/>
      <c r="D33" s="290"/>
      <c r="E33" s="290"/>
      <c r="F33" s="290"/>
      <c r="G33" s="290"/>
      <c r="H33" s="290"/>
      <c r="I33" s="282"/>
      <c r="J33" s="282"/>
      <c r="K33" s="282"/>
      <c r="L33" s="287"/>
      <c r="M33" s="287"/>
      <c r="N33" s="288"/>
    </row>
    <row r="34" spans="1:14" s="14" customFormat="1" ht="18.75" x14ac:dyDescent="0.3">
      <c r="A34" s="279" t="s">
        <v>55</v>
      </c>
      <c r="B34" s="291">
        <f>B31/B32</f>
        <v>1</v>
      </c>
      <c r="C34" s="269" t="s">
        <v>56</v>
      </c>
      <c r="D34" s="269"/>
      <c r="E34" s="269"/>
      <c r="F34" s="269"/>
      <c r="G34" s="269"/>
      <c r="H34" s="516"/>
      <c r="I34" s="282"/>
      <c r="J34" s="282"/>
      <c r="K34" s="282"/>
      <c r="L34" s="287"/>
      <c r="M34" s="287"/>
      <c r="N34" s="288"/>
    </row>
    <row r="35" spans="1:14" s="14" customFormat="1" ht="19.5" customHeight="1" x14ac:dyDescent="0.3">
      <c r="A35" s="279"/>
      <c r="B35" s="283"/>
      <c r="F35" s="517"/>
      <c r="G35" s="269"/>
      <c r="H35" s="516"/>
      <c r="I35" s="282"/>
      <c r="J35" s="282"/>
      <c r="K35" s="282"/>
      <c r="L35" s="287"/>
      <c r="M35" s="287"/>
      <c r="N35" s="288"/>
    </row>
    <row r="36" spans="1:14" s="14" customFormat="1" ht="27" customHeight="1" x14ac:dyDescent="0.4">
      <c r="A36" s="292" t="s">
        <v>57</v>
      </c>
      <c r="B36" s="293">
        <v>50</v>
      </c>
      <c r="C36" s="269"/>
      <c r="D36" s="486" t="s">
        <v>58</v>
      </c>
      <c r="E36" s="487"/>
      <c r="F36" s="519" t="s">
        <v>59</v>
      </c>
      <c r="G36" s="520"/>
      <c r="H36" s="516"/>
      <c r="I36" s="512"/>
      <c r="J36" s="282"/>
      <c r="K36" s="282"/>
      <c r="L36" s="287"/>
      <c r="M36" s="287"/>
      <c r="N36" s="288"/>
    </row>
    <row r="37" spans="1:14" s="14" customFormat="1" ht="27" customHeight="1" x14ac:dyDescent="0.4">
      <c r="A37" s="294" t="s">
        <v>60</v>
      </c>
      <c r="B37" s="295">
        <v>5</v>
      </c>
      <c r="C37" s="296" t="s">
        <v>61</v>
      </c>
      <c r="D37" s="297" t="s">
        <v>62</v>
      </c>
      <c r="E37" s="298" t="s">
        <v>63</v>
      </c>
      <c r="F37" s="521" t="s">
        <v>62</v>
      </c>
      <c r="G37" s="522" t="s">
        <v>63</v>
      </c>
      <c r="H37" s="516"/>
      <c r="I37" s="513" t="s">
        <v>64</v>
      </c>
      <c r="J37" s="282"/>
      <c r="K37" s="282"/>
      <c r="L37" s="287"/>
      <c r="M37" s="287"/>
      <c r="N37" s="288"/>
    </row>
    <row r="38" spans="1:14" s="14" customFormat="1" ht="26.25" customHeight="1" x14ac:dyDescent="0.4">
      <c r="A38" s="294" t="s">
        <v>65</v>
      </c>
      <c r="B38" s="295">
        <v>20</v>
      </c>
      <c r="C38" s="300">
        <v>1</v>
      </c>
      <c r="D38" s="301">
        <v>28783491</v>
      </c>
      <c r="E38" s="302">
        <f>IF(ISBLANK(D38),"-",$D$48/$D$45*D38)</f>
        <v>33493950.719206411</v>
      </c>
      <c r="F38" s="453">
        <v>35672811</v>
      </c>
      <c r="G38" s="523">
        <f>IF(ISBLANK(F38),"-",$D$48/$F$45*F38)</f>
        <v>34487920.994370095</v>
      </c>
      <c r="H38" s="516"/>
      <c r="I38" s="514"/>
      <c r="J38" s="282"/>
      <c r="K38" s="282"/>
      <c r="L38" s="287"/>
      <c r="M38" s="287"/>
      <c r="N38" s="288"/>
    </row>
    <row r="39" spans="1:14" s="14" customFormat="1" ht="26.25" customHeight="1" x14ac:dyDescent="0.4">
      <c r="A39" s="294" t="s">
        <v>66</v>
      </c>
      <c r="B39" s="295">
        <v>1</v>
      </c>
      <c r="C39" s="305">
        <v>2</v>
      </c>
      <c r="D39" s="306">
        <v>28765004</v>
      </c>
      <c r="E39" s="307">
        <f>IF(ISBLANK(D39),"-",$D$48/$D$45*D39)</f>
        <v>33472438.295055155</v>
      </c>
      <c r="F39" s="454">
        <v>35712904</v>
      </c>
      <c r="G39" s="524">
        <f>IF(ISBLANK(F39),"-",$D$48/$F$45*F39)</f>
        <v>34526682.285607487</v>
      </c>
      <c r="H39" s="516"/>
      <c r="I39" s="515">
        <f>ABS((F43/D43*D42)-F42)/D42</f>
        <v>3.6414333328755724E-2</v>
      </c>
      <c r="J39" s="282"/>
      <c r="K39" s="282"/>
      <c r="L39" s="287"/>
      <c r="M39" s="287"/>
      <c r="N39" s="288"/>
    </row>
    <row r="40" spans="1:14" ht="26.25" customHeight="1" x14ac:dyDescent="0.4">
      <c r="A40" s="294" t="s">
        <v>67</v>
      </c>
      <c r="B40" s="295">
        <v>1</v>
      </c>
      <c r="C40" s="305">
        <v>3</v>
      </c>
      <c r="D40" s="306">
        <v>28784958</v>
      </c>
      <c r="E40" s="307">
        <f>IF(ISBLANK(D40),"-",$D$48/$D$45*D40)</f>
        <v>33495657.795867305</v>
      </c>
      <c r="F40" s="454">
        <v>35671648</v>
      </c>
      <c r="G40" s="524">
        <f>IF(ISBLANK(F40),"-",$D$48/$F$45*F40)</f>
        <v>34486796.623988509</v>
      </c>
      <c r="I40" s="490"/>
      <c r="L40" s="287"/>
      <c r="M40" s="287"/>
      <c r="N40" s="309"/>
    </row>
    <row r="41" spans="1:14" ht="27" customHeight="1" x14ac:dyDescent="0.4">
      <c r="A41" s="294" t="s">
        <v>68</v>
      </c>
      <c r="B41" s="295">
        <v>1</v>
      </c>
      <c r="C41" s="310">
        <v>4</v>
      </c>
      <c r="D41" s="311"/>
      <c r="E41" s="312" t="str">
        <f>IF(ISBLANK(D41),"-",$D$48/$D$45*D41)</f>
        <v>-</v>
      </c>
      <c r="F41" s="525"/>
      <c r="G41" s="526" t="str">
        <f>IF(ISBLANK(F41),"-",$D$48/$F$45*F41)</f>
        <v>-</v>
      </c>
      <c r="I41" s="314"/>
      <c r="L41" s="287"/>
      <c r="M41" s="287"/>
      <c r="N41" s="309"/>
    </row>
    <row r="42" spans="1:14" ht="27" customHeight="1" thickBot="1" x14ac:dyDescent="0.45">
      <c r="A42" s="294" t="s">
        <v>69</v>
      </c>
      <c r="B42" s="295">
        <v>1</v>
      </c>
      <c r="C42" s="315" t="s">
        <v>70</v>
      </c>
      <c r="D42" s="316">
        <f>AVERAGE(D38:D41)</f>
        <v>28777817.666666668</v>
      </c>
      <c r="E42" s="317">
        <f>AVERAGE(E38:E41)</f>
        <v>33487348.936709624</v>
      </c>
      <c r="F42" s="527">
        <f>AVERAGE(F38:F41)</f>
        <v>35685787.666666664</v>
      </c>
      <c r="G42" s="528">
        <f>AVERAGE(G38:G41)</f>
        <v>34500466.634655364</v>
      </c>
      <c r="H42" s="318"/>
    </row>
    <row r="43" spans="1:14" ht="26.25" customHeight="1" x14ac:dyDescent="0.4">
      <c r="A43" s="294" t="s">
        <v>71</v>
      </c>
      <c r="B43" s="295">
        <v>1</v>
      </c>
      <c r="C43" s="319" t="s">
        <v>72</v>
      </c>
      <c r="D43" s="320">
        <v>25.34</v>
      </c>
      <c r="E43" s="309"/>
      <c r="F43" s="518">
        <v>30.5</v>
      </c>
      <c r="H43" s="318"/>
    </row>
    <row r="44" spans="1:14" ht="26.25" customHeight="1" x14ac:dyDescent="0.4">
      <c r="A44" s="294" t="s">
        <v>73</v>
      </c>
      <c r="B44" s="295">
        <v>1</v>
      </c>
      <c r="C44" s="321" t="s">
        <v>74</v>
      </c>
      <c r="D44" s="322">
        <f>D43*$B$34</f>
        <v>25.34</v>
      </c>
      <c r="E44" s="323"/>
      <c r="F44" s="322">
        <f>F43*$B$34</f>
        <v>30.5</v>
      </c>
      <c r="H44" s="318"/>
    </row>
    <row r="45" spans="1:14" ht="19.5" customHeight="1" x14ac:dyDescent="0.3">
      <c r="A45" s="294" t="s">
        <v>75</v>
      </c>
      <c r="B45" s="324">
        <f>(B44/B43)*(B42/B41)*(B40/B39)*(B38/B37)*B36</f>
        <v>200</v>
      </c>
      <c r="C45" s="321" t="s">
        <v>76</v>
      </c>
      <c r="D45" s="325">
        <f>D44*$B$30/100</f>
        <v>25.780915999999998</v>
      </c>
      <c r="E45" s="326"/>
      <c r="F45" s="325">
        <f>F44*$B$30/100</f>
        <v>31.030699999999996</v>
      </c>
      <c r="H45" s="318"/>
    </row>
    <row r="46" spans="1:14" ht="19.5" customHeight="1" x14ac:dyDescent="0.3">
      <c r="A46" s="491" t="s">
        <v>77</v>
      </c>
      <c r="B46" s="492"/>
      <c r="C46" s="321" t="s">
        <v>78</v>
      </c>
      <c r="D46" s="327">
        <f>D45/$B$45</f>
        <v>0.12890457999999999</v>
      </c>
      <c r="E46" s="328"/>
      <c r="F46" s="329">
        <f>F45/$B$45</f>
        <v>0.15515349999999997</v>
      </c>
      <c r="H46" s="318"/>
    </row>
    <row r="47" spans="1:14" ht="27" customHeight="1" x14ac:dyDescent="0.4">
      <c r="A47" s="493"/>
      <c r="B47" s="494"/>
      <c r="C47" s="330" t="s">
        <v>79</v>
      </c>
      <c r="D47" s="331">
        <v>0.15</v>
      </c>
      <c r="E47" s="332"/>
      <c r="F47" s="328"/>
      <c r="H47" s="318"/>
    </row>
    <row r="48" spans="1:14" ht="18.75" x14ac:dyDescent="0.3">
      <c r="C48" s="333" t="s">
        <v>80</v>
      </c>
      <c r="D48" s="325">
        <f>D47*$B$45</f>
        <v>30</v>
      </c>
      <c r="F48" s="334"/>
      <c r="H48" s="318"/>
    </row>
    <row r="49" spans="1:12" ht="19.5" customHeight="1" x14ac:dyDescent="0.3">
      <c r="C49" s="335" t="s">
        <v>81</v>
      </c>
      <c r="D49" s="336">
        <f>D48/B34</f>
        <v>30</v>
      </c>
      <c r="F49" s="334"/>
      <c r="H49" s="318"/>
    </row>
    <row r="50" spans="1:12" ht="18.75" x14ac:dyDescent="0.3">
      <c r="C50" s="292" t="s">
        <v>82</v>
      </c>
      <c r="D50" s="337">
        <f>AVERAGE(E38:E41,G38:G41)</f>
        <v>33993907.785682492</v>
      </c>
      <c r="F50" s="338"/>
      <c r="H50" s="318"/>
    </row>
    <row r="51" spans="1:12" ht="18.75" x14ac:dyDescent="0.3">
      <c r="C51" s="294" t="s">
        <v>83</v>
      </c>
      <c r="D51" s="339">
        <f>STDEV(E38:E41,G38:G41)/D50</f>
        <v>1.6330973698136277E-2</v>
      </c>
      <c r="F51" s="338"/>
      <c r="H51" s="318"/>
    </row>
    <row r="52" spans="1:12" ht="19.5" customHeight="1" x14ac:dyDescent="0.3">
      <c r="C52" s="340" t="s">
        <v>19</v>
      </c>
      <c r="D52" s="341">
        <f>COUNT(E38:E41,G38:G41)</f>
        <v>6</v>
      </c>
      <c r="F52" s="338"/>
    </row>
    <row r="54" spans="1:12" ht="18.75" x14ac:dyDescent="0.3">
      <c r="A54" s="342" t="s">
        <v>1</v>
      </c>
      <c r="B54" s="343" t="s">
        <v>84</v>
      </c>
    </row>
    <row r="55" spans="1:12" ht="18.75" x14ac:dyDescent="0.3">
      <c r="A55" s="269" t="s">
        <v>85</v>
      </c>
      <c r="B55" s="344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345" t="s">
        <v>86</v>
      </c>
      <c r="B56" s="346">
        <v>30</v>
      </c>
      <c r="C56" s="269" t="str">
        <f>B20</f>
        <v xml:space="preserve">ABACAVIR SULFATE &amp; LAMIVUDINE </v>
      </c>
      <c r="H56" s="347"/>
    </row>
    <row r="57" spans="1:12" ht="18.75" x14ac:dyDescent="0.3">
      <c r="A57" s="344" t="s">
        <v>87</v>
      </c>
      <c r="B57" s="438">
        <f>Uniformity!C46</f>
        <v>147.66950000000003</v>
      </c>
      <c r="H57" s="347"/>
    </row>
    <row r="58" spans="1:12" ht="19.5" customHeight="1" x14ac:dyDescent="0.3">
      <c r="H58" s="347"/>
    </row>
    <row r="59" spans="1:12" s="14" customFormat="1" ht="27" customHeight="1" x14ac:dyDescent="0.4">
      <c r="A59" s="292" t="s">
        <v>88</v>
      </c>
      <c r="B59" s="293">
        <v>100</v>
      </c>
      <c r="C59" s="269"/>
      <c r="D59" s="348" t="s">
        <v>89</v>
      </c>
      <c r="E59" s="349" t="s">
        <v>61</v>
      </c>
      <c r="F59" s="349" t="s">
        <v>62</v>
      </c>
      <c r="G59" s="349" t="s">
        <v>90</v>
      </c>
      <c r="H59" s="296" t="s">
        <v>91</v>
      </c>
      <c r="L59" s="282"/>
    </row>
    <row r="60" spans="1:12" s="14" customFormat="1" ht="26.25" customHeight="1" x14ac:dyDescent="0.4">
      <c r="A60" s="294" t="s">
        <v>92</v>
      </c>
      <c r="B60" s="295">
        <v>1</v>
      </c>
      <c r="C60" s="495" t="s">
        <v>93</v>
      </c>
      <c r="D60" s="498">
        <f>Abacavir!D60</f>
        <v>80.22</v>
      </c>
      <c r="E60" s="350">
        <v>1</v>
      </c>
      <c r="F60" s="351">
        <v>37987523</v>
      </c>
      <c r="G60" s="440">
        <f>IF(ISBLANK(F60),"-",(F60/$D$50*$D$47*$B$68)*($B$57/$D$60))</f>
        <v>30.855976127472754</v>
      </c>
      <c r="H60" s="352">
        <f t="shared" ref="H60:H71" si="0">IF(ISBLANK(F60),"-",G60/$B$56)</f>
        <v>1.0285325375824252</v>
      </c>
      <c r="L60" s="282"/>
    </row>
    <row r="61" spans="1:12" s="14" customFormat="1" ht="26.25" customHeight="1" x14ac:dyDescent="0.4">
      <c r="A61" s="294" t="s">
        <v>94</v>
      </c>
      <c r="B61" s="295">
        <v>1</v>
      </c>
      <c r="C61" s="496"/>
      <c r="D61" s="499"/>
      <c r="E61" s="353">
        <v>2</v>
      </c>
      <c r="F61" s="306">
        <v>37962893</v>
      </c>
      <c r="G61" s="441">
        <f>IF(ISBLANK(F61),"-",(F61/$D$50*$D$47*$B$68)*($B$57/$D$60))</f>
        <v>30.835970014096532</v>
      </c>
      <c r="H61" s="354">
        <f t="shared" si="0"/>
        <v>1.0278656671365511</v>
      </c>
      <c r="L61" s="282"/>
    </row>
    <row r="62" spans="1:12" s="14" customFormat="1" ht="26.25" customHeight="1" x14ac:dyDescent="0.4">
      <c r="A62" s="294" t="s">
        <v>95</v>
      </c>
      <c r="B62" s="295">
        <v>1</v>
      </c>
      <c r="C62" s="496"/>
      <c r="D62" s="499"/>
      <c r="E62" s="353">
        <v>3</v>
      </c>
      <c r="F62" s="355">
        <v>37989135</v>
      </c>
      <c r="G62" s="441">
        <f>IF(ISBLANK(F62),"-",(F62/$D$50*$D$47*$B$68)*($B$57/$D$60))</f>
        <v>30.857285500382307</v>
      </c>
      <c r="H62" s="354">
        <f t="shared" si="0"/>
        <v>1.0285761833460769</v>
      </c>
      <c r="L62" s="282"/>
    </row>
    <row r="63" spans="1:12" ht="27" customHeight="1" thickBot="1" x14ac:dyDescent="0.45">
      <c r="A63" s="294" t="s">
        <v>96</v>
      </c>
      <c r="B63" s="295">
        <v>1</v>
      </c>
      <c r="C63" s="497"/>
      <c r="D63" s="500"/>
      <c r="E63" s="356">
        <v>4</v>
      </c>
      <c r="F63" s="306"/>
      <c r="G63" s="441" t="str">
        <f>IF(ISBLANK(F63),"-",(F63/$D$50*$D$47*$B$68)*($B$57/$D$60))</f>
        <v>-</v>
      </c>
      <c r="H63" s="354" t="str">
        <f t="shared" si="0"/>
        <v>-</v>
      </c>
    </row>
    <row r="64" spans="1:12" ht="26.25" customHeight="1" x14ac:dyDescent="0.4">
      <c r="A64" s="294" t="s">
        <v>97</v>
      </c>
      <c r="B64" s="295">
        <v>1</v>
      </c>
      <c r="C64" s="495" t="s">
        <v>98</v>
      </c>
      <c r="D64" s="498">
        <f>Abacavir!D64</f>
        <v>81.510000000000005</v>
      </c>
      <c r="E64" s="455">
        <v>1</v>
      </c>
      <c r="F64" s="460">
        <v>38848417</v>
      </c>
      <c r="G64" s="457">
        <f>IF(ISBLANK(F64),"-",(F64/$D$50*$D$47*$B$68)*($B$57/$D$64))</f>
        <v>31.055848908481611</v>
      </c>
      <c r="H64" s="358">
        <f>IF(ISBLANK(F64),"-",G64/$B$56)</f>
        <v>1.0351949636160538</v>
      </c>
    </row>
    <row r="65" spans="1:8" ht="26.25" customHeight="1" x14ac:dyDescent="0.4">
      <c r="A65" s="294" t="s">
        <v>99</v>
      </c>
      <c r="B65" s="295">
        <v>1</v>
      </c>
      <c r="C65" s="496"/>
      <c r="D65" s="499"/>
      <c r="E65" s="410">
        <v>2</v>
      </c>
      <c r="F65" s="461">
        <v>38831310</v>
      </c>
      <c r="G65" s="458">
        <f>IF(ISBLANK(F65),"-",(F65/$D$50*$D$47*$B$68)*($B$57/$D$64))</f>
        <v>31.042173385814181</v>
      </c>
      <c r="H65" s="359">
        <f>IF(ISBLANK(F65),"-",G65/$B$56)</f>
        <v>1.0347391128604726</v>
      </c>
    </row>
    <row r="66" spans="1:8" ht="26.25" customHeight="1" x14ac:dyDescent="0.4">
      <c r="A66" s="294" t="s">
        <v>100</v>
      </c>
      <c r="B66" s="295">
        <v>1</v>
      </c>
      <c r="C66" s="496"/>
      <c r="D66" s="499"/>
      <c r="E66" s="410">
        <v>3</v>
      </c>
      <c r="F66" s="461">
        <v>38879285</v>
      </c>
      <c r="G66" s="458">
        <f>IF(ISBLANK(F66),"-",(F66/$D$50*$D$47*$B$68)*($B$57/$D$64))</f>
        <v>31.080525124866618</v>
      </c>
      <c r="H66" s="359">
        <f t="shared" si="0"/>
        <v>1.0360175041622206</v>
      </c>
    </row>
    <row r="67" spans="1:8" ht="27" customHeight="1" thickBot="1" x14ac:dyDescent="0.45">
      <c r="A67" s="294" t="s">
        <v>101</v>
      </c>
      <c r="B67" s="295">
        <v>1</v>
      </c>
      <c r="C67" s="497"/>
      <c r="D67" s="500"/>
      <c r="E67" s="456">
        <v>4</v>
      </c>
      <c r="F67" s="462"/>
      <c r="G67" s="459" t="str">
        <f>IF(ISBLANK(F67),"-",(F67/$D$50*$D$47*$B$68)*($B$57/$D$64))</f>
        <v>-</v>
      </c>
      <c r="H67" s="360" t="str">
        <f t="shared" si="0"/>
        <v>-</v>
      </c>
    </row>
    <row r="68" spans="1:8" ht="26.25" customHeight="1" x14ac:dyDescent="0.4">
      <c r="A68" s="294" t="s">
        <v>102</v>
      </c>
      <c r="B68" s="361">
        <f>(B67/B66)*(B65/B64)*(B63/B62)*(B61/B60)*B59</f>
        <v>100</v>
      </c>
      <c r="C68" s="495" t="s">
        <v>103</v>
      </c>
      <c r="D68" s="498">
        <f>Abacavir!D68</f>
        <v>76.11</v>
      </c>
      <c r="E68" s="350">
        <v>1</v>
      </c>
      <c r="F68" s="306"/>
      <c r="G68" s="442" t="str">
        <f>IF(ISBLANK(F68),"-",(F68/$D$50*$D$47*$B$68)*($B$57/$D$68))</f>
        <v>-</v>
      </c>
      <c r="H68" s="354" t="str">
        <f>IF(ISBLANK(F68),"-",G68/$B$56)</f>
        <v>-</v>
      </c>
    </row>
    <row r="69" spans="1:8" ht="27" customHeight="1" thickBot="1" x14ac:dyDescent="0.45">
      <c r="A69" s="340" t="s">
        <v>104</v>
      </c>
      <c r="B69" s="362">
        <f>(D47*B68)/B56*B57</f>
        <v>73.834750000000014</v>
      </c>
      <c r="C69" s="496"/>
      <c r="D69" s="499"/>
      <c r="E69" s="353">
        <v>2</v>
      </c>
      <c r="F69" s="306"/>
      <c r="G69" s="443" t="str">
        <f>IF(ISBLANK(F69),"-",(F69/$D$50*$D$47*$B$68)*($B$57/$D$68))</f>
        <v>-</v>
      </c>
      <c r="H69" s="354" t="str">
        <f t="shared" si="0"/>
        <v>-</v>
      </c>
    </row>
    <row r="70" spans="1:8" ht="26.25" customHeight="1" x14ac:dyDescent="0.4">
      <c r="A70" s="508" t="s">
        <v>77</v>
      </c>
      <c r="B70" s="509"/>
      <c r="C70" s="496"/>
      <c r="D70" s="499"/>
      <c r="E70" s="353">
        <v>3</v>
      </c>
      <c r="F70" s="306"/>
      <c r="G70" s="443" t="str">
        <f>IF(ISBLANK(F70),"-",(F70/$D$50*$D$47*$B$68)*($B$57/$D$68))</f>
        <v>-</v>
      </c>
      <c r="H70" s="354" t="str">
        <f t="shared" si="0"/>
        <v>-</v>
      </c>
    </row>
    <row r="71" spans="1:8" ht="27" customHeight="1" x14ac:dyDescent="0.4">
      <c r="A71" s="510"/>
      <c r="B71" s="511"/>
      <c r="C71" s="507"/>
      <c r="D71" s="500"/>
      <c r="E71" s="356">
        <v>4</v>
      </c>
      <c r="F71" s="357"/>
      <c r="G71" s="444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64"/>
      <c r="B72" s="364"/>
      <c r="C72" s="364"/>
      <c r="D72" s="364"/>
      <c r="E72" s="364"/>
      <c r="F72" s="365"/>
      <c r="G72" s="366" t="s">
        <v>70</v>
      </c>
      <c r="H72" s="367">
        <f>AVERAGE(H60:H71)</f>
        <v>1.0318209947839669</v>
      </c>
    </row>
    <row r="73" spans="1:8" ht="26.25" customHeight="1" x14ac:dyDescent="0.4">
      <c r="C73" s="364"/>
      <c r="D73" s="364"/>
      <c r="E73" s="364"/>
      <c r="F73" s="365"/>
      <c r="G73" s="368" t="s">
        <v>83</v>
      </c>
      <c r="H73" s="445">
        <f>STDEV(H60:H71)/H72</f>
        <v>3.7409373359610014E-3</v>
      </c>
    </row>
    <row r="74" spans="1:8" ht="27" customHeight="1" x14ac:dyDescent="0.4">
      <c r="A74" s="364"/>
      <c r="B74" s="364"/>
      <c r="C74" s="365"/>
      <c r="D74" s="365"/>
      <c r="E74" s="369"/>
      <c r="F74" s="365"/>
      <c r="G74" s="370" t="s">
        <v>19</v>
      </c>
      <c r="H74" s="371">
        <f>COUNT(H60:H71)</f>
        <v>6</v>
      </c>
    </row>
    <row r="76" spans="1:8" ht="26.25" customHeight="1" x14ac:dyDescent="0.4">
      <c r="A76" s="278" t="s">
        <v>105</v>
      </c>
      <c r="B76" s="372" t="s">
        <v>106</v>
      </c>
      <c r="C76" s="503" t="str">
        <f>B20</f>
        <v xml:space="preserve">ABACAVIR SULFATE &amp; LAMIVUDINE </v>
      </c>
      <c r="D76" s="503"/>
      <c r="E76" s="373" t="s">
        <v>107</v>
      </c>
      <c r="F76" s="373"/>
      <c r="G76" s="374">
        <f>H72</f>
        <v>1.0318209947839669</v>
      </c>
      <c r="H76" s="375"/>
    </row>
    <row r="77" spans="1:8" ht="18.75" x14ac:dyDescent="0.3">
      <c r="A77" s="277" t="s">
        <v>108</v>
      </c>
      <c r="B77" s="277" t="s">
        <v>109</v>
      </c>
    </row>
    <row r="78" spans="1:8" ht="18.75" x14ac:dyDescent="0.3">
      <c r="A78" s="277"/>
      <c r="B78" s="277"/>
    </row>
    <row r="79" spans="1:8" ht="26.25" customHeight="1" x14ac:dyDescent="0.4">
      <c r="A79" s="278" t="s">
        <v>4</v>
      </c>
      <c r="B79" s="489" t="str">
        <f>B26</f>
        <v>Lamivudine</v>
      </c>
      <c r="C79" s="489"/>
      <c r="D79" s="394"/>
      <c r="E79" s="394"/>
      <c r="F79" s="394"/>
      <c r="G79" s="394"/>
      <c r="H79" s="394"/>
    </row>
    <row r="80" spans="1:8" ht="26.25" customHeight="1" x14ac:dyDescent="0.4">
      <c r="A80" s="279" t="s">
        <v>47</v>
      </c>
      <c r="B80" s="489" t="str">
        <f>B27</f>
        <v>WRS PN15-105</v>
      </c>
      <c r="C80" s="489"/>
      <c r="D80" s="394"/>
      <c r="E80" s="394"/>
      <c r="F80" s="394"/>
      <c r="G80" s="394"/>
      <c r="H80" s="394"/>
    </row>
    <row r="81" spans="1:12" ht="27" customHeight="1" x14ac:dyDescent="0.4">
      <c r="A81" s="279" t="s">
        <v>6</v>
      </c>
      <c r="B81" s="376">
        <f>B28</f>
        <v>101.74</v>
      </c>
      <c r="C81" s="394"/>
      <c r="D81" s="394"/>
      <c r="E81" s="394"/>
      <c r="F81" s="394"/>
      <c r="G81" s="394"/>
      <c r="H81" s="394"/>
    </row>
    <row r="82" spans="1:12" s="14" customFormat="1" ht="27" customHeight="1" x14ac:dyDescent="0.4">
      <c r="A82" s="279" t="s">
        <v>48</v>
      </c>
      <c r="B82" s="281">
        <v>0</v>
      </c>
      <c r="C82" s="480" t="s">
        <v>49</v>
      </c>
      <c r="D82" s="481"/>
      <c r="E82" s="481"/>
      <c r="F82" s="481"/>
      <c r="G82" s="482"/>
      <c r="H82" s="16"/>
      <c r="I82" s="282"/>
      <c r="J82" s="282"/>
      <c r="K82" s="282"/>
      <c r="L82" s="282"/>
    </row>
    <row r="83" spans="1:12" s="14" customFormat="1" ht="19.5" customHeight="1" x14ac:dyDescent="0.3">
      <c r="A83" s="279" t="s">
        <v>50</v>
      </c>
      <c r="B83" s="449">
        <f>B81-B82</f>
        <v>101.74</v>
      </c>
      <c r="C83" s="284"/>
      <c r="D83" s="284"/>
      <c r="E83" s="284"/>
      <c r="F83" s="284"/>
      <c r="G83" s="285"/>
      <c r="H83" s="16"/>
      <c r="I83" s="282"/>
      <c r="J83" s="282"/>
      <c r="K83" s="282"/>
      <c r="L83" s="282"/>
    </row>
    <row r="84" spans="1:12" s="14" customFormat="1" ht="27" customHeight="1" x14ac:dyDescent="0.4">
      <c r="A84" s="279" t="s">
        <v>51</v>
      </c>
      <c r="B84" s="286">
        <v>1</v>
      </c>
      <c r="C84" s="483" t="s">
        <v>110</v>
      </c>
      <c r="D84" s="484"/>
      <c r="E84" s="484"/>
      <c r="F84" s="484"/>
      <c r="G84" s="484"/>
      <c r="H84" s="485"/>
      <c r="I84" s="282"/>
      <c r="J84" s="282"/>
      <c r="K84" s="282"/>
      <c r="L84" s="282"/>
    </row>
    <row r="85" spans="1:12" s="14" customFormat="1" ht="27" customHeight="1" x14ac:dyDescent="0.4">
      <c r="A85" s="279" t="s">
        <v>53</v>
      </c>
      <c r="B85" s="286">
        <v>1</v>
      </c>
      <c r="C85" s="483" t="s">
        <v>111</v>
      </c>
      <c r="D85" s="484"/>
      <c r="E85" s="484"/>
      <c r="F85" s="484"/>
      <c r="G85" s="484"/>
      <c r="H85" s="485"/>
      <c r="I85" s="282"/>
      <c r="J85" s="282"/>
      <c r="K85" s="282"/>
      <c r="L85" s="282"/>
    </row>
    <row r="86" spans="1:12" s="14" customFormat="1" ht="18.75" x14ac:dyDescent="0.3">
      <c r="A86" s="279"/>
      <c r="B86" s="289"/>
      <c r="C86" s="290"/>
      <c r="D86" s="290"/>
      <c r="E86" s="290"/>
      <c r="F86" s="290"/>
      <c r="G86" s="290"/>
      <c r="H86" s="290"/>
      <c r="I86" s="282"/>
      <c r="J86" s="282"/>
      <c r="K86" s="282"/>
      <c r="L86" s="282"/>
    </row>
    <row r="87" spans="1:12" s="14" customFormat="1" ht="18.75" x14ac:dyDescent="0.3">
      <c r="A87" s="279" t="s">
        <v>55</v>
      </c>
      <c r="B87" s="291">
        <f>B84/B85</f>
        <v>1</v>
      </c>
      <c r="C87" s="269" t="s">
        <v>56</v>
      </c>
      <c r="D87" s="269"/>
      <c r="E87" s="269"/>
      <c r="F87" s="269"/>
      <c r="G87" s="269"/>
      <c r="I87" s="282"/>
      <c r="J87" s="282"/>
      <c r="K87" s="282"/>
      <c r="L87" s="282"/>
    </row>
    <row r="88" spans="1:12" ht="19.5" customHeight="1" x14ac:dyDescent="0.3">
      <c r="A88" s="277"/>
      <c r="B88" s="277"/>
    </row>
    <row r="89" spans="1:12" ht="27" customHeight="1" x14ac:dyDescent="0.4">
      <c r="A89" s="292" t="s">
        <v>57</v>
      </c>
      <c r="B89" s="293">
        <v>50</v>
      </c>
      <c r="D89" s="377" t="s">
        <v>58</v>
      </c>
      <c r="E89" s="378"/>
      <c r="F89" s="486" t="s">
        <v>59</v>
      </c>
      <c r="G89" s="488"/>
    </row>
    <row r="90" spans="1:12" ht="27" customHeight="1" x14ac:dyDescent="0.4">
      <c r="A90" s="294" t="s">
        <v>60</v>
      </c>
      <c r="B90" s="295">
        <v>5</v>
      </c>
      <c r="C90" s="379" t="s">
        <v>61</v>
      </c>
      <c r="D90" s="297" t="s">
        <v>62</v>
      </c>
      <c r="E90" s="298" t="s">
        <v>63</v>
      </c>
      <c r="F90" s="297" t="s">
        <v>62</v>
      </c>
      <c r="G90" s="380" t="s">
        <v>63</v>
      </c>
      <c r="I90" s="299" t="s">
        <v>64</v>
      </c>
    </row>
    <row r="91" spans="1:12" ht="26.25" customHeight="1" x14ac:dyDescent="0.4">
      <c r="A91" s="294" t="s">
        <v>65</v>
      </c>
      <c r="B91" s="295">
        <v>50</v>
      </c>
      <c r="C91" s="381">
        <v>1</v>
      </c>
      <c r="D91" s="301">
        <v>28350461</v>
      </c>
      <c r="E91" s="302">
        <f>IF(ISBLANK(D91),"-",$D$101/$D$98*D91)</f>
        <v>32961437.860805612</v>
      </c>
      <c r="F91" s="450">
        <v>32438149</v>
      </c>
      <c r="G91" s="303">
        <f>IF(ISBLANK(F91),"-",$D$101/$F$98*F91)</f>
        <v>33568517.813212879</v>
      </c>
      <c r="I91" s="304"/>
    </row>
    <row r="92" spans="1:12" ht="26.25" customHeight="1" x14ac:dyDescent="0.4">
      <c r="A92" s="294" t="s">
        <v>66</v>
      </c>
      <c r="B92" s="295">
        <v>1</v>
      </c>
      <c r="C92" s="365">
        <v>2</v>
      </c>
      <c r="D92" s="306">
        <v>28359404</v>
      </c>
      <c r="E92" s="307">
        <f>IF(ISBLANK(D92),"-",$D$101/$D$98*D92)</f>
        <v>32971835.368584733</v>
      </c>
      <c r="F92" s="355">
        <v>32447680</v>
      </c>
      <c r="G92" s="308">
        <f>IF(ISBLANK(F92),"-",$D$101/$F$98*F92)</f>
        <v>33578380.938981175</v>
      </c>
      <c r="I92" s="490">
        <f>ABS((F96/D96*D95)-F95)/D95</f>
        <v>2.0000036843564092E-2</v>
      </c>
    </row>
    <row r="93" spans="1:12" ht="26.25" customHeight="1" x14ac:dyDescent="0.4">
      <c r="A93" s="294" t="s">
        <v>67</v>
      </c>
      <c r="B93" s="295">
        <v>1</v>
      </c>
      <c r="C93" s="365">
        <v>3</v>
      </c>
      <c r="D93" s="306">
        <v>28344446</v>
      </c>
      <c r="E93" s="307">
        <f>IF(ISBLANK(D93),"-",$D$101/$D$98*D93)</f>
        <v>32954444.568924654</v>
      </c>
      <c r="F93" s="355">
        <v>32421669</v>
      </c>
      <c r="G93" s="308">
        <f>IF(ISBLANK(F93),"-",$D$101/$F$98*F93)</f>
        <v>33551463.536362439</v>
      </c>
      <c r="I93" s="490"/>
    </row>
    <row r="94" spans="1:12" ht="27" customHeight="1" x14ac:dyDescent="0.4">
      <c r="A94" s="294" t="s">
        <v>68</v>
      </c>
      <c r="B94" s="295">
        <v>1</v>
      </c>
      <c r="C94" s="382">
        <v>4</v>
      </c>
      <c r="D94" s="311">
        <v>28076645</v>
      </c>
      <c r="E94" s="312">
        <f>IF(ISBLANK(D94),"-",$D$101/$D$98*D94)</f>
        <v>32643087.867509406</v>
      </c>
      <c r="F94" s="451">
        <v>32056831</v>
      </c>
      <c r="G94" s="313">
        <f>IF(ISBLANK(F94),"-",$D$101/$F$98*F94)</f>
        <v>33173912.064423122</v>
      </c>
      <c r="I94" s="314"/>
    </row>
    <row r="95" spans="1:12" ht="27" customHeight="1" x14ac:dyDescent="0.4">
      <c r="A95" s="294" t="s">
        <v>69</v>
      </c>
      <c r="B95" s="295">
        <v>1</v>
      </c>
      <c r="C95" s="383" t="s">
        <v>70</v>
      </c>
      <c r="D95" s="384">
        <f>AVERAGE(D91:D94)</f>
        <v>28282739</v>
      </c>
      <c r="E95" s="317">
        <f>AVERAGE(E91:E94)</f>
        <v>32882701.416456103</v>
      </c>
      <c r="F95" s="385">
        <f>AVERAGE(F91:F94)</f>
        <v>32341082.25</v>
      </c>
      <c r="G95" s="386">
        <f>AVERAGE(G91:G94)</f>
        <v>33468068.5882449</v>
      </c>
    </row>
    <row r="96" spans="1:12" ht="26.25" customHeight="1" x14ac:dyDescent="0.4">
      <c r="A96" s="294" t="s">
        <v>71</v>
      </c>
      <c r="B96" s="280">
        <v>1</v>
      </c>
      <c r="C96" s="387" t="s">
        <v>112</v>
      </c>
      <c r="D96" s="388">
        <v>14.09</v>
      </c>
      <c r="E96" s="309"/>
      <c r="F96" s="320">
        <v>15.83</v>
      </c>
    </row>
    <row r="97" spans="1:10" ht="26.25" customHeight="1" x14ac:dyDescent="0.4">
      <c r="A97" s="294" t="s">
        <v>73</v>
      </c>
      <c r="B97" s="280">
        <v>1</v>
      </c>
      <c r="C97" s="389" t="s">
        <v>113</v>
      </c>
      <c r="D97" s="390">
        <f>D96*$B$87</f>
        <v>14.09</v>
      </c>
      <c r="E97" s="323"/>
      <c r="F97" s="322">
        <f>F96*$B$87</f>
        <v>15.83</v>
      </c>
    </row>
    <row r="98" spans="1:10" ht="19.5" customHeight="1" x14ac:dyDescent="0.3">
      <c r="A98" s="294" t="s">
        <v>75</v>
      </c>
      <c r="B98" s="391">
        <f>(B97/B96)*(B95/B94)*(B93/B92)*(B91/B90)*B89</f>
        <v>500</v>
      </c>
      <c r="C98" s="389" t="s">
        <v>114</v>
      </c>
      <c r="D98" s="392">
        <f>D97*$B$83/100</f>
        <v>14.335165999999999</v>
      </c>
      <c r="E98" s="326"/>
      <c r="F98" s="325">
        <f>F97*$B$83/100</f>
        <v>16.105441999999996</v>
      </c>
    </row>
    <row r="99" spans="1:10" ht="19.5" customHeight="1" x14ac:dyDescent="0.3">
      <c r="A99" s="491" t="s">
        <v>77</v>
      </c>
      <c r="B99" s="505"/>
      <c r="C99" s="389" t="s">
        <v>115</v>
      </c>
      <c r="D99" s="393">
        <f>D98/$B$98</f>
        <v>2.8670332E-2</v>
      </c>
      <c r="E99" s="326"/>
      <c r="F99" s="329">
        <f>F98/$B$98</f>
        <v>3.2210883999999995E-2</v>
      </c>
      <c r="G99" s="394"/>
      <c r="H99" s="318"/>
    </row>
    <row r="100" spans="1:10" ht="19.5" customHeight="1" x14ac:dyDescent="0.3">
      <c r="A100" s="493"/>
      <c r="B100" s="506"/>
      <c r="C100" s="389" t="s">
        <v>79</v>
      </c>
      <c r="D100" s="395">
        <f>$B$56/$B$116</f>
        <v>3.3333333333333333E-2</v>
      </c>
      <c r="F100" s="334"/>
      <c r="G100" s="396"/>
      <c r="H100" s="318"/>
    </row>
    <row r="101" spans="1:10" ht="18.75" x14ac:dyDescent="0.3">
      <c r="C101" s="389" t="s">
        <v>80</v>
      </c>
      <c r="D101" s="390">
        <f>D100*$B$98</f>
        <v>16.666666666666668</v>
      </c>
      <c r="F101" s="334"/>
      <c r="G101" s="394"/>
      <c r="H101" s="318"/>
    </row>
    <row r="102" spans="1:10" ht="19.5" customHeight="1" x14ac:dyDescent="0.3">
      <c r="C102" s="397" t="s">
        <v>81</v>
      </c>
      <c r="D102" s="398">
        <f>D101/B34</f>
        <v>16.666666666666668</v>
      </c>
      <c r="F102" s="338"/>
      <c r="G102" s="394"/>
      <c r="H102" s="318"/>
      <c r="J102" s="399"/>
    </row>
    <row r="103" spans="1:10" ht="18.75" x14ac:dyDescent="0.3">
      <c r="C103" s="400" t="s">
        <v>116</v>
      </c>
      <c r="D103" s="401">
        <f>AVERAGE(E91:E94,G91:G94)</f>
        <v>33175385.002350502</v>
      </c>
      <c r="F103" s="338"/>
      <c r="G103" s="402"/>
      <c r="H103" s="318"/>
      <c r="J103" s="403"/>
    </row>
    <row r="104" spans="1:10" ht="18.75" x14ac:dyDescent="0.3">
      <c r="C104" s="368" t="s">
        <v>83</v>
      </c>
      <c r="D104" s="404">
        <f>STDEV(E91:E94,G91:G94)/D103</f>
        <v>1.0673876833184725E-2</v>
      </c>
      <c r="F104" s="338"/>
      <c r="G104" s="394"/>
      <c r="H104" s="318"/>
      <c r="J104" s="403"/>
    </row>
    <row r="105" spans="1:10" ht="19.5" customHeight="1" x14ac:dyDescent="0.3">
      <c r="C105" s="370" t="s">
        <v>19</v>
      </c>
      <c r="D105" s="405">
        <f>COUNT(E91:E94,G91:G94)</f>
        <v>8</v>
      </c>
      <c r="F105" s="338"/>
      <c r="G105" s="394"/>
      <c r="H105" s="318"/>
      <c r="J105" s="403"/>
    </row>
    <row r="106" spans="1:10" ht="19.5" customHeight="1" x14ac:dyDescent="0.3">
      <c r="A106" s="342"/>
      <c r="B106" s="342"/>
      <c r="C106" s="342"/>
      <c r="D106" s="342"/>
      <c r="E106" s="342"/>
    </row>
    <row r="107" spans="1:10" ht="26.25" customHeight="1" x14ac:dyDescent="0.4">
      <c r="A107" s="292" t="s">
        <v>117</v>
      </c>
      <c r="B107" s="293">
        <v>900</v>
      </c>
      <c r="C107" s="406" t="s">
        <v>118</v>
      </c>
      <c r="D107" s="407" t="s">
        <v>62</v>
      </c>
      <c r="E107" s="408" t="s">
        <v>119</v>
      </c>
      <c r="F107" s="409" t="s">
        <v>120</v>
      </c>
    </row>
    <row r="108" spans="1:10" ht="26.25" customHeight="1" x14ac:dyDescent="0.4">
      <c r="A108" s="294" t="s">
        <v>121</v>
      </c>
      <c r="B108" s="295">
        <v>1</v>
      </c>
      <c r="C108" s="410">
        <v>1</v>
      </c>
      <c r="D108" s="411">
        <v>34527980</v>
      </c>
      <c r="E108" s="446">
        <f>IF(ISBLANK(D108),"-",D108/$D$103*$D$100*$B$116)</f>
        <v>31.223131244041628</v>
      </c>
      <c r="F108" s="412">
        <f>IF(ISBLANK(D108), "-", E108/$B$56)</f>
        <v>1.0407710414680542</v>
      </c>
    </row>
    <row r="109" spans="1:10" ht="26.25" customHeight="1" x14ac:dyDescent="0.4">
      <c r="A109" s="294" t="s">
        <v>94</v>
      </c>
      <c r="B109" s="295">
        <v>1</v>
      </c>
      <c r="C109" s="410">
        <v>2</v>
      </c>
      <c r="D109" s="411">
        <v>34107263</v>
      </c>
      <c r="E109" s="447">
        <f t="shared" ref="E109:E113" si="1">IF(ISBLANK(D109),"-",D109/$D$103*$D$100*$B$116)</f>
        <v>30.84268321008194</v>
      </c>
      <c r="F109" s="413">
        <f t="shared" ref="F109:F113" si="2">IF(ISBLANK(D109), "-", E109/$B$56)</f>
        <v>1.0280894403360648</v>
      </c>
    </row>
    <row r="110" spans="1:10" ht="26.25" customHeight="1" x14ac:dyDescent="0.4">
      <c r="A110" s="294" t="s">
        <v>95</v>
      </c>
      <c r="B110" s="295">
        <v>1</v>
      </c>
      <c r="C110" s="410">
        <v>3</v>
      </c>
      <c r="D110" s="411">
        <v>33191077</v>
      </c>
      <c r="E110" s="447">
        <f t="shared" si="1"/>
        <v>30.014190036662772</v>
      </c>
      <c r="F110" s="413">
        <f>IF(ISBLANK(D110), "-", E110/$B$56)</f>
        <v>1.0004730012220924</v>
      </c>
    </row>
    <row r="111" spans="1:10" ht="26.25" customHeight="1" x14ac:dyDescent="0.4">
      <c r="A111" s="294" t="s">
        <v>96</v>
      </c>
      <c r="B111" s="295">
        <v>1</v>
      </c>
      <c r="C111" s="410">
        <v>4</v>
      </c>
      <c r="D111" s="411">
        <v>30384522</v>
      </c>
      <c r="E111" s="447">
        <f t="shared" si="1"/>
        <v>27.476264704551792</v>
      </c>
      <c r="F111" s="413">
        <f t="shared" si="2"/>
        <v>0.91587549015172642</v>
      </c>
    </row>
    <row r="112" spans="1:10" ht="26.25" customHeight="1" x14ac:dyDescent="0.4">
      <c r="A112" s="294" t="s">
        <v>97</v>
      </c>
      <c r="B112" s="295">
        <v>1</v>
      </c>
      <c r="C112" s="410">
        <v>5</v>
      </c>
      <c r="D112" s="411">
        <v>34596385</v>
      </c>
      <c r="E112" s="447">
        <f t="shared" si="1"/>
        <v>31.284988853225503</v>
      </c>
      <c r="F112" s="413">
        <f>IF(ISBLANK(D112), "-", E112/$B$56)</f>
        <v>1.0428329617741834</v>
      </c>
    </row>
    <row r="113" spans="1:10" ht="26.25" customHeight="1" x14ac:dyDescent="0.4">
      <c r="A113" s="294" t="s">
        <v>99</v>
      </c>
      <c r="B113" s="295">
        <v>1</v>
      </c>
      <c r="C113" s="414">
        <v>6</v>
      </c>
      <c r="D113" s="415">
        <v>34400117</v>
      </c>
      <c r="E113" s="448">
        <f t="shared" si="1"/>
        <v>31.107506662752574</v>
      </c>
      <c r="F113" s="416">
        <f t="shared" si="2"/>
        <v>1.036916888758419</v>
      </c>
    </row>
    <row r="114" spans="1:10" ht="26.25" customHeight="1" x14ac:dyDescent="0.4">
      <c r="A114" s="294" t="s">
        <v>100</v>
      </c>
      <c r="B114" s="295">
        <v>1</v>
      </c>
      <c r="C114" s="410"/>
      <c r="D114" s="365"/>
      <c r="E114" s="268"/>
      <c r="F114" s="417"/>
    </row>
    <row r="115" spans="1:10" ht="26.25" customHeight="1" x14ac:dyDescent="0.4">
      <c r="A115" s="294" t="s">
        <v>101</v>
      </c>
      <c r="B115" s="295">
        <v>1</v>
      </c>
      <c r="C115" s="410"/>
      <c r="D115" s="418"/>
      <c r="E115" s="419" t="s">
        <v>70</v>
      </c>
      <c r="F115" s="420">
        <f>AVERAGE(F108:F113)</f>
        <v>1.0108264706184233</v>
      </c>
    </row>
    <row r="116" spans="1:10" ht="27" customHeight="1" x14ac:dyDescent="0.4">
      <c r="A116" s="294" t="s">
        <v>102</v>
      </c>
      <c r="B116" s="324">
        <f>(B115/B114)*(B113/B112)*(B111/B110)*(B109/B108)*B107</f>
        <v>900</v>
      </c>
      <c r="C116" s="421"/>
      <c r="D116" s="422"/>
      <c r="E116" s="383" t="s">
        <v>83</v>
      </c>
      <c r="F116" s="423">
        <f>STDEV(F108:F113)/F115</f>
        <v>4.8510898883639735E-2</v>
      </c>
      <c r="I116" s="268"/>
    </row>
    <row r="117" spans="1:10" ht="27" customHeight="1" x14ac:dyDescent="0.4">
      <c r="A117" s="491" t="s">
        <v>77</v>
      </c>
      <c r="B117" s="492"/>
      <c r="C117" s="424"/>
      <c r="D117" s="425"/>
      <c r="E117" s="426" t="s">
        <v>19</v>
      </c>
      <c r="F117" s="427">
        <f>COUNT(F108:F113)</f>
        <v>6</v>
      </c>
      <c r="I117" s="268"/>
      <c r="J117" s="403"/>
    </row>
    <row r="118" spans="1:10" ht="19.5" customHeight="1" x14ac:dyDescent="0.3">
      <c r="A118" s="493"/>
      <c r="B118" s="494"/>
      <c r="C118" s="268"/>
      <c r="D118" s="268"/>
      <c r="E118" s="268"/>
      <c r="F118" s="365"/>
      <c r="G118" s="268"/>
      <c r="H118" s="268"/>
      <c r="I118" s="268"/>
    </row>
    <row r="119" spans="1:10" ht="18.75" x14ac:dyDescent="0.3">
      <c r="A119" s="436"/>
      <c r="B119" s="290"/>
      <c r="C119" s="268"/>
      <c r="D119" s="268"/>
      <c r="E119" s="268"/>
      <c r="F119" s="365"/>
      <c r="G119" s="268"/>
      <c r="H119" s="268"/>
      <c r="I119" s="268"/>
    </row>
    <row r="120" spans="1:10" ht="26.25" customHeight="1" x14ac:dyDescent="0.4">
      <c r="A120" s="278" t="s">
        <v>105</v>
      </c>
      <c r="B120" s="372" t="s">
        <v>122</v>
      </c>
      <c r="C120" s="503" t="str">
        <f>B20</f>
        <v xml:space="preserve">ABACAVIR SULFATE &amp; LAMIVUDINE </v>
      </c>
      <c r="D120" s="503"/>
      <c r="E120" s="373" t="s">
        <v>123</v>
      </c>
      <c r="F120" s="373"/>
      <c r="G120" s="374">
        <f>F115</f>
        <v>1.0108264706184233</v>
      </c>
      <c r="H120" s="268"/>
      <c r="I120" s="268"/>
    </row>
    <row r="121" spans="1:10" ht="19.5" customHeight="1" x14ac:dyDescent="0.3">
      <c r="A121" s="428"/>
      <c r="B121" s="428"/>
      <c r="C121" s="429"/>
      <c r="D121" s="429"/>
      <c r="E121" s="429"/>
      <c r="F121" s="429"/>
      <c r="G121" s="429"/>
      <c r="H121" s="429"/>
    </row>
    <row r="122" spans="1:10" ht="18.75" x14ac:dyDescent="0.3">
      <c r="B122" s="504" t="s">
        <v>25</v>
      </c>
      <c r="C122" s="504"/>
      <c r="E122" s="379" t="s">
        <v>26</v>
      </c>
      <c r="F122" s="430"/>
      <c r="G122" s="504" t="s">
        <v>27</v>
      </c>
      <c r="H122" s="504"/>
    </row>
    <row r="123" spans="1:10" ht="69.95" customHeight="1" x14ac:dyDescent="0.3">
      <c r="A123" s="431" t="s">
        <v>28</v>
      </c>
      <c r="B123" s="432"/>
      <c r="C123" s="432" t="s">
        <v>129</v>
      </c>
      <c r="E123" s="432" t="s">
        <v>130</v>
      </c>
      <c r="F123" s="268"/>
      <c r="G123" s="433"/>
      <c r="H123" s="433"/>
    </row>
    <row r="124" spans="1:10" ht="69.95" customHeight="1" x14ac:dyDescent="0.3">
      <c r="A124" s="431" t="s">
        <v>29</v>
      </c>
      <c r="B124" s="434"/>
      <c r="C124" s="434"/>
      <c r="E124" s="434"/>
      <c r="F124" s="268"/>
      <c r="G124" s="435"/>
      <c r="H124" s="435"/>
    </row>
    <row r="125" spans="1:10" ht="18.75" x14ac:dyDescent="0.3">
      <c r="A125" s="364"/>
      <c r="B125" s="364"/>
      <c r="C125" s="365"/>
      <c r="D125" s="365"/>
      <c r="E125" s="365"/>
      <c r="F125" s="369"/>
      <c r="G125" s="365"/>
      <c r="H125" s="365"/>
      <c r="I125" s="268"/>
    </row>
    <row r="126" spans="1:10" ht="18.75" x14ac:dyDescent="0.3">
      <c r="A126" s="364"/>
      <c r="B126" s="364"/>
      <c r="C126" s="365"/>
      <c r="D126" s="365"/>
      <c r="E126" s="365"/>
      <c r="F126" s="369"/>
      <c r="G126" s="365"/>
      <c r="H126" s="365"/>
      <c r="I126" s="268"/>
    </row>
    <row r="127" spans="1:10" ht="18.75" x14ac:dyDescent="0.3">
      <c r="A127" s="364"/>
      <c r="B127" s="364"/>
      <c r="C127" s="365"/>
      <c r="D127" s="365"/>
      <c r="E127" s="365"/>
      <c r="F127" s="369"/>
      <c r="G127" s="365"/>
      <c r="H127" s="365"/>
      <c r="I127" s="268"/>
    </row>
    <row r="128" spans="1:10" ht="18.75" x14ac:dyDescent="0.3">
      <c r="A128" s="364"/>
      <c r="B128" s="364"/>
      <c r="C128" s="365"/>
      <c r="D128" s="365"/>
      <c r="E128" s="365"/>
      <c r="F128" s="369"/>
      <c r="G128" s="365"/>
      <c r="H128" s="365"/>
      <c r="I128" s="268"/>
    </row>
    <row r="129" spans="1:9" ht="18.75" x14ac:dyDescent="0.3">
      <c r="A129" s="364"/>
      <c r="B129" s="364"/>
      <c r="C129" s="365"/>
      <c r="D129" s="365"/>
      <c r="E129" s="365"/>
      <c r="F129" s="369"/>
      <c r="G129" s="365"/>
      <c r="H129" s="365"/>
      <c r="I129" s="268"/>
    </row>
    <row r="130" spans="1:9" ht="18.75" x14ac:dyDescent="0.3">
      <c r="A130" s="364"/>
      <c r="B130" s="364"/>
      <c r="C130" s="365"/>
      <c r="D130" s="365"/>
      <c r="E130" s="365"/>
      <c r="F130" s="369"/>
      <c r="G130" s="365"/>
      <c r="H130" s="365"/>
      <c r="I130" s="268"/>
    </row>
    <row r="131" spans="1:9" ht="18.75" x14ac:dyDescent="0.3">
      <c r="A131" s="364"/>
      <c r="B131" s="364"/>
      <c r="C131" s="365"/>
      <c r="D131" s="365"/>
      <c r="E131" s="365"/>
      <c r="F131" s="369"/>
      <c r="G131" s="365"/>
      <c r="H131" s="365"/>
      <c r="I131" s="268"/>
    </row>
    <row r="132" spans="1:9" ht="18.75" x14ac:dyDescent="0.3">
      <c r="A132" s="364"/>
      <c r="B132" s="364"/>
      <c r="C132" s="365"/>
      <c r="D132" s="365"/>
      <c r="E132" s="365"/>
      <c r="F132" s="369"/>
      <c r="G132" s="365"/>
      <c r="H132" s="365"/>
      <c r="I132" s="268"/>
    </row>
    <row r="133" spans="1:9" ht="18.75" x14ac:dyDescent="0.3">
      <c r="A133" s="364"/>
      <c r="B133" s="364"/>
      <c r="C133" s="365"/>
      <c r="D133" s="365"/>
      <c r="E133" s="365"/>
      <c r="F133" s="369"/>
      <c r="G133" s="365"/>
      <c r="H133" s="365"/>
      <c r="I133" s="26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ABC</vt:lpstr>
      <vt:lpstr>SST 3TC</vt:lpstr>
      <vt:lpstr>Uniformity</vt:lpstr>
      <vt:lpstr>Abacavir</vt:lpstr>
      <vt:lpstr>Lamivudine</vt:lpstr>
      <vt:lpstr>Abacavir!Print_Area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2015-10-16T08:46:41Z</cp:lastPrinted>
  <dcterms:created xsi:type="dcterms:W3CDTF">2005-07-05T10:19:27Z</dcterms:created>
  <dcterms:modified xsi:type="dcterms:W3CDTF">2015-10-16T08:54:47Z</dcterms:modified>
</cp:coreProperties>
</file>