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" sheetId="4" r:id="rId1"/>
    <sheet name="Uniformity" sheetId="2" r:id="rId2"/>
    <sheet name="LAMIVUD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41" i="4" l="1"/>
  <c r="B21" i="4"/>
  <c r="B20" i="4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G120" i="3" l="1"/>
  <c r="F115" i="3"/>
  <c r="B98" i="3"/>
  <c r="B87" i="3"/>
  <c r="G42" i="3"/>
  <c r="E42" i="3"/>
  <c r="B69" i="3" l="1"/>
  <c r="B45" i="3"/>
  <c r="C120" i="3"/>
  <c r="B116" i="3"/>
  <c r="D100" i="3" s="1"/>
  <c r="F95" i="3"/>
  <c r="D95" i="3"/>
  <c r="F97" i="3"/>
  <c r="F98" i="3" s="1"/>
  <c r="B81" i="3"/>
  <c r="B83" i="3" s="1"/>
  <c r="B80" i="3"/>
  <c r="B79" i="3"/>
  <c r="C76" i="3"/>
  <c r="B68" i="3"/>
  <c r="C56" i="3"/>
  <c r="B55" i="3"/>
  <c r="D48" i="3"/>
  <c r="F42" i="3"/>
  <c r="D42" i="3"/>
  <c r="B34" i="3"/>
  <c r="F44" i="3" s="1"/>
  <c r="B30" i="3"/>
  <c r="C46" i="2"/>
  <c r="C45" i="2"/>
  <c r="D37" i="2"/>
  <c r="D29" i="2"/>
  <c r="C19" i="2"/>
  <c r="F99" i="3" l="1"/>
  <c r="D101" i="3"/>
  <c r="G92" i="3" s="1"/>
  <c r="I92" i="3"/>
  <c r="I39" i="3"/>
  <c r="D49" i="3"/>
  <c r="F45" i="3"/>
  <c r="G41" i="3" s="1"/>
  <c r="D50" i="2"/>
  <c r="D38" i="2"/>
  <c r="D26" i="2"/>
  <c r="B57" i="3"/>
  <c r="D49" i="2"/>
  <c r="C49" i="2"/>
  <c r="D43" i="2"/>
  <c r="D39" i="2"/>
  <c r="D35" i="2"/>
  <c r="D31" i="2"/>
  <c r="D27" i="2"/>
  <c r="B49" i="2"/>
  <c r="D42" i="2"/>
  <c r="D34" i="2"/>
  <c r="D30" i="2"/>
  <c r="D24" i="2"/>
  <c r="D32" i="2"/>
  <c r="D40" i="2"/>
  <c r="C50" i="2"/>
  <c r="G91" i="3"/>
  <c r="G94" i="3"/>
  <c r="D25" i="2"/>
  <c r="D33" i="2"/>
  <c r="D41" i="2"/>
  <c r="D28" i="2"/>
  <c r="D36" i="2"/>
  <c r="G38" i="3"/>
  <c r="D44" i="3"/>
  <c r="D45" i="3" s="1"/>
  <c r="D97" i="3"/>
  <c r="D98" i="3" s="1"/>
  <c r="D99" i="3" s="1"/>
  <c r="G39" i="3"/>
  <c r="E41" i="3"/>
  <c r="G93" i="3" l="1"/>
  <c r="G95" i="3"/>
  <c r="D102" i="3"/>
  <c r="G40" i="3"/>
  <c r="F46" i="3"/>
  <c r="D46" i="3"/>
  <c r="E38" i="3"/>
  <c r="E93" i="3"/>
  <c r="E40" i="3"/>
  <c r="E92" i="3"/>
  <c r="E94" i="3"/>
  <c r="E39" i="3"/>
  <c r="E91" i="3"/>
  <c r="E95" i="3" l="1"/>
  <c r="D103" i="3"/>
  <c r="D105" i="3"/>
  <c r="D52" i="3"/>
  <c r="D50" i="3"/>
  <c r="G71" i="3" l="1"/>
  <c r="H71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H72" i="3" l="1"/>
  <c r="G76" i="3" s="1"/>
  <c r="H74" i="3"/>
  <c r="F117" i="3"/>
  <c r="F116" i="3" l="1"/>
  <c r="H73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<sst xmlns="http://schemas.openxmlformats.org/spreadsheetml/2006/main" count="233" uniqueCount="128">
  <si>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</si>
  <si>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</si>
  <si>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</si>
  <si>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</si>
  <si>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</si>
  <si>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LAMIVUDINE 150MG TABLETS</t>
  </si>
  <si>
    <t>% age Purity:</t>
  </si>
  <si>
    <t>NDQD201508120</t>
  </si>
  <si>
    <t>Weight (mg):</t>
  </si>
  <si>
    <t>Lamivudine</t>
  </si>
  <si>
    <t>Standard Conc (mg/mL):</t>
  </si>
  <si>
    <t xml:space="preserve">Each film coated tablet contains Lamivudine USP 150mg </t>
  </si>
  <si>
    <t>2015-08-12 13:08:45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</si>
  <si>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</si>
  <si>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</si>
  <si>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</si>
  <si>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</si>
  <si>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</si>
  <si>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</si>
  <si>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</si>
  <si>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</si>
  <si>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</si>
  <si>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</si>
  <si>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</si>
  <si>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</si>
  <si>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</si>
  <si>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</si>
  <si>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</si>
  <si>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</si>
  <si>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</si>
  <si>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</si>
  <si>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</si>
  <si>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</si>
  <si>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</si>
  <si>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</si>
  <si>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</si>
  <si>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</si>
  <si>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</si>
  <si>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</si>
  <si>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</si>
  <si>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</si>
  <si>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</si>
  <si>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</si>
  <si>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</si>
  <si>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</si>
  <si>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</si>
  <si>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</si>
  <si>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</si>
  <si>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</si>
  <si>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</si>
  <si>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</si>
  <si>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</si>
  <si>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</si>
  <si>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</si>
  <si>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</si>
  <si>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</si>
  <si>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</si>
  <si>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</si>
  <si>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</si>
  <si>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</si>
  <si>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</si>
  <si>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</si>
  <si>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</si>
  <si>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</si>
  <si>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</si>
  <si>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</si>
  <si>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</si>
  <si>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</si>
  <si>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</si>
  <si>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</si>
  <si>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</si>
  <si>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</si>
  <si>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</si>
  <si>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</si>
  <si>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</si>
  <si>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</si>
  <si>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</si>
  <si>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</si>
  <si>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</si>
  <si>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</si>
  <si>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</si>
  <si>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</si>
  <si>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</si>
  <si>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</si>
  <si>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</si>
  <si>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</si>
  <si>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</si>
  <si>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</si>
  <si>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</si>
  <si>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</si>
  <si>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</si>
  <si>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</si>
  <si>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</si>
  <si>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</si>
  <si>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</si>
  <si>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</si>
  <si>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</si>
  <si>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</si>
  <si>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</si>
  <si>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</si>
  <si>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</si>
  <si>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</si>
  <si>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</si>
  <si>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</si>
  <si>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</si>
  <si>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</si>
  <si>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</si>
  <si>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</si>
  <si>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</si>
  <si>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</si>
  <si>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</si>
  <si>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</si>
  <si>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</si>
  <si>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</si>
  <si>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</si>
  <si>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</si>
  <si>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</si>
  <si>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</si>
  <si>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</si>
  <si>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</si>
  <si>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</si>
  <si>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</si>
  <si>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</si>
  <si>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</si>
  <si>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</si>
  <si>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</si>
  <si>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</si>
  <si>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Lamivudeine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</si>
</sst>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view="pageBreakPreview" topLeftCell="A30" zoomScale="60" zoomScaleNormal="100" workbookViewId="0">
      <selection activeCell="B42" sqref="B42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1"/>
  </cols>
  <sheetData>
    <row r="14" spans="1:6" ht="15" customHeight="1" x14ac:dyDescent="0.3">
      <c r="A14" s="234"/>
      <c r="C14" s="236"/>
      <c r="F14" s="236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127</v>
      </c>
      <c r="D17" s="240"/>
      <c r="E17" s="241"/>
    </row>
    <row r="18" spans="1:5" ht="16.5" customHeight="1" x14ac:dyDescent="0.3">
      <c r="A18" s="242" t="s">
        <v>4</v>
      </c>
      <c r="B18" s="239" t="s">
        <v>125</v>
      </c>
      <c r="C18" s="241"/>
      <c r="D18" s="241"/>
      <c r="E18" s="241"/>
    </row>
    <row r="19" spans="1:5" ht="16.5" customHeight="1" x14ac:dyDescent="0.3">
      <c r="A19" s="242" t="s">
        <v>6</v>
      </c>
      <c r="B19" s="243">
        <v>101.34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f>LAMIVUDINE!D43</f>
        <v>14.46</v>
      </c>
      <c r="C20" s="241"/>
      <c r="D20" s="241"/>
      <c r="E20" s="241"/>
    </row>
    <row r="21" spans="1:5" ht="16.5" customHeight="1" x14ac:dyDescent="0.3">
      <c r="A21" s="239" t="s">
        <v>10</v>
      </c>
      <c r="B21" s="244">
        <f>B20/LAMIVUDINE!B45</f>
        <v>0.14460000000000001</v>
      </c>
      <c r="C21" s="241"/>
      <c r="D21" s="241"/>
      <c r="E21" s="241"/>
    </row>
    <row r="22" spans="1:5" ht="15.75" customHeight="1" x14ac:dyDescent="0.25">
      <c r="A22" s="241"/>
      <c r="B22" s="241"/>
      <c r="C22" s="241"/>
      <c r="D22" s="241"/>
      <c r="E22" s="241"/>
    </row>
    <row r="23" spans="1:5" ht="16.5" customHeight="1" x14ac:dyDescent="0.3">
      <c r="A23" s="245" t="s">
        <v>13</v>
      </c>
      <c r="B23" s="246" t="s">
        <v>14</v>
      </c>
      <c r="C23" s="245" t="s">
        <v>15</v>
      </c>
      <c r="D23" s="245" t="s">
        <v>16</v>
      </c>
      <c r="E23" s="245" t="s">
        <v>17</v>
      </c>
    </row>
    <row r="24" spans="1:5" ht="16.5" customHeight="1" x14ac:dyDescent="0.3">
      <c r="A24" s="247">
        <v>1</v>
      </c>
      <c r="B24" s="248">
        <v>56237772</v>
      </c>
      <c r="C24" s="248">
        <v>6248.8</v>
      </c>
      <c r="D24" s="249">
        <v>1.2</v>
      </c>
      <c r="E24" s="250">
        <v>2.9</v>
      </c>
    </row>
    <row r="25" spans="1:5" ht="16.5" customHeight="1" x14ac:dyDescent="0.3">
      <c r="A25" s="247">
        <v>2</v>
      </c>
      <c r="B25" s="248">
        <v>56315421</v>
      </c>
      <c r="C25" s="248">
        <v>6181.1</v>
      </c>
      <c r="D25" s="249">
        <v>1.2</v>
      </c>
      <c r="E25" s="249">
        <v>2.9</v>
      </c>
    </row>
    <row r="26" spans="1:5" ht="16.5" customHeight="1" x14ac:dyDescent="0.3">
      <c r="A26" s="247">
        <v>3</v>
      </c>
      <c r="B26" s="248">
        <v>56114963</v>
      </c>
      <c r="C26" s="248">
        <v>6166.2</v>
      </c>
      <c r="D26" s="249">
        <v>1.2</v>
      </c>
      <c r="E26" s="249">
        <v>2.9</v>
      </c>
    </row>
    <row r="27" spans="1:5" ht="16.5" customHeight="1" x14ac:dyDescent="0.3">
      <c r="A27" s="247">
        <v>4</v>
      </c>
      <c r="B27" s="248">
        <v>56384667</v>
      </c>
      <c r="C27" s="248">
        <v>6193.7</v>
      </c>
      <c r="D27" s="249">
        <v>1.2</v>
      </c>
      <c r="E27" s="249">
        <v>2.9</v>
      </c>
    </row>
    <row r="28" spans="1:5" ht="16.5" customHeight="1" x14ac:dyDescent="0.3">
      <c r="A28" s="247">
        <v>5</v>
      </c>
      <c r="B28" s="248">
        <v>56216737</v>
      </c>
      <c r="C28" s="248">
        <v>6202.5</v>
      </c>
      <c r="D28" s="249">
        <v>1.2</v>
      </c>
      <c r="E28" s="249">
        <v>2.9</v>
      </c>
    </row>
    <row r="29" spans="1:5" ht="16.5" customHeight="1" x14ac:dyDescent="0.3">
      <c r="A29" s="247">
        <v>6</v>
      </c>
      <c r="B29" s="251">
        <v>56256768</v>
      </c>
      <c r="C29" s="251">
        <v>6182.2</v>
      </c>
      <c r="D29" s="252">
        <v>1.2</v>
      </c>
      <c r="E29" s="252">
        <v>2.9</v>
      </c>
    </row>
    <row r="30" spans="1:5" ht="16.5" customHeight="1" x14ac:dyDescent="0.3">
      <c r="A30" s="253" t="s">
        <v>18</v>
      </c>
      <c r="B30" s="254">
        <f>AVERAGE(B24:B29)</f>
        <v>56254388</v>
      </c>
      <c r="C30" s="255">
        <f>AVERAGE(C24:C29)</f>
        <v>6195.75</v>
      </c>
      <c r="D30" s="256">
        <f>AVERAGE(D24:D29)</f>
        <v>1.2</v>
      </c>
      <c r="E30" s="256">
        <f>AVERAGE(E24:E29)</f>
        <v>2.9</v>
      </c>
    </row>
    <row r="31" spans="1:5" ht="16.5" customHeight="1" x14ac:dyDescent="0.3">
      <c r="A31" s="257" t="s">
        <v>19</v>
      </c>
      <c r="B31" s="258">
        <f>(STDEV(B24:B29)/B30)</f>
        <v>1.6260555551935326E-3</v>
      </c>
      <c r="C31" s="259"/>
      <c r="D31" s="259"/>
      <c r="E31" s="260"/>
    </row>
    <row r="32" spans="1:5" s="235" customFormat="1" ht="16.5" customHeight="1" x14ac:dyDescent="0.3">
      <c r="A32" s="261" t="s">
        <v>20</v>
      </c>
      <c r="B32" s="262">
        <f>COUNT(B24:B29)</f>
        <v>6</v>
      </c>
      <c r="C32" s="263"/>
      <c r="D32" s="264"/>
      <c r="E32" s="265"/>
    </row>
    <row r="33" spans="1:5" s="235" customFormat="1" ht="15.75" customHeight="1" x14ac:dyDescent="0.25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21</v>
      </c>
      <c r="B34" s="266" t="s">
        <v>22</v>
      </c>
      <c r="C34" s="267"/>
      <c r="D34" s="267"/>
      <c r="E34" s="267"/>
    </row>
    <row r="35" spans="1:5" ht="16.5" customHeight="1" x14ac:dyDescent="0.3">
      <c r="A35" s="242"/>
      <c r="B35" s="266" t="s">
        <v>23</v>
      </c>
      <c r="C35" s="267"/>
      <c r="D35" s="267"/>
      <c r="E35" s="267"/>
    </row>
    <row r="36" spans="1:5" ht="16.5" customHeight="1" x14ac:dyDescent="0.3">
      <c r="A36" s="242"/>
      <c r="B36" s="266" t="s">
        <v>24</v>
      </c>
      <c r="C36" s="267"/>
      <c r="D36" s="267"/>
      <c r="E36" s="267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25</v>
      </c>
    </row>
    <row r="39" spans="1:5" ht="16.5" customHeight="1" x14ac:dyDescent="0.3">
      <c r="A39" s="242" t="s">
        <v>4</v>
      </c>
      <c r="B39" s="239" t="s">
        <v>125</v>
      </c>
      <c r="C39" s="241"/>
      <c r="D39" s="241"/>
      <c r="E39" s="241"/>
    </row>
    <row r="40" spans="1:5" ht="16.5" customHeight="1" x14ac:dyDescent="0.3">
      <c r="A40" s="242" t="s">
        <v>6</v>
      </c>
      <c r="B40" s="243">
        <v>101.34</v>
      </c>
      <c r="C40" s="241"/>
      <c r="D40" s="241"/>
      <c r="E40" s="241"/>
    </row>
    <row r="41" spans="1:5" ht="16.5" customHeight="1" x14ac:dyDescent="0.3">
      <c r="A41" s="239" t="s">
        <v>8</v>
      </c>
      <c r="B41" s="243">
        <f>LAMIVUDINE!D96</f>
        <v>17.170000000000002</v>
      </c>
      <c r="C41" s="241"/>
      <c r="D41" s="241"/>
      <c r="E41" s="241"/>
    </row>
    <row r="42" spans="1:5" ht="16.5" customHeight="1" x14ac:dyDescent="0.3">
      <c r="A42" s="239" t="s">
        <v>10</v>
      </c>
      <c r="B42" s="244">
        <v>0.15</v>
      </c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245" t="s">
        <v>13</v>
      </c>
      <c r="B44" s="246" t="s">
        <v>14</v>
      </c>
      <c r="C44" s="245" t="s">
        <v>15</v>
      </c>
      <c r="D44" s="245" t="s">
        <v>16</v>
      </c>
      <c r="E44" s="245" t="s">
        <v>17</v>
      </c>
    </row>
    <row r="45" spans="1:5" ht="16.5" customHeight="1" x14ac:dyDescent="0.3">
      <c r="A45" s="247">
        <v>1</v>
      </c>
      <c r="B45" s="248">
        <v>67460583</v>
      </c>
      <c r="C45" s="248">
        <v>6239.8</v>
      </c>
      <c r="D45" s="249">
        <v>1.2</v>
      </c>
      <c r="E45" s="250">
        <v>2.9</v>
      </c>
    </row>
    <row r="46" spans="1:5" ht="16.5" customHeight="1" x14ac:dyDescent="0.3">
      <c r="A46" s="247">
        <v>2</v>
      </c>
      <c r="B46" s="248">
        <v>67795040</v>
      </c>
      <c r="C46" s="248">
        <v>6416.5</v>
      </c>
      <c r="D46" s="249">
        <v>1.2</v>
      </c>
      <c r="E46" s="249">
        <v>2.9</v>
      </c>
    </row>
    <row r="47" spans="1:5" ht="16.5" customHeight="1" x14ac:dyDescent="0.3">
      <c r="A47" s="247">
        <v>3</v>
      </c>
      <c r="B47" s="248">
        <v>67961719</v>
      </c>
      <c r="C47" s="248">
        <v>6382.3</v>
      </c>
      <c r="D47" s="249">
        <v>1.2</v>
      </c>
      <c r="E47" s="249">
        <v>2.9</v>
      </c>
    </row>
    <row r="48" spans="1:5" ht="16.5" customHeight="1" x14ac:dyDescent="0.3">
      <c r="A48" s="247">
        <v>4</v>
      </c>
      <c r="B48" s="248">
        <v>67746098</v>
      </c>
      <c r="C48" s="248">
        <v>6382.3</v>
      </c>
      <c r="D48" s="249">
        <v>1.2</v>
      </c>
      <c r="E48" s="249">
        <v>2.9</v>
      </c>
    </row>
    <row r="49" spans="1:7" ht="16.5" customHeight="1" x14ac:dyDescent="0.3">
      <c r="A49" s="247">
        <v>5</v>
      </c>
      <c r="B49" s="248">
        <v>68215475</v>
      </c>
      <c r="C49" s="248">
        <v>6412</v>
      </c>
      <c r="D49" s="249">
        <v>1.2</v>
      </c>
      <c r="E49" s="249">
        <v>2.9</v>
      </c>
    </row>
    <row r="50" spans="1:7" ht="16.5" customHeight="1" x14ac:dyDescent="0.3">
      <c r="A50" s="247">
        <v>6</v>
      </c>
      <c r="B50" s="251">
        <v>68008695</v>
      </c>
      <c r="C50" s="251">
        <v>6418.9</v>
      </c>
      <c r="D50" s="252">
        <v>1.2</v>
      </c>
      <c r="E50" s="252">
        <v>2.9</v>
      </c>
    </row>
    <row r="51" spans="1:7" ht="16.5" customHeight="1" x14ac:dyDescent="0.3">
      <c r="A51" s="253" t="s">
        <v>18</v>
      </c>
      <c r="B51" s="254">
        <f>AVERAGE(B45:B50)</f>
        <v>67864601.666666672</v>
      </c>
      <c r="C51" s="255">
        <f>AVERAGE(C45:C50)</f>
        <v>6375.2999999999993</v>
      </c>
      <c r="D51" s="256">
        <f>AVERAGE(D45:D50)</f>
        <v>1.2</v>
      </c>
      <c r="E51" s="256">
        <f>AVERAGE(E45:E50)</f>
        <v>2.9</v>
      </c>
    </row>
    <row r="52" spans="1:7" ht="16.5" customHeight="1" x14ac:dyDescent="0.3">
      <c r="A52" s="257" t="s">
        <v>19</v>
      </c>
      <c r="B52" s="258">
        <f>(STDEV(B45:B50)/B51)</f>
        <v>3.8165067427510901E-3</v>
      </c>
      <c r="C52" s="259"/>
      <c r="D52" s="259"/>
      <c r="E52" s="260"/>
    </row>
    <row r="53" spans="1:7" s="235" customFormat="1" ht="16.5" customHeight="1" x14ac:dyDescent="0.3">
      <c r="A53" s="261" t="s">
        <v>20</v>
      </c>
      <c r="B53" s="262">
        <f>COUNT(B45:B50)</f>
        <v>6</v>
      </c>
      <c r="C53" s="263"/>
      <c r="D53" s="264"/>
      <c r="E53" s="265"/>
    </row>
    <row r="54" spans="1:7" s="235" customFormat="1" ht="15.75" customHeight="1" x14ac:dyDescent="0.25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21</v>
      </c>
      <c r="B55" s="266" t="s">
        <v>22</v>
      </c>
      <c r="C55" s="267"/>
      <c r="D55" s="267"/>
      <c r="E55" s="267"/>
    </row>
    <row r="56" spans="1:7" ht="16.5" customHeight="1" x14ac:dyDescent="0.3">
      <c r="A56" s="242"/>
      <c r="B56" s="266" t="s">
        <v>23</v>
      </c>
      <c r="C56" s="267"/>
      <c r="D56" s="267"/>
      <c r="E56" s="267"/>
    </row>
    <row r="57" spans="1:7" ht="16.5" customHeight="1" x14ac:dyDescent="0.3">
      <c r="A57" s="242"/>
      <c r="B57" s="266" t="s">
        <v>24</v>
      </c>
      <c r="C57" s="267"/>
      <c r="D57" s="267"/>
      <c r="E57" s="267"/>
    </row>
    <row r="58" spans="1:7" ht="14.25" customHeight="1" thickBot="1" x14ac:dyDescent="0.3">
      <c r="A58" s="268"/>
      <c r="B58" s="269"/>
      <c r="D58" s="270"/>
      <c r="F58" s="271"/>
      <c r="G58" s="271"/>
    </row>
    <row r="59" spans="1:7" ht="15" customHeight="1" x14ac:dyDescent="0.3">
      <c r="B59" s="279" t="s">
        <v>26</v>
      </c>
      <c r="C59" s="279"/>
      <c r="E59" s="272" t="s">
        <v>27</v>
      </c>
      <c r="F59" s="273"/>
      <c r="G59" s="272" t="s">
        <v>28</v>
      </c>
    </row>
    <row r="60" spans="1:7" ht="15" customHeight="1" x14ac:dyDescent="0.3">
      <c r="A60" s="274" t="s">
        <v>29</v>
      </c>
      <c r="B60" s="275"/>
      <c r="C60" s="275"/>
      <c r="E60" s="275"/>
      <c r="G60" s="275"/>
    </row>
    <row r="61" spans="1:7" ht="15" customHeight="1" x14ac:dyDescent="0.3">
      <c r="A61" s="274" t="s">
        <v>30</v>
      </c>
      <c r="B61" s="276"/>
      <c r="C61" s="276"/>
      <c r="E61" s="276"/>
      <c r="G61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9" workbookViewId="0">
      <selection activeCell="D42" sqref="D4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33</v>
      </c>
      <c r="B14" s="287"/>
      <c r="C14" s="12" t="s">
        <v>5</v>
      </c>
    </row>
    <row r="15" spans="1:7" ht="16.5" customHeight="1" x14ac:dyDescent="0.3">
      <c r="A15" s="287" t="s">
        <v>34</v>
      </c>
      <c r="B15" s="287"/>
      <c r="C15" s="12" t="s">
        <v>7</v>
      </c>
    </row>
    <row r="16" spans="1:7" ht="16.5" customHeight="1" x14ac:dyDescent="0.3">
      <c r="A16" s="287" t="s">
        <v>35</v>
      </c>
      <c r="B16" s="287"/>
      <c r="C16" s="12" t="s">
        <v>9</v>
      </c>
    </row>
    <row r="17" spans="1:5" ht="16.5" customHeight="1" x14ac:dyDescent="0.3">
      <c r="A17" s="287" t="s">
        <v>36</v>
      </c>
      <c r="B17" s="287"/>
      <c r="C17" s="12" t="s">
        <v>11</v>
      </c>
    </row>
    <row r="18" spans="1:5" ht="16.5" customHeight="1" x14ac:dyDescent="0.3">
      <c r="A18" s="287" t="s">
        <v>37</v>
      </c>
      <c r="B18" s="287"/>
      <c r="C18" s="49" t="s">
        <v>12</v>
      </c>
    </row>
    <row r="19" spans="1:5" ht="16.5" customHeight="1" x14ac:dyDescent="0.3">
      <c r="A19" s="287" t="s">
        <v>38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</v>
      </c>
      <c r="B21" s="282"/>
      <c r="C21" s="11" t="s">
        <v>39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291.83</v>
      </c>
      <c r="D24" s="39">
        <f t="shared" ref="D24:D43" si="0">(C24-$C$46)/$C$46</f>
        <v>9.7714234306554622E-3</v>
      </c>
      <c r="E24" s="5"/>
    </row>
    <row r="25" spans="1:5" ht="15.75" customHeight="1" x14ac:dyDescent="0.3">
      <c r="C25" s="47">
        <v>279.41000000000003</v>
      </c>
      <c r="D25" s="40">
        <f t="shared" si="0"/>
        <v>-3.3203462903884165E-2</v>
      </c>
      <c r="E25" s="5"/>
    </row>
    <row r="26" spans="1:5" ht="15.75" customHeight="1" x14ac:dyDescent="0.3">
      <c r="C26" s="47">
        <v>287.69</v>
      </c>
      <c r="D26" s="40">
        <f t="shared" si="0"/>
        <v>-4.553538680857748E-3</v>
      </c>
      <c r="E26" s="5"/>
    </row>
    <row r="27" spans="1:5" ht="15.75" customHeight="1" x14ac:dyDescent="0.3">
      <c r="C27" s="47">
        <v>286.3</v>
      </c>
      <c r="D27" s="40">
        <f t="shared" si="0"/>
        <v>-9.3631274091193987E-3</v>
      </c>
      <c r="E27" s="5"/>
    </row>
    <row r="28" spans="1:5" ht="15.75" customHeight="1" x14ac:dyDescent="0.3">
      <c r="C28" s="47">
        <v>293.82</v>
      </c>
      <c r="D28" s="40">
        <f t="shared" si="0"/>
        <v>1.6657093624353896E-2</v>
      </c>
      <c r="E28" s="5"/>
    </row>
    <row r="29" spans="1:5" ht="15.75" customHeight="1" x14ac:dyDescent="0.3">
      <c r="C29" s="47">
        <v>279.67</v>
      </c>
      <c r="D29" s="40">
        <f t="shared" si="0"/>
        <v>-3.2303827602194961E-2</v>
      </c>
      <c r="E29" s="5"/>
    </row>
    <row r="30" spans="1:5" ht="15.75" customHeight="1" x14ac:dyDescent="0.3">
      <c r="C30" s="47">
        <v>286.42</v>
      </c>
      <c r="D30" s="40">
        <f t="shared" si="0"/>
        <v>-8.947911116032041E-3</v>
      </c>
      <c r="E30" s="5"/>
    </row>
    <row r="31" spans="1:5" ht="15.75" customHeight="1" x14ac:dyDescent="0.3">
      <c r="C31" s="47">
        <v>281.64999999999998</v>
      </c>
      <c r="D31" s="40">
        <f t="shared" si="0"/>
        <v>-2.5452758766253972E-2</v>
      </c>
      <c r="E31" s="5"/>
    </row>
    <row r="32" spans="1:5" ht="15.75" customHeight="1" x14ac:dyDescent="0.3">
      <c r="C32" s="47">
        <v>292.64999999999998</v>
      </c>
      <c r="D32" s="40">
        <f t="shared" si="0"/>
        <v>1.2608734766752267E-2</v>
      </c>
      <c r="E32" s="5"/>
    </row>
    <row r="33" spans="1:7" ht="15.75" customHeight="1" x14ac:dyDescent="0.3">
      <c r="C33" s="47">
        <v>292.08</v>
      </c>
      <c r="D33" s="40">
        <f t="shared" si="0"/>
        <v>1.0636457374587422E-2</v>
      </c>
      <c r="E33" s="5"/>
    </row>
    <row r="34" spans="1:7" ht="15.75" customHeight="1" x14ac:dyDescent="0.3">
      <c r="C34" s="47">
        <v>288.55</v>
      </c>
      <c r="D34" s="40">
        <f t="shared" si="0"/>
        <v>-1.5778219137317581E-3</v>
      </c>
      <c r="E34" s="5"/>
    </row>
    <row r="35" spans="1:7" ht="15.75" customHeight="1" x14ac:dyDescent="0.3">
      <c r="C35" s="47">
        <v>290.27999999999997</v>
      </c>
      <c r="D35" s="40">
        <f t="shared" si="0"/>
        <v>4.4082129782772716E-3</v>
      </c>
      <c r="E35" s="5"/>
    </row>
    <row r="36" spans="1:7" ht="15.75" customHeight="1" x14ac:dyDescent="0.3">
      <c r="C36" s="47">
        <v>287.95999999999998</v>
      </c>
      <c r="D36" s="40">
        <f t="shared" si="0"/>
        <v>-3.6193020214112938E-3</v>
      </c>
      <c r="E36" s="5"/>
    </row>
    <row r="37" spans="1:7" ht="15.75" customHeight="1" x14ac:dyDescent="0.3">
      <c r="C37" s="47">
        <v>288</v>
      </c>
      <c r="D37" s="40">
        <f t="shared" si="0"/>
        <v>-3.4808965903821093E-3</v>
      </c>
      <c r="E37" s="5"/>
    </row>
    <row r="38" spans="1:7" ht="15.75" customHeight="1" x14ac:dyDescent="0.3">
      <c r="C38" s="47">
        <v>288.89999999999998</v>
      </c>
      <c r="D38" s="40">
        <f t="shared" si="0"/>
        <v>-3.6677439222713217E-4</v>
      </c>
      <c r="E38" s="5"/>
    </row>
    <row r="39" spans="1:7" ht="15.75" customHeight="1" x14ac:dyDescent="0.3">
      <c r="C39" s="47">
        <v>299.27</v>
      </c>
      <c r="D39" s="40">
        <f t="shared" si="0"/>
        <v>3.5514833602070583E-2</v>
      </c>
      <c r="E39" s="5"/>
    </row>
    <row r="40" spans="1:7" ht="15.75" customHeight="1" x14ac:dyDescent="0.3">
      <c r="C40" s="47">
        <v>292.49</v>
      </c>
      <c r="D40" s="40">
        <f t="shared" si="0"/>
        <v>1.2055113042635924E-2</v>
      </c>
      <c r="E40" s="5"/>
    </row>
    <row r="41" spans="1:7" ht="15.75" customHeight="1" x14ac:dyDescent="0.3">
      <c r="C41" s="47">
        <v>290.73</v>
      </c>
      <c r="D41" s="40">
        <f t="shared" si="0"/>
        <v>5.9652740773549562E-3</v>
      </c>
      <c r="E41" s="5"/>
    </row>
    <row r="42" spans="1:7" ht="15.75" customHeight="1" x14ac:dyDescent="0.3">
      <c r="C42" s="47">
        <v>288.08</v>
      </c>
      <c r="D42" s="40">
        <f t="shared" si="0"/>
        <v>-3.2040857283239374E-3</v>
      </c>
      <c r="E42" s="5"/>
    </row>
    <row r="43" spans="1:7" ht="16.5" customHeight="1" x14ac:dyDescent="0.3">
      <c r="C43" s="48">
        <v>294.33999999999997</v>
      </c>
      <c r="D43" s="41">
        <f t="shared" si="0"/>
        <v>1.8456364227732308E-2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5780.119999999999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289.00599999999997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0">
        <f>C46</f>
        <v>289.00599999999997</v>
      </c>
      <c r="C49" s="45">
        <f>-IF(C46&lt;=80,10%,IF(C46&lt;250,7.5%,5%))</f>
        <v>-0.05</v>
      </c>
      <c r="D49" s="33">
        <f>IF(C46&lt;=80,C46*0.9,IF(C46&lt;250,C46*0.925,C46*0.95))</f>
        <v>274.55569999999994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303.4563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5" workbookViewId="0">
      <selection activeCell="D43" sqref="D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8" t="s">
        <v>45</v>
      </c>
      <c r="B1" s="288"/>
      <c r="C1" s="288"/>
      <c r="D1" s="288"/>
      <c r="E1" s="288"/>
      <c r="F1" s="288"/>
      <c r="G1" s="288"/>
      <c r="H1" s="288"/>
      <c r="I1" s="288"/>
    </row>
    <row r="2" spans="1:9" ht="18.7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</row>
    <row r="3" spans="1:9" ht="18.75" customHeight="1" x14ac:dyDescent="0.25">
      <c r="A3" s="288"/>
      <c r="B3" s="288"/>
      <c r="C3" s="288"/>
      <c r="D3" s="288"/>
      <c r="E3" s="288"/>
      <c r="F3" s="288"/>
      <c r="G3" s="288"/>
      <c r="H3" s="288"/>
      <c r="I3" s="288"/>
    </row>
    <row r="4" spans="1:9" ht="18.7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</row>
    <row r="5" spans="1:9" ht="18.75" customHeight="1" x14ac:dyDescent="0.25">
      <c r="A5" s="288"/>
      <c r="B5" s="288"/>
      <c r="C5" s="288"/>
      <c r="D5" s="288"/>
      <c r="E5" s="288"/>
      <c r="F5" s="288"/>
      <c r="G5" s="288"/>
      <c r="H5" s="288"/>
      <c r="I5" s="288"/>
    </row>
    <row r="6" spans="1:9" ht="18.7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</row>
    <row r="7" spans="1:9" ht="18.75" customHeight="1" x14ac:dyDescent="0.25">
      <c r="A7" s="288"/>
      <c r="B7" s="288"/>
      <c r="C7" s="288"/>
      <c r="D7" s="288"/>
      <c r="E7" s="288"/>
      <c r="F7" s="288"/>
      <c r="G7" s="288"/>
      <c r="H7" s="288"/>
      <c r="I7" s="288"/>
    </row>
    <row r="8" spans="1:9" x14ac:dyDescent="0.25">
      <c r="A8" s="289" t="s">
        <v>46</v>
      </c>
      <c r="B8" s="289"/>
      <c r="C8" s="289"/>
      <c r="D8" s="289"/>
      <c r="E8" s="289"/>
      <c r="F8" s="289"/>
      <c r="G8" s="289"/>
      <c r="H8" s="289"/>
      <c r="I8" s="289"/>
    </row>
    <row r="9" spans="1:9" x14ac:dyDescent="0.25">
      <c r="A9" s="289"/>
      <c r="B9" s="289"/>
      <c r="C9" s="289"/>
      <c r="D9" s="289"/>
      <c r="E9" s="289"/>
      <c r="F9" s="289"/>
      <c r="G9" s="289"/>
      <c r="H9" s="289"/>
      <c r="I9" s="289"/>
    </row>
    <row r="10" spans="1:9" x14ac:dyDescent="0.25">
      <c r="A10" s="289"/>
      <c r="B10" s="289"/>
      <c r="C10" s="289"/>
      <c r="D10" s="289"/>
      <c r="E10" s="289"/>
      <c r="F10" s="289"/>
      <c r="G10" s="289"/>
      <c r="H10" s="289"/>
      <c r="I10" s="289"/>
    </row>
    <row r="11" spans="1:9" x14ac:dyDescent="0.25">
      <c r="A11" s="289"/>
      <c r="B11" s="289"/>
      <c r="C11" s="289"/>
      <c r="D11" s="289"/>
      <c r="E11" s="289"/>
      <c r="F11" s="289"/>
      <c r="G11" s="289"/>
      <c r="H11" s="289"/>
      <c r="I11" s="289"/>
    </row>
    <row r="12" spans="1:9" x14ac:dyDescent="0.25">
      <c r="A12" s="289"/>
      <c r="B12" s="289"/>
      <c r="C12" s="289"/>
      <c r="D12" s="289"/>
      <c r="E12" s="289"/>
      <c r="F12" s="289"/>
      <c r="G12" s="289"/>
      <c r="H12" s="289"/>
      <c r="I12" s="289"/>
    </row>
    <row r="13" spans="1:9" x14ac:dyDescent="0.25">
      <c r="A13" s="289"/>
      <c r="B13" s="289"/>
      <c r="C13" s="289"/>
      <c r="D13" s="289"/>
      <c r="E13" s="289"/>
      <c r="F13" s="289"/>
      <c r="G13" s="289"/>
      <c r="H13" s="289"/>
      <c r="I13" s="289"/>
    </row>
    <row r="14" spans="1:9" x14ac:dyDescent="0.25">
      <c r="A14" s="289"/>
      <c r="B14" s="289"/>
      <c r="C14" s="289"/>
      <c r="D14" s="289"/>
      <c r="E14" s="289"/>
      <c r="F14" s="289"/>
      <c r="G14" s="289"/>
      <c r="H14" s="289"/>
      <c r="I14" s="289"/>
    </row>
    <row r="15" spans="1:9" ht="19.5" customHeight="1" x14ac:dyDescent="0.3">
      <c r="A15" s="50"/>
    </row>
    <row r="16" spans="1:9" ht="19.5" customHeight="1" x14ac:dyDescent="0.3">
      <c r="A16" s="322" t="s">
        <v>31</v>
      </c>
      <c r="B16" s="323"/>
      <c r="C16" s="323"/>
      <c r="D16" s="323"/>
      <c r="E16" s="323"/>
      <c r="F16" s="323"/>
      <c r="G16" s="323"/>
      <c r="H16" s="324"/>
    </row>
    <row r="17" spans="1:14" ht="20.25" customHeight="1" x14ac:dyDescent="0.25">
      <c r="A17" s="325" t="s">
        <v>47</v>
      </c>
      <c r="B17" s="325"/>
      <c r="C17" s="325"/>
      <c r="D17" s="325"/>
      <c r="E17" s="325"/>
      <c r="F17" s="325"/>
      <c r="G17" s="325"/>
      <c r="H17" s="325"/>
    </row>
    <row r="18" spans="1:14" ht="26.25" customHeight="1" x14ac:dyDescent="0.4">
      <c r="A18" s="52" t="s">
        <v>33</v>
      </c>
      <c r="B18" s="321" t="s">
        <v>5</v>
      </c>
      <c r="C18" s="321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6" t="s">
        <v>9</v>
      </c>
      <c r="C20" s="32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6" t="s">
        <v>11</v>
      </c>
      <c r="C21" s="326"/>
      <c r="D21" s="326"/>
      <c r="E21" s="326"/>
      <c r="F21" s="326"/>
      <c r="G21" s="326"/>
      <c r="H21" s="32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1" t="s">
        <v>125</v>
      </c>
      <c r="C26" s="321"/>
    </row>
    <row r="27" spans="1:14" ht="26.25" customHeight="1" x14ac:dyDescent="0.4">
      <c r="A27" s="61" t="s">
        <v>48</v>
      </c>
      <c r="B27" s="319" t="s">
        <v>126</v>
      </c>
      <c r="C27" s="319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296" t="s">
        <v>50</v>
      </c>
      <c r="D29" s="297"/>
      <c r="E29" s="297"/>
      <c r="F29" s="297"/>
      <c r="G29" s="29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9" t="s">
        <v>53</v>
      </c>
      <c r="D31" s="300"/>
      <c r="E31" s="300"/>
      <c r="F31" s="300"/>
      <c r="G31" s="300"/>
      <c r="H31" s="30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9" t="s">
        <v>55</v>
      </c>
      <c r="D32" s="300"/>
      <c r="E32" s="300"/>
      <c r="F32" s="300"/>
      <c r="G32" s="300"/>
      <c r="H32" s="30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2" t="s">
        <v>59</v>
      </c>
      <c r="E36" s="320"/>
      <c r="F36" s="302" t="s">
        <v>60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84">
        <v>56317310</v>
      </c>
      <c r="E38" s="85">
        <f>IF(ISBLANK(D38),"-",$D$48/$D$45*D38)</f>
        <v>57647963.349211849</v>
      </c>
      <c r="F38" s="84">
        <v>62442595</v>
      </c>
      <c r="G38" s="86">
        <f>IF(ISBLANK(F38),"-",$D$48/$F$45*F38)</f>
        <v>58534130.61680261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56211331</v>
      </c>
      <c r="E39" s="90">
        <f>IF(ISBLANK(D39),"-",$D$48/$D$45*D39)</f>
        <v>57539480.300078534</v>
      </c>
      <c r="F39" s="89">
        <v>62411907</v>
      </c>
      <c r="G39" s="91">
        <f>IF(ISBLANK(F39),"-",$D$48/$F$45*F39)</f>
        <v>58505363.468346201</v>
      </c>
      <c r="I39" s="304">
        <f>ABS((F43/D43*D42)-F42)/D42</f>
        <v>1.280712591532363E-2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56632925</v>
      </c>
      <c r="E40" s="90">
        <f>IF(ISBLANK(D40),"-",$D$48/$D$45*D40)</f>
        <v>57971035.632892683</v>
      </c>
      <c r="F40" s="89">
        <v>62032658</v>
      </c>
      <c r="G40" s="91">
        <f>IF(ISBLANK(F40),"-",$D$48/$F$45*F40)</f>
        <v>58149852.770844094</v>
      </c>
      <c r="I40" s="30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56387188.666666664</v>
      </c>
      <c r="E42" s="100">
        <f>AVERAGE(E38:E41)</f>
        <v>57719493.094061017</v>
      </c>
      <c r="F42" s="99">
        <f>AVERAGE(F38:F41)</f>
        <v>62295720</v>
      </c>
      <c r="G42" s="101">
        <f>AVERAGE(G38:G41)</f>
        <v>58396448.951997638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14.46</v>
      </c>
      <c r="E43" s="92"/>
      <c r="F43" s="104">
        <v>15.79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14.46</v>
      </c>
      <c r="E44" s="107"/>
      <c r="F44" s="106">
        <f>F43*$B$34</f>
        <v>15.79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14.653764000000001</v>
      </c>
      <c r="E45" s="110"/>
      <c r="F45" s="109">
        <f>F44*$B$30/100</f>
        <v>16.001586</v>
      </c>
      <c r="H45" s="102"/>
    </row>
    <row r="46" spans="1:14" ht="19.5" customHeight="1" x14ac:dyDescent="0.3">
      <c r="A46" s="290" t="s">
        <v>78</v>
      </c>
      <c r="B46" s="291"/>
      <c r="C46" s="105" t="s">
        <v>79</v>
      </c>
      <c r="D46" s="111">
        <f>D45/$B$45</f>
        <v>0.14653764</v>
      </c>
      <c r="E46" s="112"/>
      <c r="F46" s="113">
        <f>F45/$B$45</f>
        <v>0.16001586000000001</v>
      </c>
      <c r="H46" s="102"/>
    </row>
    <row r="47" spans="1:14" ht="27" customHeight="1" x14ac:dyDescent="0.4">
      <c r="A47" s="292"/>
      <c r="B47" s="293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58057971.023029327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7.2252314107359187E-3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film coated tablet contains Lamivudine USP 150mg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223">
        <f>Uniformity!C46</f>
        <v>289.00599999999997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307" t="s">
        <v>94</v>
      </c>
      <c r="D60" s="310">
        <v>267.97000000000003</v>
      </c>
      <c r="E60" s="134">
        <v>1</v>
      </c>
      <c r="F60" s="135">
        <v>56724017</v>
      </c>
      <c r="G60" s="225">
        <f>IF(ISBLANK(F60),"-",(F60/$D$50*$D$47*$B$68)*($B$57/$D$60))</f>
        <v>158.05821251521758</v>
      </c>
      <c r="H60" s="136">
        <f t="shared" ref="H60:H71" si="0">IF(ISBLANK(F60),"-",G60/$B$56)</f>
        <v>1.0537214167681173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308"/>
      <c r="D61" s="311"/>
      <c r="E61" s="137">
        <v>2</v>
      </c>
      <c r="F61" s="89">
        <v>56633662</v>
      </c>
      <c r="G61" s="226">
        <f>IF(ISBLANK(F61),"-",(F61/$D$50*$D$47*$B$68)*($B$57/$D$60))</f>
        <v>157.80644350189448</v>
      </c>
      <c r="H61" s="138">
        <f t="shared" si="0"/>
        <v>1.0520429566792966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08"/>
      <c r="D62" s="311"/>
      <c r="E62" s="137">
        <v>3</v>
      </c>
      <c r="F62" s="139">
        <v>56750776</v>
      </c>
      <c r="G62" s="226">
        <f>IF(ISBLANK(F62),"-",(F62/$D$50*$D$47*$B$68)*($B$57/$D$60))</f>
        <v>158.132774930441</v>
      </c>
      <c r="H62" s="138">
        <f t="shared" si="0"/>
        <v>1.0542184995362733</v>
      </c>
      <c r="L62" s="64"/>
    </row>
    <row r="63" spans="1:12" ht="27" customHeight="1" x14ac:dyDescent="0.4">
      <c r="A63" s="76" t="s">
        <v>97</v>
      </c>
      <c r="B63" s="77">
        <v>1</v>
      </c>
      <c r="C63" s="318"/>
      <c r="D63" s="312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7" t="s">
        <v>99</v>
      </c>
      <c r="D64" s="310">
        <v>235.65</v>
      </c>
      <c r="E64" s="134">
        <v>1</v>
      </c>
      <c r="F64" s="135">
        <v>49689615</v>
      </c>
      <c r="G64" s="227">
        <f>IF(ISBLANK(F64),"-",(F64/$D$50*$D$47*$B$68)*($B$57/$D$64))</f>
        <v>157.44702234838627</v>
      </c>
      <c r="H64" s="142">
        <f t="shared" si="0"/>
        <v>1.0496468156559084</v>
      </c>
    </row>
    <row r="65" spans="1:8" ht="26.25" customHeight="1" x14ac:dyDescent="0.4">
      <c r="A65" s="76" t="s">
        <v>100</v>
      </c>
      <c r="B65" s="77">
        <v>1</v>
      </c>
      <c r="C65" s="308"/>
      <c r="D65" s="311"/>
      <c r="E65" s="137">
        <v>2</v>
      </c>
      <c r="F65" s="89">
        <v>49258690</v>
      </c>
      <c r="G65" s="228">
        <f>IF(ISBLANK(F65),"-",(F65/$D$50*$D$47*$B$68)*($B$57/$D$64))</f>
        <v>156.08158898559046</v>
      </c>
      <c r="H65" s="143">
        <f t="shared" si="0"/>
        <v>1.0405439265706031</v>
      </c>
    </row>
    <row r="66" spans="1:8" ht="26.25" customHeight="1" x14ac:dyDescent="0.4">
      <c r="A66" s="76" t="s">
        <v>101</v>
      </c>
      <c r="B66" s="77">
        <v>1</v>
      </c>
      <c r="C66" s="308"/>
      <c r="D66" s="311"/>
      <c r="E66" s="137">
        <v>3</v>
      </c>
      <c r="F66" s="89">
        <v>49400465</v>
      </c>
      <c r="G66" s="228">
        <f>IF(ISBLANK(F66),"-",(F66/$D$50*$D$47*$B$68)*($B$57/$D$64))</f>
        <v>156.53081870076218</v>
      </c>
      <c r="H66" s="143">
        <f t="shared" si="0"/>
        <v>1.0435387913384147</v>
      </c>
    </row>
    <row r="67" spans="1:8" ht="27" customHeight="1" x14ac:dyDescent="0.4">
      <c r="A67" s="76" t="s">
        <v>102</v>
      </c>
      <c r="B67" s="77">
        <v>1</v>
      </c>
      <c r="C67" s="318"/>
      <c r="D67" s="312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307" t="s">
        <v>104</v>
      </c>
      <c r="D68" s="310">
        <v>225.95</v>
      </c>
      <c r="E68" s="134">
        <v>1</v>
      </c>
      <c r="F68" s="135">
        <v>48715281</v>
      </c>
      <c r="G68" s="227">
        <f>IF(ISBLANK(F68),"-",(F68/$D$50*$D$47*$B$68)*($B$57/$D$68))</f>
        <v>160.98637832217642</v>
      </c>
      <c r="H68" s="138">
        <f t="shared" si="0"/>
        <v>1.0732425221478428</v>
      </c>
    </row>
    <row r="69" spans="1:8" ht="27" customHeight="1" x14ac:dyDescent="0.4">
      <c r="A69" s="124" t="s">
        <v>105</v>
      </c>
      <c r="B69" s="146">
        <f>(D47*B68)/B56*B57</f>
        <v>289.00599999999997</v>
      </c>
      <c r="C69" s="308"/>
      <c r="D69" s="311"/>
      <c r="E69" s="137">
        <v>2</v>
      </c>
      <c r="F69" s="89">
        <v>48608268</v>
      </c>
      <c r="G69" s="228">
        <f>IF(ISBLANK(F69),"-",(F69/$D$50*$D$47*$B$68)*($B$57/$D$68))</f>
        <v>160.63273907490631</v>
      </c>
      <c r="H69" s="138">
        <f t="shared" si="0"/>
        <v>1.0708849271660421</v>
      </c>
    </row>
    <row r="70" spans="1:8" ht="26.25" customHeight="1" x14ac:dyDescent="0.4">
      <c r="A70" s="313" t="s">
        <v>78</v>
      </c>
      <c r="B70" s="314"/>
      <c r="C70" s="308"/>
      <c r="D70" s="311"/>
      <c r="E70" s="137">
        <v>3</v>
      </c>
      <c r="F70" s="89">
        <v>48768363</v>
      </c>
      <c r="G70" s="228">
        <f>IF(ISBLANK(F70),"-",(F70/$D$50*$D$47*$B$68)*($B$57/$D$68))</f>
        <v>161.16179512689723</v>
      </c>
      <c r="H70" s="138">
        <f t="shared" si="0"/>
        <v>1.0744119675126482</v>
      </c>
    </row>
    <row r="71" spans="1:8" ht="27" customHeight="1" x14ac:dyDescent="0.4">
      <c r="A71" s="315"/>
      <c r="B71" s="316"/>
      <c r="C71" s="309"/>
      <c r="D71" s="312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1.056916869263905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1.2102096820633592E-2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94" t="str">
        <f>B20</f>
        <v>Lamivudine</v>
      </c>
      <c r="D76" s="294"/>
      <c r="E76" s="157" t="s">
        <v>108</v>
      </c>
      <c r="F76" s="157"/>
      <c r="G76" s="158">
        <f>H72</f>
        <v>1.056916869263905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7" t="str">
        <f>B26</f>
        <v>lamivudine</v>
      </c>
      <c r="C79" s="317"/>
    </row>
    <row r="80" spans="1:8" ht="26.25" customHeight="1" x14ac:dyDescent="0.4">
      <c r="A80" s="61" t="s">
        <v>48</v>
      </c>
      <c r="B80" s="317" t="str">
        <f>B27</f>
        <v>WRS/L3/6</v>
      </c>
      <c r="C80" s="317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296" t="s">
        <v>50</v>
      </c>
      <c r="D82" s="297"/>
      <c r="E82" s="297"/>
      <c r="F82" s="297"/>
      <c r="G82" s="29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9" t="s">
        <v>111</v>
      </c>
      <c r="D84" s="300"/>
      <c r="E84" s="300"/>
      <c r="F84" s="300"/>
      <c r="G84" s="300"/>
      <c r="H84" s="30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9" t="s">
        <v>112</v>
      </c>
      <c r="D85" s="300"/>
      <c r="E85" s="300"/>
      <c r="F85" s="300"/>
      <c r="G85" s="300"/>
      <c r="H85" s="30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2" t="s">
        <v>60</v>
      </c>
      <c r="G89" s="303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84">
        <v>64933216</v>
      </c>
      <c r="G91" s="86">
        <f>IF(ISBLANK(F91),"-",$D$101/$F$98*F91)</f>
        <v>65156209.216671489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89">
        <v>64483062</v>
      </c>
      <c r="G92" s="91">
        <f>IF(ISBLANK(F92),"-",$D$101/$F$98*F92)</f>
        <v>64704509.300811455</v>
      </c>
      <c r="I92" s="304">
        <f>ABS((F96/D96*D95)-F95)/D95</f>
        <v>1.1718883784746035E-5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89">
        <v>64541963</v>
      </c>
      <c r="G93" s="91">
        <f>IF(ISBLANK(F93),"-",$D$101/$F$98*F93)</f>
        <v>64763612.578232236</v>
      </c>
      <c r="I93" s="30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67730402.333333328</v>
      </c>
      <c r="E95" s="100">
        <f>AVERAGE(E91:E94)</f>
        <v>64875573.482422806</v>
      </c>
      <c r="F95" s="170">
        <f>AVERAGE(F91:F94)</f>
        <v>64652747</v>
      </c>
      <c r="G95" s="171">
        <f>AVERAGE(G91:G94)</f>
        <v>64874777.031905055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17.170000000000002</v>
      </c>
      <c r="E96" s="92"/>
      <c r="F96" s="104">
        <v>16.39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17.400078000000004</v>
      </c>
      <c r="E98" s="110"/>
      <c r="F98" s="109">
        <f>F97*$B$83/100</f>
        <v>16.609626000000002</v>
      </c>
    </row>
    <row r="99" spans="1:10" ht="19.5" customHeight="1" x14ac:dyDescent="0.3">
      <c r="A99" s="290" t="s">
        <v>78</v>
      </c>
      <c r="B99" s="305"/>
      <c r="C99" s="174" t="s">
        <v>116</v>
      </c>
      <c r="D99" s="178">
        <f>D98/$B$98</f>
        <v>0.17400078000000005</v>
      </c>
      <c r="E99" s="110"/>
      <c r="F99" s="113">
        <f>F98/$B$98</f>
        <v>0.16609626000000002</v>
      </c>
      <c r="G99" s="179"/>
      <c r="H99" s="102"/>
    </row>
    <row r="100" spans="1:10" ht="19.5" customHeight="1" x14ac:dyDescent="0.3">
      <c r="A100" s="292"/>
      <c r="B100" s="306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64875175.257163934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2.7478181865647397E-3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63000862</v>
      </c>
      <c r="E108" s="231">
        <f t="shared" ref="E108:E113" si="1">IF(ISBLANK(D108),"-",D108/$D$103*$D$100*$B$116)</f>
        <v>145.66633943630782</v>
      </c>
      <c r="F108" s="197">
        <f t="shared" ref="F108:F113" si="2">IF(ISBLANK(D108), "-", E108/$B$56)</f>
        <v>0.97110892957538553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63127764</v>
      </c>
      <c r="E109" s="232">
        <f t="shared" si="1"/>
        <v>145.95975367256295</v>
      </c>
      <c r="F109" s="198">
        <f t="shared" si="2"/>
        <v>0.97306502448375298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59973790</v>
      </c>
      <c r="E110" s="232">
        <f t="shared" si="1"/>
        <v>138.66734793917334</v>
      </c>
      <c r="F110" s="198">
        <f t="shared" si="2"/>
        <v>0.92444898626115557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60438457</v>
      </c>
      <c r="E111" s="232">
        <f t="shared" si="1"/>
        <v>139.74171960327612</v>
      </c>
      <c r="F111" s="198">
        <f t="shared" si="2"/>
        <v>0.93161146402184081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59379925</v>
      </c>
      <c r="E112" s="232">
        <f t="shared" si="1"/>
        <v>137.29425338263627</v>
      </c>
      <c r="F112" s="198">
        <f t="shared" si="2"/>
        <v>0.91529502255090844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63379503</v>
      </c>
      <c r="E113" s="233">
        <f t="shared" si="1"/>
        <v>146.54180759149753</v>
      </c>
      <c r="F113" s="201">
        <f t="shared" si="2"/>
        <v>0.97694538394331687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0.94874580180605994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2.9398085479355521E-2</v>
      </c>
      <c r="I116" s="50"/>
    </row>
    <row r="117" spans="1:10" ht="27" customHeight="1" x14ac:dyDescent="0.4">
      <c r="A117" s="290" t="s">
        <v>78</v>
      </c>
      <c r="B117" s="291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292"/>
      <c r="B118" s="29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4" t="str">
        <f>B20</f>
        <v>Lamivudine</v>
      </c>
      <c r="D120" s="294"/>
      <c r="E120" s="157" t="s">
        <v>124</v>
      </c>
      <c r="F120" s="157"/>
      <c r="G120" s="158">
        <f>F115</f>
        <v>0.94874580180605994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295" t="s">
        <v>26</v>
      </c>
      <c r="C122" s="295"/>
      <c r="E122" s="163" t="s">
        <v>27</v>
      </c>
      <c r="F122" s="215"/>
      <c r="G122" s="295" t="s">
        <v>28</v>
      </c>
      <c r="H122" s="295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LAMIVUDINE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2015-10-19T06:05:56Z</cp:lastPrinted>
  <dcterms:created xsi:type="dcterms:W3CDTF">2005-07-05T10:19:27Z</dcterms:created>
  <dcterms:modified xsi:type="dcterms:W3CDTF">2015-10-19T06:07:40Z</dcterms:modified>
  <cp:category/>
</cp:coreProperties>
</file>