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4" i="1" l="1"/>
  <c r="B53" i="1"/>
  <c r="B33" i="1"/>
  <c r="E31" i="1"/>
  <c r="D31" i="1"/>
  <c r="C31" i="1"/>
  <c r="B31" i="1"/>
  <c r="B32" i="1" s="1"/>
  <c r="F97" i="3" l="1"/>
  <c r="F98" i="3"/>
  <c r="F99" i="3" s="1"/>
  <c r="G95" i="3" l="1"/>
  <c r="F115" i="3"/>
  <c r="B98" i="3"/>
  <c r="B87" i="3"/>
  <c r="B30" i="3"/>
  <c r="B69" i="3" l="1"/>
  <c r="B45" i="3"/>
  <c r="C120" i="3"/>
  <c r="B116" i="3"/>
  <c r="D100" i="3" s="1"/>
  <c r="F95" i="3"/>
  <c r="D95" i="3"/>
  <c r="I92" i="3" s="1"/>
  <c r="D97" i="3"/>
  <c r="B81" i="3"/>
  <c r="B83" i="3" s="1"/>
  <c r="B80" i="3"/>
  <c r="B79" i="3"/>
  <c r="C76" i="3"/>
  <c r="B68" i="3"/>
  <c r="B57" i="3"/>
  <c r="C56" i="3"/>
  <c r="B55" i="3"/>
  <c r="D48" i="3"/>
  <c r="F42" i="3"/>
  <c r="D42" i="3"/>
  <c r="B34" i="3"/>
  <c r="D44" i="3" s="1"/>
  <c r="D49" i="2"/>
  <c r="C46" i="2"/>
  <c r="C45" i="2"/>
  <c r="D41" i="2"/>
  <c r="D40" i="2"/>
  <c r="D37" i="2"/>
  <c r="D36" i="2"/>
  <c r="D34" i="2"/>
  <c r="D33" i="2"/>
  <c r="D32" i="2"/>
  <c r="D30" i="2"/>
  <c r="D29" i="2"/>
  <c r="D28" i="2"/>
  <c r="D27" i="2"/>
  <c r="D26" i="2"/>
  <c r="D25" i="2"/>
  <c r="D24" i="2"/>
  <c r="C19" i="2"/>
  <c r="D101" i="3" l="1"/>
  <c r="D45" i="3"/>
  <c r="D46" i="3" s="1"/>
  <c r="D98" i="3"/>
  <c r="D99" i="3" s="1"/>
  <c r="I39" i="3"/>
  <c r="D102" i="3"/>
  <c r="E94" i="3"/>
  <c r="D49" i="3"/>
  <c r="E41" i="3"/>
  <c r="D31" i="2"/>
  <c r="D35" i="2"/>
  <c r="D39" i="2"/>
  <c r="D43" i="2"/>
  <c r="C49" i="2"/>
  <c r="F44" i="3"/>
  <c r="F45" i="3" s="1"/>
  <c r="F46" i="3" s="1"/>
  <c r="C50" i="2"/>
  <c r="D38" i="2"/>
  <c r="D42" i="2"/>
  <c r="B49" i="2"/>
  <c r="D50" i="2"/>
  <c r="E91" i="3" l="1"/>
  <c r="E95" i="3" s="1"/>
  <c r="E39" i="3"/>
  <c r="E40" i="3"/>
  <c r="E92" i="3"/>
  <c r="G94" i="3"/>
  <c r="E38" i="3"/>
  <c r="G93" i="3"/>
  <c r="E93" i="3"/>
  <c r="G38" i="3"/>
  <c r="G40" i="3"/>
  <c r="G41" i="3"/>
  <c r="G91" i="3"/>
  <c r="G39" i="3"/>
  <c r="G92" i="3"/>
  <c r="E42" i="3" l="1"/>
  <c r="G42" i="3"/>
  <c r="D103" i="3"/>
  <c r="E113" i="3" s="1"/>
  <c r="F113" i="3" s="1"/>
  <c r="D50" i="3"/>
  <c r="G68" i="3" s="1"/>
  <c r="H68" i="3" s="1"/>
  <c r="D52" i="3"/>
  <c r="D105" i="3"/>
  <c r="D104" i="3"/>
  <c r="E108" i="3" l="1"/>
  <c r="F108" i="3" s="1"/>
  <c r="E110" i="3"/>
  <c r="F110" i="3" s="1"/>
  <c r="E111" i="3"/>
  <c r="F111" i="3" s="1"/>
  <c r="G66" i="3"/>
  <c r="H66" i="3" s="1"/>
  <c r="E109" i="3"/>
  <c r="F109" i="3" s="1"/>
  <c r="E112" i="3"/>
  <c r="F112" i="3" s="1"/>
  <c r="G70" i="3"/>
  <c r="H70" i="3" s="1"/>
  <c r="G61" i="3"/>
  <c r="H61" i="3" s="1"/>
  <c r="G63" i="3"/>
  <c r="H63" i="3" s="1"/>
  <c r="G60" i="3"/>
  <c r="H60" i="3" s="1"/>
  <c r="G69" i="3"/>
  <c r="H69" i="3" s="1"/>
  <c r="G65" i="3"/>
  <c r="H65" i="3" s="1"/>
  <c r="G62" i="3"/>
  <c r="H62" i="3" s="1"/>
  <c r="G71" i="3"/>
  <c r="H71" i="3" s="1"/>
  <c r="D51" i="3"/>
  <c r="G67" i="3"/>
  <c r="H67" i="3" s="1"/>
  <c r="G64" i="3"/>
  <c r="H64" i="3" s="1"/>
  <c r="F116" i="3" l="1"/>
  <c r="F117" i="3"/>
  <c r="H74" i="3"/>
  <c r="H72" i="3"/>
  <c r="G120" i="3" l="1"/>
  <c r="H73" i="3"/>
  <c r="G76" i="3"/>
</calcChain>
</file>

<file path=xl/sharedStrings.xml><?xml version="1.0" encoding="utf-8"?>
<sst xmlns="http://schemas.openxmlformats.org/spreadsheetml/2006/main" count="234" uniqueCount="129">
  <si>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</si>
  <si>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</si>
  <si>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</si>
  <si>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</si>
  <si>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</si>
  <si>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</si>
  <si>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</si>
  <si>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NDQD201508130</t>
  </si>
  <si>
    <t>Weight (mg):</t>
  </si>
  <si>
    <t>Nevirapine USP</t>
  </si>
  <si>
    <t>Standard Conc (mg/mL):</t>
  </si>
  <si>
    <t xml:space="preserve">Each Tablet contins Nevirapine USP 200mg </t>
  </si>
  <si>
    <t>2015-08-12 13:42:42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</si>
  <si>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</si>
  <si>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</si>
  <si>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</si>
  <si>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</si>
  <si>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</si>
  <si>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</si>
  <si>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</si>
  <si>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</si>
  <si>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</si>
  <si>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</si>
  <si>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</si>
  <si>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</si>
  <si>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</si>
  <si>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</si>
  <si>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</si>
  <si>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</si>
  <si>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</si>
  <si>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</si>
  <si>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</si>
  <si>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</si>
  <si>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</si>
  <si>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</si>
  <si>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</si>
  <si>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</si>
  <si>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</si>
  <si>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</si>
  <si>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</si>
  <si>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</si>
  <si>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</si>
  <si>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</si>
  <si>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</si>
  <si>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</si>
  <si>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</si>
  <si>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</si>
  <si>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</si>
  <si>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</si>
  <si>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</si>
  <si>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</si>
  <si>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</si>
  <si>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</si>
  <si>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</si>
  <si>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</si>
  <si>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</si>
  <si>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</si>
  <si>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</si>
  <si>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</si>
  <si>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</si>
  <si>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</si>
  <si>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</si>
  <si>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</si>
  <si>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</si>
  <si>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</si>
  <si>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</si>
  <si>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</si>
  <si>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</si>
  <si>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</si>
  <si>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</si>
  <si>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</si>
  <si>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</si>
  <si>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</si>
  <si>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</si>
  <si>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</si>
  <si>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</si>
  <si>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</si>
  <si>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</si>
  <si>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</si>
  <si>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</si>
  <si>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</si>
  <si>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</si>
  <si>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</si>
  <si>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</si>
  <si>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</si>
  <si>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</si>
  <si>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</si>
  <si>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</si>
  <si>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</si>
  <si>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</si>
  <si>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</si>
  <si>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</si>
  <si>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</si>
  <si>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</si>
  <si>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</si>
  <si>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</si>
  <si>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</si>
  <si>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</si>
  <si>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</si>
  <si>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</si>
  <si>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</si>
  <si>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</si>
  <si>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</si>
  <si>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</si>
  <si>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</si>
  <si>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</si>
  <si>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</si>
  <si>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</si>
  <si>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</si>
  <si>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</si>
  <si>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</si>
  <si>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</si>
  <si>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</si>
  <si>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</si>
  <si>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</si>
  <si>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</si>
  <si>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</si>
  <si>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</si>
  <si>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</si>
  <si>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</si>
  <si>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</si>
  <si>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</si>
  <si>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</si>
  <si>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</si>
  <si>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</si>
  <si>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WRS/N1-2</t>
  </si>
  <si>
    <t>NEVIRAPINE</t>
  </si>
  <si>
    <t>Nevirapine</t>
  </si>
  <si>
    <t>Sample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</si>
</sst>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 applyAlignment="1">
      <alignment horizontal="left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2" fillId="2" borderId="0" xfId="1" applyFont="1" applyFill="1"/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6" workbookViewId="0">
      <selection activeCell="A20" sqref="A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56" t="s">
        <v>0</v>
      </c>
      <c r="B15" s="256"/>
      <c r="C15" s="256"/>
      <c r="D15" s="256"/>
      <c r="E15" s="25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128</v>
      </c>
      <c r="B19" s="12" t="s">
        <v>7</v>
      </c>
      <c r="C19" s="10"/>
      <c r="D19" s="10"/>
      <c r="E19" s="10"/>
    </row>
    <row r="20" spans="1:6" ht="16.5" customHeight="1" x14ac:dyDescent="0.3">
      <c r="A20" s="305" t="s">
        <v>6</v>
      </c>
      <c r="B20" s="306">
        <v>99.15</v>
      </c>
      <c r="C20" s="307"/>
      <c r="D20" s="307"/>
      <c r="E20" s="307"/>
    </row>
    <row r="21" spans="1:6" ht="16.5" customHeight="1" x14ac:dyDescent="0.3">
      <c r="A21" s="308" t="s">
        <v>8</v>
      </c>
      <c r="B21" s="306">
        <v>22.8</v>
      </c>
      <c r="C21" s="307"/>
      <c r="D21" s="307"/>
      <c r="E21" s="307"/>
    </row>
    <row r="22" spans="1:6" ht="15.75" customHeight="1" x14ac:dyDescent="0.3">
      <c r="A22" s="308" t="s">
        <v>10</v>
      </c>
      <c r="B22" s="309">
        <v>0.22800000000000001</v>
      </c>
      <c r="C22" s="307"/>
      <c r="D22" s="307"/>
      <c r="E22" s="307"/>
    </row>
    <row r="23" spans="1:6" ht="16.5" customHeight="1" x14ac:dyDescent="0.25">
      <c r="A23" s="307"/>
      <c r="B23" s="307"/>
      <c r="C23" s="307"/>
      <c r="D23" s="307"/>
      <c r="E23" s="307"/>
    </row>
    <row r="24" spans="1:6" ht="16.5" customHeight="1" x14ac:dyDescent="0.3">
      <c r="A24" s="310" t="s">
        <v>13</v>
      </c>
      <c r="B24" s="311" t="s">
        <v>14</v>
      </c>
      <c r="C24" s="310" t="s">
        <v>15</v>
      </c>
      <c r="D24" s="310" t="s">
        <v>16</v>
      </c>
      <c r="E24" s="310" t="s">
        <v>17</v>
      </c>
    </row>
    <row r="25" spans="1:6" ht="16.5" customHeight="1" x14ac:dyDescent="0.3">
      <c r="A25" s="312">
        <v>1</v>
      </c>
      <c r="B25" s="313">
        <v>56237772</v>
      </c>
      <c r="C25" s="313">
        <v>6248.8</v>
      </c>
      <c r="D25" s="314">
        <v>1.2</v>
      </c>
      <c r="E25" s="315">
        <v>2.9</v>
      </c>
    </row>
    <row r="26" spans="1:6" ht="16.5" customHeight="1" x14ac:dyDescent="0.3">
      <c r="A26" s="312">
        <v>2</v>
      </c>
      <c r="B26" s="313">
        <v>56315421</v>
      </c>
      <c r="C26" s="313">
        <v>6181.1</v>
      </c>
      <c r="D26" s="314">
        <v>1.2</v>
      </c>
      <c r="E26" s="314">
        <v>2.9</v>
      </c>
    </row>
    <row r="27" spans="1:6" ht="16.5" customHeight="1" x14ac:dyDescent="0.3">
      <c r="A27" s="312">
        <v>3</v>
      </c>
      <c r="B27" s="313">
        <v>56114963</v>
      </c>
      <c r="C27" s="313">
        <v>6166.2</v>
      </c>
      <c r="D27" s="314">
        <v>1.2</v>
      </c>
      <c r="E27" s="314">
        <v>2.9</v>
      </c>
    </row>
    <row r="28" spans="1:6" ht="16.5" customHeight="1" x14ac:dyDescent="0.3">
      <c r="A28" s="312">
        <v>4</v>
      </c>
      <c r="B28" s="313">
        <v>56384667</v>
      </c>
      <c r="C28" s="313">
        <v>6193.7</v>
      </c>
      <c r="D28" s="314">
        <v>1.2</v>
      </c>
      <c r="E28" s="314">
        <v>2.9</v>
      </c>
    </row>
    <row r="29" spans="1:6" ht="16.5" customHeight="1" x14ac:dyDescent="0.3">
      <c r="A29" s="312">
        <v>5</v>
      </c>
      <c r="B29" s="313">
        <v>56216737</v>
      </c>
      <c r="C29" s="313">
        <v>6202.5</v>
      </c>
      <c r="D29" s="314">
        <v>1.2</v>
      </c>
      <c r="E29" s="314">
        <v>2.9</v>
      </c>
    </row>
    <row r="30" spans="1:6" ht="16.5" customHeight="1" x14ac:dyDescent="0.3">
      <c r="A30" s="312">
        <v>6</v>
      </c>
      <c r="B30" s="316">
        <v>56256768</v>
      </c>
      <c r="C30" s="316">
        <v>6182.2</v>
      </c>
      <c r="D30" s="317">
        <v>1.2</v>
      </c>
      <c r="E30" s="317">
        <v>2.9</v>
      </c>
    </row>
    <row r="31" spans="1:6" ht="16.5" customHeight="1" x14ac:dyDescent="0.3">
      <c r="A31" s="318" t="s">
        <v>18</v>
      </c>
      <c r="B31" s="319">
        <f>AVERAGE(B25:B30)</f>
        <v>56254388</v>
      </c>
      <c r="C31" s="320">
        <f>AVERAGE(C25:C30)</f>
        <v>6195.75</v>
      </c>
      <c r="D31" s="321">
        <f>AVERAGE(D25:D30)</f>
        <v>1.2</v>
      </c>
      <c r="E31" s="321">
        <f>AVERAGE(E25:E30)</f>
        <v>2.9</v>
      </c>
      <c r="F31" s="2"/>
    </row>
    <row r="32" spans="1:6" s="2" customFormat="1" ht="16.5" customHeight="1" x14ac:dyDescent="0.3">
      <c r="A32" s="322" t="s">
        <v>19</v>
      </c>
      <c r="B32" s="323">
        <f>(STDEV(B25:B30)/B31)</f>
        <v>1.6260555551935326E-3</v>
      </c>
      <c r="C32" s="324"/>
      <c r="D32" s="324"/>
      <c r="E32" s="325"/>
    </row>
    <row r="33" spans="1:6" s="2" customFormat="1" ht="15.75" customHeight="1" x14ac:dyDescent="0.3">
      <c r="A33" s="326" t="s">
        <v>20</v>
      </c>
      <c r="B33" s="327">
        <f>COUNT(B25:B30)</f>
        <v>6</v>
      </c>
      <c r="C33" s="328"/>
      <c r="D33" s="329"/>
      <c r="E33" s="330"/>
    </row>
    <row r="34" spans="1:6" s="2" customFormat="1" ht="16.5" customHeight="1" x14ac:dyDescent="0.25">
      <c r="A34" s="307"/>
      <c r="B34" s="307"/>
      <c r="C34" s="307"/>
      <c r="D34" s="307"/>
      <c r="E34" s="307"/>
    </row>
    <row r="35" spans="1:6" ht="16.5" customHeight="1" x14ac:dyDescent="0.3">
      <c r="A35" s="305" t="s">
        <v>21</v>
      </c>
      <c r="B35" s="331" t="s">
        <v>22</v>
      </c>
      <c r="C35" s="332"/>
      <c r="D35" s="332"/>
      <c r="E35" s="332"/>
      <c r="F35" s="2"/>
    </row>
    <row r="36" spans="1:6" ht="16.5" customHeight="1" x14ac:dyDescent="0.3">
      <c r="A36" s="305"/>
      <c r="B36" s="331" t="s">
        <v>23</v>
      </c>
      <c r="C36" s="332"/>
      <c r="D36" s="332"/>
      <c r="E36" s="332"/>
    </row>
    <row r="37" spans="1:6" ht="15.75" customHeight="1" x14ac:dyDescent="0.3">
      <c r="A37" s="305"/>
      <c r="B37" s="331" t="s">
        <v>24</v>
      </c>
      <c r="C37" s="332"/>
      <c r="D37" s="332"/>
      <c r="E37" s="332"/>
    </row>
    <row r="38" spans="1:6" ht="16.5" customHeight="1" x14ac:dyDescent="0.25">
      <c r="A38" s="307"/>
      <c r="B38" s="307"/>
      <c r="C38" s="307"/>
      <c r="D38" s="307"/>
      <c r="E38" s="307"/>
    </row>
    <row r="39" spans="1:6" ht="16.5" customHeight="1" x14ac:dyDescent="0.3">
      <c r="A39" s="333" t="s">
        <v>1</v>
      </c>
      <c r="B39" s="334" t="s">
        <v>25</v>
      </c>
      <c r="C39" s="335"/>
      <c r="D39" s="335"/>
      <c r="E39" s="335"/>
    </row>
    <row r="40" spans="1:6" ht="16.5" customHeight="1" x14ac:dyDescent="0.3">
      <c r="A40" s="305" t="s">
        <v>4</v>
      </c>
      <c r="B40" s="308" t="s">
        <v>127</v>
      </c>
      <c r="C40" s="307"/>
      <c r="D40" s="307"/>
      <c r="E40" s="307"/>
    </row>
    <row r="41" spans="1:6" ht="16.5" customHeight="1" x14ac:dyDescent="0.3">
      <c r="A41" s="305" t="s">
        <v>6</v>
      </c>
      <c r="B41" s="306">
        <v>99.15</v>
      </c>
      <c r="C41" s="307"/>
      <c r="D41" s="307"/>
      <c r="E41" s="307"/>
    </row>
    <row r="42" spans="1:6" ht="16.5" customHeight="1" x14ac:dyDescent="0.3">
      <c r="A42" s="308" t="s">
        <v>8</v>
      </c>
      <c r="B42" s="306">
        <v>24.32</v>
      </c>
      <c r="C42" s="307"/>
      <c r="D42" s="307"/>
      <c r="E42" s="307"/>
    </row>
    <row r="43" spans="1:6" ht="15.75" customHeight="1" x14ac:dyDescent="0.3">
      <c r="A43" s="308" t="s">
        <v>10</v>
      </c>
      <c r="B43" s="309">
        <v>0.2</v>
      </c>
      <c r="C43" s="307"/>
      <c r="D43" s="307"/>
      <c r="E43" s="307"/>
    </row>
    <row r="44" spans="1:6" ht="16.5" customHeight="1" x14ac:dyDescent="0.25">
      <c r="A44" s="307"/>
      <c r="B44" s="307"/>
      <c r="C44" s="307"/>
      <c r="D44" s="307"/>
      <c r="E44" s="307"/>
    </row>
    <row r="45" spans="1:6" ht="16.5" customHeight="1" x14ac:dyDescent="0.3">
      <c r="A45" s="310" t="s">
        <v>13</v>
      </c>
      <c r="B45" s="311" t="s">
        <v>14</v>
      </c>
      <c r="C45" s="310" t="s">
        <v>15</v>
      </c>
      <c r="D45" s="310" t="s">
        <v>16</v>
      </c>
      <c r="E45" s="310" t="s">
        <v>17</v>
      </c>
    </row>
    <row r="46" spans="1:6" ht="16.5" customHeight="1" x14ac:dyDescent="0.3">
      <c r="A46" s="312">
        <v>1</v>
      </c>
      <c r="B46" s="313">
        <v>62355110</v>
      </c>
      <c r="C46" s="313">
        <v>6467.1</v>
      </c>
      <c r="D46" s="314">
        <v>1.1000000000000001</v>
      </c>
      <c r="E46" s="315">
        <v>5.2</v>
      </c>
    </row>
    <row r="47" spans="1:6" ht="16.5" customHeight="1" x14ac:dyDescent="0.3">
      <c r="A47" s="312">
        <v>2</v>
      </c>
      <c r="B47" s="313">
        <v>62194857</v>
      </c>
      <c r="C47" s="313">
        <v>6688</v>
      </c>
      <c r="D47" s="314">
        <v>1.1000000000000001</v>
      </c>
      <c r="E47" s="314">
        <v>5.2</v>
      </c>
    </row>
    <row r="48" spans="1:6" ht="16.5" customHeight="1" x14ac:dyDescent="0.3">
      <c r="A48" s="312">
        <v>3</v>
      </c>
      <c r="B48" s="313">
        <v>62240540</v>
      </c>
      <c r="C48" s="313">
        <v>6697.6</v>
      </c>
      <c r="D48" s="314">
        <v>1.1000000000000001</v>
      </c>
      <c r="E48" s="314">
        <v>5.2</v>
      </c>
    </row>
    <row r="49" spans="1:7" ht="16.5" customHeight="1" x14ac:dyDescent="0.3">
      <c r="A49" s="312">
        <v>4</v>
      </c>
      <c r="B49" s="313">
        <v>62080178</v>
      </c>
      <c r="C49" s="313">
        <v>6671.1</v>
      </c>
      <c r="D49" s="314">
        <v>1.1000000000000001</v>
      </c>
      <c r="E49" s="314">
        <v>5.2</v>
      </c>
    </row>
    <row r="50" spans="1:7" ht="16.5" customHeight="1" x14ac:dyDescent="0.3">
      <c r="A50" s="312">
        <v>5</v>
      </c>
      <c r="B50" s="313">
        <v>62487633</v>
      </c>
      <c r="C50" s="313">
        <v>6700.3</v>
      </c>
      <c r="D50" s="314">
        <v>1.1000000000000001</v>
      </c>
      <c r="E50" s="314">
        <v>5.2</v>
      </c>
    </row>
    <row r="51" spans="1:7" ht="16.5" customHeight="1" x14ac:dyDescent="0.3">
      <c r="A51" s="312">
        <v>6</v>
      </c>
      <c r="B51" s="316">
        <v>62461086</v>
      </c>
      <c r="C51" s="316">
        <v>6676.4</v>
      </c>
      <c r="D51" s="317">
        <v>1.1000000000000001</v>
      </c>
      <c r="E51" s="317">
        <v>5.2</v>
      </c>
    </row>
    <row r="52" spans="1:7" ht="16.5" customHeight="1" x14ac:dyDescent="0.3">
      <c r="A52" s="318" t="s">
        <v>18</v>
      </c>
      <c r="B52" s="319">
        <v>62303234</v>
      </c>
      <c r="C52" s="320">
        <v>6650.0833333333348</v>
      </c>
      <c r="D52" s="321">
        <v>1.0999999999999999</v>
      </c>
      <c r="E52" s="321">
        <v>5.2</v>
      </c>
      <c r="F52" s="2"/>
    </row>
    <row r="53" spans="1:7" s="2" customFormat="1" ht="16.5" customHeight="1" x14ac:dyDescent="0.3">
      <c r="A53" s="322" t="s">
        <v>19</v>
      </c>
      <c r="B53" s="323">
        <f>(STDEV(B46:B51)/B52)</f>
        <v>2.5584512001875326E-3</v>
      </c>
      <c r="C53" s="324"/>
      <c r="D53" s="324"/>
      <c r="E53" s="325"/>
    </row>
    <row r="54" spans="1:7" s="2" customFormat="1" ht="15.75" customHeight="1" x14ac:dyDescent="0.3">
      <c r="A54" s="326" t="s">
        <v>20</v>
      </c>
      <c r="B54" s="327">
        <f>COUNT(B46:B51)</f>
        <v>6</v>
      </c>
      <c r="C54" s="328"/>
      <c r="D54" s="329"/>
      <c r="E54" s="330"/>
    </row>
    <row r="55" spans="1:7" s="2" customFormat="1" ht="16.5" customHeight="1" x14ac:dyDescent="0.25">
      <c r="A55" s="307"/>
      <c r="B55" s="307"/>
      <c r="C55" s="307"/>
      <c r="D55" s="307"/>
      <c r="E55" s="307"/>
    </row>
    <row r="56" spans="1:7" ht="16.5" customHeight="1" x14ac:dyDescent="0.3">
      <c r="A56" s="305" t="s">
        <v>21</v>
      </c>
      <c r="B56" s="331" t="s">
        <v>22</v>
      </c>
      <c r="C56" s="332"/>
      <c r="D56" s="332"/>
      <c r="E56" s="332"/>
      <c r="F56" s="2"/>
    </row>
    <row r="57" spans="1:7" ht="16.5" customHeight="1" x14ac:dyDescent="0.3">
      <c r="A57" s="305"/>
      <c r="B57" s="331" t="s">
        <v>23</v>
      </c>
      <c r="C57" s="332"/>
      <c r="D57" s="332"/>
      <c r="E57" s="332"/>
    </row>
    <row r="58" spans="1:7" ht="14.25" customHeight="1" x14ac:dyDescent="0.3">
      <c r="A58" s="305"/>
      <c r="B58" s="331" t="s">
        <v>24</v>
      </c>
      <c r="C58" s="332"/>
      <c r="D58" s="332"/>
      <c r="E58" s="332"/>
      <c r="F58" s="14"/>
      <c r="G58" s="14"/>
    </row>
    <row r="59" spans="1:7" ht="15" customHeight="1" x14ac:dyDescent="0.3">
      <c r="B59" s="257" t="s">
        <v>26</v>
      </c>
      <c r="C59" s="257"/>
      <c r="E59" s="15" t="s">
        <v>27</v>
      </c>
      <c r="F59" s="16"/>
      <c r="G59" s="15" t="s">
        <v>28</v>
      </c>
    </row>
    <row r="60" spans="1:7" ht="15" customHeight="1" x14ac:dyDescent="0.3">
      <c r="A60" s="17" t="s">
        <v>29</v>
      </c>
      <c r="B60" s="18"/>
      <c r="C60" s="18"/>
      <c r="E60" s="18"/>
      <c r="F60" s="2"/>
      <c r="G60" s="19"/>
    </row>
    <row r="61" spans="1:7" ht="15" customHeight="1" x14ac:dyDescent="0.3">
      <c r="A61" s="17" t="s">
        <v>30</v>
      </c>
      <c r="B61" s="20"/>
      <c r="C61" s="20"/>
      <c r="E61" s="20"/>
      <c r="F61" s="2"/>
      <c r="G61" s="2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61" t="s">
        <v>31</v>
      </c>
      <c r="B11" s="262"/>
      <c r="C11" s="262"/>
      <c r="D11" s="262"/>
      <c r="E11" s="262"/>
      <c r="F11" s="263"/>
      <c r="G11" s="61"/>
    </row>
    <row r="12" spans="1:7" ht="16.5" customHeight="1" x14ac:dyDescent="0.3">
      <c r="A12" s="260" t="s">
        <v>32</v>
      </c>
      <c r="B12" s="260"/>
      <c r="C12" s="260"/>
      <c r="D12" s="260"/>
      <c r="E12" s="260"/>
      <c r="F12" s="260"/>
      <c r="G12" s="60"/>
    </row>
    <row r="14" spans="1:7" ht="16.5" customHeight="1" x14ac:dyDescent="0.3">
      <c r="A14" s="265" t="s">
        <v>33</v>
      </c>
      <c r="B14" s="265"/>
      <c r="C14" s="30" t="s">
        <v>5</v>
      </c>
    </row>
    <row r="15" spans="1:7" ht="16.5" customHeight="1" x14ac:dyDescent="0.3">
      <c r="A15" s="265" t="s">
        <v>34</v>
      </c>
      <c r="B15" s="265"/>
      <c r="C15" s="30" t="s">
        <v>7</v>
      </c>
    </row>
    <row r="16" spans="1:7" ht="16.5" customHeight="1" x14ac:dyDescent="0.3">
      <c r="A16" s="265" t="s">
        <v>35</v>
      </c>
      <c r="B16" s="265"/>
      <c r="C16" s="30" t="s">
        <v>9</v>
      </c>
    </row>
    <row r="17" spans="1:5" ht="16.5" customHeight="1" x14ac:dyDescent="0.3">
      <c r="A17" s="265" t="s">
        <v>36</v>
      </c>
      <c r="B17" s="265"/>
      <c r="C17" s="30" t="s">
        <v>11</v>
      </c>
    </row>
    <row r="18" spans="1:5" ht="16.5" customHeight="1" x14ac:dyDescent="0.3">
      <c r="A18" s="265" t="s">
        <v>37</v>
      </c>
      <c r="B18" s="265"/>
      <c r="C18" s="67" t="s">
        <v>12</v>
      </c>
    </row>
    <row r="19" spans="1:5" ht="16.5" customHeight="1" x14ac:dyDescent="0.3">
      <c r="A19" s="265" t="s">
        <v>38</v>
      </c>
      <c r="B19" s="265"/>
      <c r="C19" s="67" t="e">
        <f>#REF!</f>
        <v>#REF!</v>
      </c>
    </row>
    <row r="20" spans="1:5" ht="16.5" customHeight="1" x14ac:dyDescent="0.3">
      <c r="A20" s="32"/>
      <c r="B20" s="32"/>
      <c r="C20" s="47"/>
    </row>
    <row r="21" spans="1:5" ht="16.5" customHeight="1" x14ac:dyDescent="0.3">
      <c r="A21" s="260" t="s">
        <v>1</v>
      </c>
      <c r="B21" s="260"/>
      <c r="C21" s="29" t="s">
        <v>39</v>
      </c>
      <c r="D21" s="36"/>
    </row>
    <row r="22" spans="1:5" ht="15.75" customHeight="1" x14ac:dyDescent="0.3">
      <c r="A22" s="264"/>
      <c r="B22" s="264"/>
      <c r="C22" s="27"/>
      <c r="D22" s="264"/>
      <c r="E22" s="264"/>
    </row>
    <row r="23" spans="1:5" ht="33.75" customHeight="1" x14ac:dyDescent="0.3">
      <c r="C23" s="56" t="s">
        <v>40</v>
      </c>
      <c r="D23" s="55" t="s">
        <v>41</v>
      </c>
      <c r="E23" s="22"/>
    </row>
    <row r="24" spans="1:5" ht="15.75" customHeight="1" x14ac:dyDescent="0.3">
      <c r="C24" s="65">
        <v>354.37</v>
      </c>
      <c r="D24" s="57">
        <f t="shared" ref="D24:D43" si="0">(C24-$C$46)/$C$46</f>
        <v>-2.1328774651816006E-2</v>
      </c>
      <c r="E24" s="23"/>
    </row>
    <row r="25" spans="1:5" ht="15.75" customHeight="1" x14ac:dyDescent="0.3">
      <c r="C25" s="65">
        <v>363.35</v>
      </c>
      <c r="D25" s="58">
        <f t="shared" si="0"/>
        <v>3.4714838453104727E-3</v>
      </c>
      <c r="E25" s="23"/>
    </row>
    <row r="26" spans="1:5" ht="15.75" customHeight="1" x14ac:dyDescent="0.3">
      <c r="C26" s="65">
        <v>364.23</v>
      </c>
      <c r="D26" s="58">
        <f t="shared" si="0"/>
        <v>5.9017987091714019E-3</v>
      </c>
      <c r="E26" s="23"/>
    </row>
    <row r="27" spans="1:5" ht="15.75" customHeight="1" x14ac:dyDescent="0.3">
      <c r="C27" s="65">
        <v>356.57</v>
      </c>
      <c r="D27" s="58">
        <f t="shared" si="0"/>
        <v>-1.5252987492163682E-2</v>
      </c>
      <c r="E27" s="23"/>
    </row>
    <row r="28" spans="1:5" ht="15.75" customHeight="1" x14ac:dyDescent="0.3">
      <c r="C28" s="65">
        <v>363.11</v>
      </c>
      <c r="D28" s="58">
        <f t="shared" si="0"/>
        <v>2.8086707006210999E-3</v>
      </c>
      <c r="E28" s="23"/>
    </row>
    <row r="29" spans="1:5" ht="15.75" customHeight="1" x14ac:dyDescent="0.3">
      <c r="C29" s="65">
        <v>367.77</v>
      </c>
      <c r="D29" s="58">
        <f t="shared" si="0"/>
        <v>1.567829259333918E-2</v>
      </c>
      <c r="E29" s="23"/>
    </row>
    <row r="30" spans="1:5" ht="15.75" customHeight="1" x14ac:dyDescent="0.3">
      <c r="C30" s="65">
        <v>359.54</v>
      </c>
      <c r="D30" s="58">
        <f t="shared" si="0"/>
        <v>-7.0506748266329286E-3</v>
      </c>
      <c r="E30" s="23"/>
    </row>
    <row r="31" spans="1:5" ht="15.75" customHeight="1" x14ac:dyDescent="0.3">
      <c r="C31" s="65">
        <v>366.19</v>
      </c>
      <c r="D31" s="58">
        <f t="shared" si="0"/>
        <v>1.1314772724134352E-2</v>
      </c>
      <c r="E31" s="23"/>
    </row>
    <row r="32" spans="1:5" ht="15.75" customHeight="1" x14ac:dyDescent="0.3">
      <c r="C32" s="65">
        <v>367.05</v>
      </c>
      <c r="D32" s="58">
        <f t="shared" si="0"/>
        <v>1.3689853159271218E-2</v>
      </c>
      <c r="E32" s="23"/>
    </row>
    <row r="33" spans="1:7" ht="15.75" customHeight="1" x14ac:dyDescent="0.3">
      <c r="C33" s="65">
        <v>357.1</v>
      </c>
      <c r="D33" s="58">
        <f t="shared" si="0"/>
        <v>-1.3789275130974625E-2</v>
      </c>
      <c r="E33" s="23"/>
    </row>
    <row r="34" spans="1:7" ht="15.75" customHeight="1" x14ac:dyDescent="0.3">
      <c r="C34" s="65">
        <v>369.06</v>
      </c>
      <c r="D34" s="58">
        <f t="shared" si="0"/>
        <v>1.9240913246044482E-2</v>
      </c>
      <c r="E34" s="23"/>
    </row>
    <row r="35" spans="1:7" ht="15.75" customHeight="1" x14ac:dyDescent="0.3">
      <c r="C35" s="65">
        <v>358.6</v>
      </c>
      <c r="D35" s="58">
        <f t="shared" si="0"/>
        <v>-9.6466929766662012E-3</v>
      </c>
      <c r="E35" s="23"/>
    </row>
    <row r="36" spans="1:7" ht="15.75" customHeight="1" x14ac:dyDescent="0.3">
      <c r="C36" s="65">
        <v>355.17</v>
      </c>
      <c r="D36" s="58">
        <f t="shared" si="0"/>
        <v>-1.9119397502851482E-2</v>
      </c>
      <c r="E36" s="23"/>
    </row>
    <row r="37" spans="1:7" ht="15.75" customHeight="1" x14ac:dyDescent="0.3">
      <c r="C37" s="65">
        <v>371.08</v>
      </c>
      <c r="D37" s="58">
        <f t="shared" si="0"/>
        <v>2.4819590547179773E-2</v>
      </c>
      <c r="E37" s="23"/>
    </row>
    <row r="38" spans="1:7" ht="15.75" customHeight="1" x14ac:dyDescent="0.3">
      <c r="C38" s="65">
        <v>361.23</v>
      </c>
      <c r="D38" s="58">
        <f t="shared" si="0"/>
        <v>-2.3833655994454448E-3</v>
      </c>
      <c r="E38" s="23"/>
    </row>
    <row r="39" spans="1:7" ht="15.75" customHeight="1" x14ac:dyDescent="0.3">
      <c r="C39" s="65">
        <v>360.47</v>
      </c>
      <c r="D39" s="58">
        <f t="shared" si="0"/>
        <v>-4.4822738909616874E-3</v>
      </c>
      <c r="E39" s="23"/>
    </row>
    <row r="40" spans="1:7" ht="15.75" customHeight="1" x14ac:dyDescent="0.3">
      <c r="C40" s="65">
        <v>362.89</v>
      </c>
      <c r="D40" s="58">
        <f t="shared" si="0"/>
        <v>2.2010919846557888E-3</v>
      </c>
      <c r="E40" s="23"/>
    </row>
    <row r="41" spans="1:7" ht="15.75" customHeight="1" x14ac:dyDescent="0.3">
      <c r="C41" s="65">
        <v>360.29</v>
      </c>
      <c r="D41" s="58">
        <f t="shared" si="0"/>
        <v>-4.9793837494787174E-3</v>
      </c>
      <c r="E41" s="23"/>
    </row>
    <row r="42" spans="1:7" ht="15.75" customHeight="1" x14ac:dyDescent="0.3">
      <c r="C42" s="65">
        <v>357.03</v>
      </c>
      <c r="D42" s="58">
        <f t="shared" si="0"/>
        <v>-1.3982595631509156E-2</v>
      </c>
      <c r="E42" s="23"/>
    </row>
    <row r="43" spans="1:7" ht="16.5" customHeight="1" x14ac:dyDescent="0.3">
      <c r="C43" s="66">
        <v>366.76</v>
      </c>
      <c r="D43" s="59">
        <f t="shared" si="0"/>
        <v>1.2888953942771534E-2</v>
      </c>
      <c r="E43" s="23"/>
    </row>
    <row r="44" spans="1:7" ht="16.5" customHeight="1" x14ac:dyDescent="0.3">
      <c r="C44" s="24"/>
      <c r="D44" s="23"/>
      <c r="E44" s="25"/>
    </row>
    <row r="45" spans="1:7" ht="16.5" customHeight="1" x14ac:dyDescent="0.3">
      <c r="B45" s="52" t="s">
        <v>42</v>
      </c>
      <c r="C45" s="53">
        <f>SUM(C24:C44)</f>
        <v>7241.8600000000006</v>
      </c>
      <c r="D45" s="48"/>
      <c r="E45" s="24"/>
    </row>
    <row r="46" spans="1:7" ht="17.25" customHeight="1" x14ac:dyDescent="0.3">
      <c r="B46" s="52" t="s">
        <v>43</v>
      </c>
      <c r="C46" s="54">
        <f>AVERAGE(C24:C44)</f>
        <v>362.09300000000002</v>
      </c>
      <c r="E46" s="26"/>
    </row>
    <row r="47" spans="1:7" ht="17.25" customHeight="1" x14ac:dyDescent="0.3">
      <c r="A47" s="30"/>
      <c r="B47" s="49"/>
      <c r="D47" s="28"/>
      <c r="E47" s="26"/>
    </row>
    <row r="48" spans="1:7" ht="33.75" customHeight="1" x14ac:dyDescent="0.3">
      <c r="B48" s="62" t="s">
        <v>43</v>
      </c>
      <c r="C48" s="55" t="s">
        <v>44</v>
      </c>
      <c r="D48" s="50"/>
      <c r="G48" s="28"/>
    </row>
    <row r="49" spans="1:6" ht="17.25" customHeight="1" x14ac:dyDescent="0.3">
      <c r="B49" s="258">
        <f>C46</f>
        <v>362.09300000000002</v>
      </c>
      <c r="C49" s="63">
        <f>-IF(C46&lt;=80,10%,IF(C46&lt;250,7.5%,5%))</f>
        <v>-0.05</v>
      </c>
      <c r="D49" s="51">
        <f>IF(C46&lt;=80,C46*0.9,IF(C46&lt;250,C46*0.925,C46*0.95))</f>
        <v>343.98835000000003</v>
      </c>
    </row>
    <row r="50" spans="1:6" ht="17.25" customHeight="1" x14ac:dyDescent="0.3">
      <c r="B50" s="259"/>
      <c r="C50" s="64">
        <f>IF(C46&lt;=80, 10%, IF(C46&lt;250, 7.5%, 5%))</f>
        <v>0.05</v>
      </c>
      <c r="D50" s="51">
        <f>IF(C46&lt;=80, C46*1.1, IF(C46&lt;250, C46*1.075, C46*1.05))</f>
        <v>380.19765000000001</v>
      </c>
    </row>
    <row r="51" spans="1:6" ht="16.5" customHeight="1" x14ac:dyDescent="0.3">
      <c r="A51" s="33"/>
      <c r="B51" s="34"/>
      <c r="C51" s="30"/>
      <c r="D51" s="35"/>
      <c r="E51" s="30"/>
      <c r="F51" s="36"/>
    </row>
    <row r="52" spans="1:6" ht="16.5" customHeight="1" x14ac:dyDescent="0.3">
      <c r="A52" s="30"/>
      <c r="B52" s="37" t="s">
        <v>26</v>
      </c>
      <c r="C52" s="37"/>
      <c r="D52" s="38" t="s">
        <v>27</v>
      </c>
      <c r="E52" s="39"/>
      <c r="F52" s="38" t="s">
        <v>28</v>
      </c>
    </row>
    <row r="53" spans="1:6" ht="34.5" customHeight="1" x14ac:dyDescent="0.3">
      <c r="A53" s="40" t="s">
        <v>29</v>
      </c>
      <c r="B53" s="41"/>
      <c r="C53" s="42"/>
      <c r="D53" s="41"/>
      <c r="E53" s="31"/>
      <c r="F53" s="43"/>
    </row>
    <row r="54" spans="1:6" ht="34.5" customHeight="1" x14ac:dyDescent="0.3">
      <c r="A54" s="40" t="s">
        <v>30</v>
      </c>
      <c r="B54" s="44"/>
      <c r="C54" s="45"/>
      <c r="D54" s="44"/>
      <c r="E54" s="31"/>
      <c r="F54" s="4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" zoomScale="60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4" t="s">
        <v>45</v>
      </c>
      <c r="B1" s="294"/>
      <c r="C1" s="294"/>
      <c r="D1" s="294"/>
      <c r="E1" s="294"/>
      <c r="F1" s="294"/>
      <c r="G1" s="294"/>
      <c r="H1" s="294"/>
      <c r="I1" s="294"/>
    </row>
    <row r="2" spans="1:9" ht="18.75" customHeight="1" x14ac:dyDescent="0.25">
      <c r="A2" s="294"/>
      <c r="B2" s="294"/>
      <c r="C2" s="294"/>
      <c r="D2" s="294"/>
      <c r="E2" s="294"/>
      <c r="F2" s="294"/>
      <c r="G2" s="294"/>
      <c r="H2" s="294"/>
      <c r="I2" s="294"/>
    </row>
    <row r="3" spans="1:9" ht="18.75" customHeight="1" x14ac:dyDescent="0.25">
      <c r="A3" s="294"/>
      <c r="B3" s="294"/>
      <c r="C3" s="294"/>
      <c r="D3" s="294"/>
      <c r="E3" s="294"/>
      <c r="F3" s="294"/>
      <c r="G3" s="294"/>
      <c r="H3" s="294"/>
      <c r="I3" s="294"/>
    </row>
    <row r="4" spans="1:9" ht="18.75" customHeight="1" x14ac:dyDescent="0.25">
      <c r="A4" s="294"/>
      <c r="B4" s="294"/>
      <c r="C4" s="294"/>
      <c r="D4" s="294"/>
      <c r="E4" s="294"/>
      <c r="F4" s="294"/>
      <c r="G4" s="294"/>
      <c r="H4" s="294"/>
      <c r="I4" s="294"/>
    </row>
    <row r="5" spans="1:9" ht="18.75" customHeight="1" x14ac:dyDescent="0.25">
      <c r="A5" s="294"/>
      <c r="B5" s="294"/>
      <c r="C5" s="294"/>
      <c r="D5" s="294"/>
      <c r="E5" s="294"/>
      <c r="F5" s="294"/>
      <c r="G5" s="294"/>
      <c r="H5" s="294"/>
      <c r="I5" s="294"/>
    </row>
    <row r="6" spans="1:9" ht="18.75" customHeight="1" x14ac:dyDescent="0.25">
      <c r="A6" s="294"/>
      <c r="B6" s="294"/>
      <c r="C6" s="294"/>
      <c r="D6" s="294"/>
      <c r="E6" s="294"/>
      <c r="F6" s="294"/>
      <c r="G6" s="294"/>
      <c r="H6" s="294"/>
      <c r="I6" s="294"/>
    </row>
    <row r="7" spans="1:9" ht="18.75" customHeight="1" x14ac:dyDescent="0.25">
      <c r="A7" s="294"/>
      <c r="B7" s="294"/>
      <c r="C7" s="294"/>
      <c r="D7" s="294"/>
      <c r="E7" s="294"/>
      <c r="F7" s="294"/>
      <c r="G7" s="294"/>
      <c r="H7" s="294"/>
      <c r="I7" s="294"/>
    </row>
    <row r="8" spans="1:9" x14ac:dyDescent="0.25">
      <c r="A8" s="295" t="s">
        <v>46</v>
      </c>
      <c r="B8" s="295"/>
      <c r="C8" s="295"/>
      <c r="D8" s="295"/>
      <c r="E8" s="295"/>
      <c r="F8" s="295"/>
      <c r="G8" s="295"/>
      <c r="H8" s="295"/>
      <c r="I8" s="295"/>
    </row>
    <row r="9" spans="1:9" x14ac:dyDescent="0.25">
      <c r="A9" s="295"/>
      <c r="B9" s="295"/>
      <c r="C9" s="295"/>
      <c r="D9" s="295"/>
      <c r="E9" s="295"/>
      <c r="F9" s="295"/>
      <c r="G9" s="295"/>
      <c r="H9" s="295"/>
      <c r="I9" s="295"/>
    </row>
    <row r="10" spans="1:9" x14ac:dyDescent="0.25">
      <c r="A10" s="295"/>
      <c r="B10" s="295"/>
      <c r="C10" s="295"/>
      <c r="D10" s="295"/>
      <c r="E10" s="295"/>
      <c r="F10" s="295"/>
      <c r="G10" s="295"/>
      <c r="H10" s="295"/>
      <c r="I10" s="295"/>
    </row>
    <row r="11" spans="1:9" x14ac:dyDescent="0.25">
      <c r="A11" s="295"/>
      <c r="B11" s="295"/>
      <c r="C11" s="295"/>
      <c r="D11" s="295"/>
      <c r="E11" s="295"/>
      <c r="F11" s="295"/>
      <c r="G11" s="295"/>
      <c r="H11" s="295"/>
      <c r="I11" s="295"/>
    </row>
    <row r="12" spans="1:9" x14ac:dyDescent="0.25">
      <c r="A12" s="295"/>
      <c r="B12" s="295"/>
      <c r="C12" s="295"/>
      <c r="D12" s="295"/>
      <c r="E12" s="295"/>
      <c r="F12" s="295"/>
      <c r="G12" s="295"/>
      <c r="H12" s="295"/>
      <c r="I12" s="295"/>
    </row>
    <row r="13" spans="1:9" x14ac:dyDescent="0.25">
      <c r="A13" s="295"/>
      <c r="B13" s="295"/>
      <c r="C13" s="295"/>
      <c r="D13" s="295"/>
      <c r="E13" s="295"/>
      <c r="F13" s="295"/>
      <c r="G13" s="295"/>
      <c r="H13" s="295"/>
      <c r="I13" s="295"/>
    </row>
    <row r="14" spans="1:9" x14ac:dyDescent="0.25">
      <c r="A14" s="295"/>
      <c r="B14" s="295"/>
      <c r="C14" s="295"/>
      <c r="D14" s="295"/>
      <c r="E14" s="295"/>
      <c r="F14" s="295"/>
      <c r="G14" s="295"/>
      <c r="H14" s="295"/>
      <c r="I14" s="295"/>
    </row>
    <row r="15" spans="1:9" ht="19.5" customHeight="1" x14ac:dyDescent="0.3">
      <c r="A15" s="68"/>
    </row>
    <row r="16" spans="1:9" ht="19.5" customHeight="1" x14ac:dyDescent="0.3">
      <c r="A16" s="267" t="s">
        <v>31</v>
      </c>
      <c r="B16" s="268"/>
      <c r="C16" s="268"/>
      <c r="D16" s="268"/>
      <c r="E16" s="268"/>
      <c r="F16" s="268"/>
      <c r="G16" s="268"/>
      <c r="H16" s="269"/>
    </row>
    <row r="17" spans="1:14" ht="20.25" customHeight="1" x14ac:dyDescent="0.25">
      <c r="A17" s="270" t="s">
        <v>47</v>
      </c>
      <c r="B17" s="270"/>
      <c r="C17" s="270"/>
      <c r="D17" s="270"/>
      <c r="E17" s="270"/>
      <c r="F17" s="270"/>
      <c r="G17" s="270"/>
      <c r="H17" s="270"/>
    </row>
    <row r="18" spans="1:14" ht="26.25" customHeight="1" x14ac:dyDescent="0.4">
      <c r="A18" s="70" t="s">
        <v>33</v>
      </c>
      <c r="B18" s="266" t="s">
        <v>5</v>
      </c>
      <c r="C18" s="266"/>
      <c r="D18" s="240"/>
      <c r="E18" s="71"/>
      <c r="F18" s="72"/>
      <c r="G18" s="72"/>
      <c r="H18" s="72"/>
    </row>
    <row r="19" spans="1:14" ht="26.25" customHeight="1" x14ac:dyDescent="0.4">
      <c r="A19" s="70" t="s">
        <v>34</v>
      </c>
      <c r="B19" s="73" t="s">
        <v>7</v>
      </c>
      <c r="C19" s="242">
        <v>1</v>
      </c>
      <c r="D19" s="72"/>
      <c r="E19" s="72"/>
      <c r="F19" s="72"/>
      <c r="G19" s="72"/>
      <c r="H19" s="72"/>
    </row>
    <row r="20" spans="1:14" ht="26.25" customHeight="1" x14ac:dyDescent="0.4">
      <c r="A20" s="70" t="s">
        <v>35</v>
      </c>
      <c r="B20" s="271" t="s">
        <v>9</v>
      </c>
      <c r="C20" s="271"/>
      <c r="D20" s="72"/>
      <c r="E20" s="72"/>
      <c r="F20" s="72"/>
      <c r="G20" s="72"/>
      <c r="H20" s="72"/>
    </row>
    <row r="21" spans="1:14" ht="26.25" customHeight="1" x14ac:dyDescent="0.4">
      <c r="A21" s="70" t="s">
        <v>36</v>
      </c>
      <c r="B21" s="271" t="s">
        <v>11</v>
      </c>
      <c r="C21" s="271"/>
      <c r="D21" s="271"/>
      <c r="E21" s="271"/>
      <c r="F21" s="271"/>
      <c r="G21" s="271"/>
      <c r="H21" s="271"/>
      <c r="I21" s="74"/>
    </row>
    <row r="22" spans="1:14" ht="26.25" customHeight="1" x14ac:dyDescent="0.4">
      <c r="A22" s="70" t="s">
        <v>37</v>
      </c>
      <c r="B22" s="75" t="s">
        <v>12</v>
      </c>
      <c r="C22" s="72"/>
      <c r="D22" s="72"/>
      <c r="E22" s="72"/>
      <c r="F22" s="72"/>
      <c r="G22" s="72"/>
      <c r="H22" s="72"/>
    </row>
    <row r="23" spans="1:14" ht="26.25" customHeight="1" x14ac:dyDescent="0.4">
      <c r="A23" s="70" t="s">
        <v>38</v>
      </c>
      <c r="B23" s="75"/>
      <c r="C23" s="72"/>
      <c r="D23" s="72"/>
      <c r="E23" s="72"/>
      <c r="F23" s="72"/>
      <c r="G23" s="72"/>
      <c r="H23" s="72"/>
    </row>
    <row r="24" spans="1:14" ht="18.75" x14ac:dyDescent="0.3">
      <c r="A24" s="70"/>
      <c r="B24" s="76"/>
    </row>
    <row r="25" spans="1:14" ht="18.75" x14ac:dyDescent="0.3">
      <c r="A25" s="77" t="s">
        <v>1</v>
      </c>
      <c r="B25" s="76"/>
    </row>
    <row r="26" spans="1:14" ht="26.25" customHeight="1" x14ac:dyDescent="0.4">
      <c r="A26" s="78" t="s">
        <v>4</v>
      </c>
      <c r="B26" s="266" t="s">
        <v>126</v>
      </c>
      <c r="C26" s="266"/>
    </row>
    <row r="27" spans="1:14" ht="26.25" customHeight="1" x14ac:dyDescent="0.4">
      <c r="A27" s="79" t="s">
        <v>48</v>
      </c>
      <c r="B27" s="272" t="s">
        <v>125</v>
      </c>
      <c r="C27" s="272"/>
    </row>
    <row r="28" spans="1:14" ht="27" customHeight="1" x14ac:dyDescent="0.4">
      <c r="A28" s="79" t="s">
        <v>6</v>
      </c>
      <c r="B28" s="80">
        <v>99.15</v>
      </c>
    </row>
    <row r="29" spans="1:14" s="13" customFormat="1" ht="27" customHeight="1" x14ac:dyDescent="0.4">
      <c r="A29" s="79" t="s">
        <v>49</v>
      </c>
      <c r="B29" s="81"/>
      <c r="C29" s="273" t="s">
        <v>50</v>
      </c>
      <c r="D29" s="274"/>
      <c r="E29" s="274"/>
      <c r="F29" s="274"/>
      <c r="G29" s="275"/>
      <c r="I29" s="82"/>
      <c r="J29" s="82"/>
      <c r="K29" s="82"/>
      <c r="L29" s="82"/>
    </row>
    <row r="30" spans="1:14" s="13" customFormat="1" ht="19.5" customHeight="1" x14ac:dyDescent="0.3">
      <c r="A30" s="79" t="s">
        <v>51</v>
      </c>
      <c r="B30" s="83">
        <f>B28-B29</f>
        <v>99.15</v>
      </c>
      <c r="C30" s="84"/>
      <c r="D30" s="84"/>
      <c r="E30" s="84"/>
      <c r="F30" s="84"/>
      <c r="G30" s="85"/>
      <c r="I30" s="82"/>
      <c r="J30" s="82"/>
      <c r="K30" s="82"/>
      <c r="L30" s="82"/>
    </row>
    <row r="31" spans="1:14" s="13" customFormat="1" ht="27" customHeight="1" x14ac:dyDescent="0.4">
      <c r="A31" s="79" t="s">
        <v>52</v>
      </c>
      <c r="B31" s="86">
        <v>1</v>
      </c>
      <c r="C31" s="276" t="s">
        <v>53</v>
      </c>
      <c r="D31" s="277"/>
      <c r="E31" s="277"/>
      <c r="F31" s="277"/>
      <c r="G31" s="277"/>
      <c r="H31" s="278"/>
      <c r="I31" s="82"/>
      <c r="J31" s="82"/>
      <c r="K31" s="82"/>
      <c r="L31" s="82"/>
    </row>
    <row r="32" spans="1:14" s="13" customFormat="1" ht="27" customHeight="1" x14ac:dyDescent="0.4">
      <c r="A32" s="79" t="s">
        <v>54</v>
      </c>
      <c r="B32" s="86">
        <v>1</v>
      </c>
      <c r="C32" s="276" t="s">
        <v>55</v>
      </c>
      <c r="D32" s="277"/>
      <c r="E32" s="277"/>
      <c r="F32" s="277"/>
      <c r="G32" s="277"/>
      <c r="H32" s="278"/>
      <c r="I32" s="82"/>
      <c r="J32" s="82"/>
      <c r="K32" s="82"/>
      <c r="L32" s="87"/>
      <c r="M32" s="87"/>
      <c r="N32" s="88"/>
    </row>
    <row r="33" spans="1:14" s="13" customFormat="1" ht="17.25" customHeight="1" x14ac:dyDescent="0.3">
      <c r="A33" s="79"/>
      <c r="B33" s="89"/>
      <c r="C33" s="90"/>
      <c r="D33" s="90"/>
      <c r="E33" s="90"/>
      <c r="F33" s="90"/>
      <c r="G33" s="90"/>
      <c r="H33" s="90"/>
      <c r="I33" s="82"/>
      <c r="J33" s="82"/>
      <c r="K33" s="82"/>
      <c r="L33" s="87"/>
      <c r="M33" s="87"/>
      <c r="N33" s="88"/>
    </row>
    <row r="34" spans="1:14" s="13" customFormat="1" ht="18.75" x14ac:dyDescent="0.3">
      <c r="A34" s="79" t="s">
        <v>56</v>
      </c>
      <c r="B34" s="91">
        <f>B31/B32</f>
        <v>1</v>
      </c>
      <c r="C34" s="69" t="s">
        <v>57</v>
      </c>
      <c r="D34" s="69"/>
      <c r="E34" s="69"/>
      <c r="F34" s="69"/>
      <c r="G34" s="69"/>
      <c r="I34" s="82"/>
      <c r="J34" s="82"/>
      <c r="K34" s="82"/>
      <c r="L34" s="87"/>
      <c r="M34" s="87"/>
      <c r="N34" s="88"/>
    </row>
    <row r="35" spans="1:14" s="13" customFormat="1" ht="19.5" customHeight="1" x14ac:dyDescent="0.3">
      <c r="A35" s="79"/>
      <c r="B35" s="83"/>
      <c r="G35" s="69"/>
      <c r="I35" s="82"/>
      <c r="J35" s="82"/>
      <c r="K35" s="82"/>
      <c r="L35" s="87"/>
      <c r="M35" s="87"/>
      <c r="N35" s="88"/>
    </row>
    <row r="36" spans="1:14" s="13" customFormat="1" ht="27" customHeight="1" x14ac:dyDescent="0.4">
      <c r="A36" s="92" t="s">
        <v>58</v>
      </c>
      <c r="B36" s="93">
        <v>50</v>
      </c>
      <c r="C36" s="69"/>
      <c r="D36" s="279" t="s">
        <v>59</v>
      </c>
      <c r="E36" s="280"/>
      <c r="F36" s="279" t="s">
        <v>60</v>
      </c>
      <c r="G36" s="281"/>
      <c r="J36" s="82"/>
      <c r="K36" s="82"/>
      <c r="L36" s="87"/>
      <c r="M36" s="87"/>
      <c r="N36" s="88"/>
    </row>
    <row r="37" spans="1:14" s="13" customFormat="1" ht="27" customHeight="1" x14ac:dyDescent="0.4">
      <c r="A37" s="94" t="s">
        <v>61</v>
      </c>
      <c r="B37" s="95">
        <v>5</v>
      </c>
      <c r="C37" s="96" t="s">
        <v>62</v>
      </c>
      <c r="D37" s="97" t="s">
        <v>63</v>
      </c>
      <c r="E37" s="98" t="s">
        <v>64</v>
      </c>
      <c r="F37" s="97" t="s">
        <v>63</v>
      </c>
      <c r="G37" s="99" t="s">
        <v>64</v>
      </c>
      <c r="I37" s="100" t="s">
        <v>65</v>
      </c>
      <c r="J37" s="82"/>
      <c r="K37" s="82"/>
      <c r="L37" s="87"/>
      <c r="M37" s="87"/>
      <c r="N37" s="88"/>
    </row>
    <row r="38" spans="1:14" s="13" customFormat="1" ht="26.25" customHeight="1" x14ac:dyDescent="0.4">
      <c r="A38" s="94" t="s">
        <v>66</v>
      </c>
      <c r="B38" s="95">
        <v>10</v>
      </c>
      <c r="C38" s="101">
        <v>1</v>
      </c>
      <c r="D38" s="252">
        <v>55915806</v>
      </c>
      <c r="E38" s="103">
        <f>IF(ISBLANK(D38),"-",$D$48/$D$45*D38)</f>
        <v>52533921.659677826</v>
      </c>
      <c r="F38" s="252">
        <v>49286327</v>
      </c>
      <c r="G38" s="104">
        <f>IF(ISBLANK(F38),"-",$D$48/$F$45*F38)</f>
        <v>52713523.058403634</v>
      </c>
      <c r="I38" s="105"/>
      <c r="J38" s="82"/>
      <c r="K38" s="82"/>
      <c r="L38" s="87"/>
      <c r="M38" s="87"/>
      <c r="N38" s="88"/>
    </row>
    <row r="39" spans="1:14" s="13" customFormat="1" ht="26.25" customHeight="1" x14ac:dyDescent="0.4">
      <c r="A39" s="94" t="s">
        <v>67</v>
      </c>
      <c r="B39" s="95">
        <v>1</v>
      </c>
      <c r="C39" s="106">
        <v>2</v>
      </c>
      <c r="D39" s="253">
        <v>55543086</v>
      </c>
      <c r="E39" s="108">
        <f>IF(ISBLANK(D39),"-",$D$48/$D$45*D39)</f>
        <v>52183744.407811061</v>
      </c>
      <c r="F39" s="253">
        <v>49171145</v>
      </c>
      <c r="G39" s="109">
        <f>IF(ISBLANK(F39),"-",$D$48/$F$45*F39)</f>
        <v>52590331.711381309</v>
      </c>
      <c r="I39" s="283">
        <f>ABS((F43/D43*D42)-F42)/D42</f>
        <v>4.2429831646600309E-3</v>
      </c>
      <c r="J39" s="82"/>
      <c r="K39" s="82"/>
      <c r="L39" s="87"/>
      <c r="M39" s="87"/>
      <c r="N39" s="88"/>
    </row>
    <row r="40" spans="1:14" ht="26.25" customHeight="1" x14ac:dyDescent="0.4">
      <c r="A40" s="94" t="s">
        <v>68</v>
      </c>
      <c r="B40" s="95">
        <v>1</v>
      </c>
      <c r="C40" s="106">
        <v>3</v>
      </c>
      <c r="D40" s="253">
        <v>55727326</v>
      </c>
      <c r="E40" s="108">
        <f>IF(ISBLANK(D40),"-",$D$48/$D$45*D40)</f>
        <v>52356841.254999116</v>
      </c>
      <c r="F40" s="253">
        <v>49114126</v>
      </c>
      <c r="G40" s="109">
        <f>IF(ISBLANK(F40),"-",$D$48/$F$45*F40)</f>
        <v>52529347.812717743</v>
      </c>
      <c r="I40" s="283"/>
      <c r="L40" s="87"/>
      <c r="M40" s="87"/>
      <c r="N40" s="110"/>
    </row>
    <row r="41" spans="1:14" ht="27" customHeight="1" x14ac:dyDescent="0.4">
      <c r="A41" s="94" t="s">
        <v>69</v>
      </c>
      <c r="B41" s="95">
        <v>1</v>
      </c>
      <c r="C41" s="111">
        <v>4</v>
      </c>
      <c r="D41" s="254"/>
      <c r="E41" s="113" t="str">
        <f>IF(ISBLANK(D41),"-",$D$48/$D$45*D41)</f>
        <v>-</v>
      </c>
      <c r="F41" s="254"/>
      <c r="G41" s="114" t="str">
        <f>IF(ISBLANK(F41),"-",$D$48/$F$45*F41)</f>
        <v>-</v>
      </c>
      <c r="I41" s="115"/>
      <c r="L41" s="87"/>
      <c r="M41" s="87"/>
      <c r="N41" s="110"/>
    </row>
    <row r="42" spans="1:14" ht="27" customHeight="1" x14ac:dyDescent="0.4">
      <c r="A42" s="94" t="s">
        <v>70</v>
      </c>
      <c r="B42" s="95">
        <v>1</v>
      </c>
      <c r="C42" s="116" t="s">
        <v>71</v>
      </c>
      <c r="D42" s="117">
        <f>AVERAGE(D38:D41)</f>
        <v>55728739.333333336</v>
      </c>
      <c r="E42" s="118">
        <f>AVERAGE(E38:E41)</f>
        <v>52358169.107496001</v>
      </c>
      <c r="F42" s="117">
        <f>AVERAGE(F38:F41)</f>
        <v>49190532.666666664</v>
      </c>
      <c r="G42" s="119">
        <f>AVERAGE(G38:G41)</f>
        <v>52611067.527500898</v>
      </c>
      <c r="H42" s="120"/>
    </row>
    <row r="43" spans="1:14" ht="26.25" customHeight="1" x14ac:dyDescent="0.4">
      <c r="A43" s="94" t="s">
        <v>72</v>
      </c>
      <c r="B43" s="95">
        <v>1</v>
      </c>
      <c r="C43" s="121" t="s">
        <v>73</v>
      </c>
      <c r="D43" s="255">
        <v>21.47</v>
      </c>
      <c r="E43" s="110"/>
      <c r="F43" s="122">
        <v>18.86</v>
      </c>
      <c r="H43" s="120"/>
    </row>
    <row r="44" spans="1:14" ht="26.25" customHeight="1" x14ac:dyDescent="0.4">
      <c r="A44" s="94" t="s">
        <v>74</v>
      </c>
      <c r="B44" s="95">
        <v>1</v>
      </c>
      <c r="C44" s="123" t="s">
        <v>75</v>
      </c>
      <c r="D44" s="124">
        <f>D43*$B$34</f>
        <v>21.47</v>
      </c>
      <c r="E44" s="125"/>
      <c r="F44" s="124">
        <f>F43*$B$34</f>
        <v>18.86</v>
      </c>
      <c r="H44" s="120"/>
    </row>
    <row r="45" spans="1:14" ht="19.5" customHeight="1" x14ac:dyDescent="0.3">
      <c r="A45" s="94" t="s">
        <v>76</v>
      </c>
      <c r="B45" s="126">
        <f>(B44/B43)*(B42/B41)*(B40/B39)*(B38/B37)*B36</f>
        <v>100</v>
      </c>
      <c r="C45" s="123" t="s">
        <v>77</v>
      </c>
      <c r="D45" s="127">
        <f>D44*$B$30/100</f>
        <v>21.287504999999999</v>
      </c>
      <c r="E45" s="128"/>
      <c r="F45" s="127">
        <f>F44*$B$30/100</f>
        <v>18.69969</v>
      </c>
      <c r="H45" s="120"/>
    </row>
    <row r="46" spans="1:14" ht="19.5" customHeight="1" x14ac:dyDescent="0.3">
      <c r="A46" s="284" t="s">
        <v>78</v>
      </c>
      <c r="B46" s="285"/>
      <c r="C46" s="123" t="s">
        <v>79</v>
      </c>
      <c r="D46" s="129">
        <f>D45/$B$45</f>
        <v>0.21287504999999998</v>
      </c>
      <c r="E46" s="130"/>
      <c r="F46" s="131">
        <f>F45/$B$45</f>
        <v>0.18699689999999999</v>
      </c>
      <c r="H46" s="120"/>
    </row>
    <row r="47" spans="1:14" ht="27" customHeight="1" x14ac:dyDescent="0.4">
      <c r="A47" s="286"/>
      <c r="B47" s="287"/>
      <c r="C47" s="132" t="s">
        <v>80</v>
      </c>
      <c r="D47" s="133">
        <v>0.2</v>
      </c>
      <c r="E47" s="134"/>
      <c r="F47" s="130"/>
      <c r="H47" s="120"/>
    </row>
    <row r="48" spans="1:14" ht="18.75" x14ac:dyDescent="0.3">
      <c r="C48" s="135" t="s">
        <v>81</v>
      </c>
      <c r="D48" s="127">
        <f>D47*$B$45</f>
        <v>20</v>
      </c>
      <c r="F48" s="136"/>
      <c r="H48" s="120"/>
    </row>
    <row r="49" spans="1:12" ht="19.5" customHeight="1" x14ac:dyDescent="0.3">
      <c r="C49" s="137" t="s">
        <v>82</v>
      </c>
      <c r="D49" s="138">
        <f>D48/B34</f>
        <v>20</v>
      </c>
      <c r="F49" s="136"/>
      <c r="H49" s="120"/>
    </row>
    <row r="50" spans="1:12" ht="18.75" x14ac:dyDescent="0.3">
      <c r="C50" s="92" t="s">
        <v>83</v>
      </c>
      <c r="D50" s="139">
        <f>AVERAGE(E38:E41,G38:G41)</f>
        <v>52484618.317498453</v>
      </c>
      <c r="F50" s="140"/>
      <c r="H50" s="120"/>
    </row>
    <row r="51" spans="1:12" ht="18.75" x14ac:dyDescent="0.3">
      <c r="C51" s="94" t="s">
        <v>84</v>
      </c>
      <c r="D51" s="141">
        <f>STDEV(E38:E41,G38:G41)/D50</f>
        <v>3.5630641555268912E-3</v>
      </c>
      <c r="F51" s="140"/>
      <c r="H51" s="120"/>
    </row>
    <row r="52" spans="1:12" ht="19.5" customHeight="1" x14ac:dyDescent="0.3">
      <c r="C52" s="142" t="s">
        <v>20</v>
      </c>
      <c r="D52" s="143">
        <f>COUNT(E38:E41,G38:G41)</f>
        <v>6</v>
      </c>
      <c r="F52" s="140"/>
    </row>
    <row r="54" spans="1:12" ht="18.75" x14ac:dyDescent="0.3">
      <c r="A54" s="144" t="s">
        <v>1</v>
      </c>
      <c r="B54" s="145" t="s">
        <v>85</v>
      </c>
    </row>
    <row r="55" spans="1:12" ht="18.75" x14ac:dyDescent="0.3">
      <c r="A55" s="69" t="s">
        <v>86</v>
      </c>
      <c r="B55" s="146" t="str">
        <f>B21</f>
        <v xml:space="preserve">Each Tablet contins Nevirapine USP 200mg </v>
      </c>
    </row>
    <row r="56" spans="1:12" ht="26.25" customHeight="1" x14ac:dyDescent="0.4">
      <c r="A56" s="147" t="s">
        <v>87</v>
      </c>
      <c r="B56" s="148">
        <v>200</v>
      </c>
      <c r="C56" s="69" t="str">
        <f>B20</f>
        <v>Nevirapine USP</v>
      </c>
      <c r="H56" s="149"/>
    </row>
    <row r="57" spans="1:12" ht="18.75" x14ac:dyDescent="0.3">
      <c r="A57" s="146" t="s">
        <v>88</v>
      </c>
      <c r="B57" s="241">
        <f>Uniformity!C46</f>
        <v>362.09300000000002</v>
      </c>
      <c r="H57" s="149"/>
    </row>
    <row r="58" spans="1:12" ht="19.5" customHeight="1" x14ac:dyDescent="0.3">
      <c r="H58" s="149"/>
    </row>
    <row r="59" spans="1:12" s="13" customFormat="1" ht="27" customHeight="1" x14ac:dyDescent="0.4">
      <c r="A59" s="92" t="s">
        <v>89</v>
      </c>
      <c r="B59" s="93">
        <v>100</v>
      </c>
      <c r="C59" s="69"/>
      <c r="D59" s="150" t="s">
        <v>90</v>
      </c>
      <c r="E59" s="151" t="s">
        <v>62</v>
      </c>
      <c r="F59" s="151" t="s">
        <v>63</v>
      </c>
      <c r="G59" s="151" t="s">
        <v>91</v>
      </c>
      <c r="H59" s="96" t="s">
        <v>92</v>
      </c>
      <c r="L59" s="82"/>
    </row>
    <row r="60" spans="1:12" s="13" customFormat="1" ht="26.25" customHeight="1" x14ac:dyDescent="0.4">
      <c r="A60" s="94" t="s">
        <v>93</v>
      </c>
      <c r="B60" s="95">
        <v>5</v>
      </c>
      <c r="C60" s="288" t="s">
        <v>94</v>
      </c>
      <c r="D60" s="291">
        <v>352.73</v>
      </c>
      <c r="E60" s="152">
        <v>1</v>
      </c>
      <c r="F60" s="153">
        <v>50646428</v>
      </c>
      <c r="G60" s="243">
        <f>IF(ISBLANK(F60),"-",(F60/$D$50*$D$47*$B$68)*($B$57/$D$60))</f>
        <v>198.11825947536636</v>
      </c>
      <c r="H60" s="154">
        <f t="shared" ref="H60:H71" si="0">IF(ISBLANK(F60),"-",G60/$B$56)</f>
        <v>0.99059129737683183</v>
      </c>
      <c r="L60" s="82"/>
    </row>
    <row r="61" spans="1:12" s="13" customFormat="1" ht="26.25" customHeight="1" x14ac:dyDescent="0.4">
      <c r="A61" s="94" t="s">
        <v>95</v>
      </c>
      <c r="B61" s="95">
        <v>50</v>
      </c>
      <c r="C61" s="289"/>
      <c r="D61" s="292"/>
      <c r="E61" s="155">
        <v>2</v>
      </c>
      <c r="F61" s="107">
        <v>50657206</v>
      </c>
      <c r="G61" s="244">
        <f>IF(ISBLANK(F61),"-",(F61/$D$50*$D$47*$B$68)*($B$57/$D$60))</f>
        <v>198.16042076264659</v>
      </c>
      <c r="H61" s="156">
        <f t="shared" si="0"/>
        <v>0.99080210381323297</v>
      </c>
      <c r="L61" s="82"/>
    </row>
    <row r="62" spans="1:12" s="13" customFormat="1" ht="26.25" customHeight="1" x14ac:dyDescent="0.4">
      <c r="A62" s="94" t="s">
        <v>96</v>
      </c>
      <c r="B62" s="95">
        <v>1</v>
      </c>
      <c r="C62" s="289"/>
      <c r="D62" s="292"/>
      <c r="E62" s="155">
        <v>3</v>
      </c>
      <c r="F62" s="157">
        <v>50660049</v>
      </c>
      <c r="G62" s="244">
        <f>IF(ISBLANK(F62),"-",(F62/$D$50*$D$47*$B$68)*($B$57/$D$60))</f>
        <v>198.17154198548363</v>
      </c>
      <c r="H62" s="156">
        <f t="shared" si="0"/>
        <v>0.99085770992741817</v>
      </c>
      <c r="L62" s="82"/>
    </row>
    <row r="63" spans="1:12" ht="27" customHeight="1" x14ac:dyDescent="0.4">
      <c r="A63" s="94" t="s">
        <v>97</v>
      </c>
      <c r="B63" s="95">
        <v>1</v>
      </c>
      <c r="C63" s="290"/>
      <c r="D63" s="293"/>
      <c r="E63" s="158">
        <v>4</v>
      </c>
      <c r="F63" s="159"/>
      <c r="G63" s="244" t="str">
        <f>IF(ISBLANK(F63),"-",(F63/$D$50*$D$47*$B$68)*($B$57/$D$60))</f>
        <v>-</v>
      </c>
      <c r="H63" s="156" t="str">
        <f t="shared" si="0"/>
        <v>-</v>
      </c>
    </row>
    <row r="64" spans="1:12" ht="26.25" customHeight="1" x14ac:dyDescent="0.4">
      <c r="A64" s="94" t="s">
        <v>98</v>
      </c>
      <c r="B64" s="95">
        <v>1</v>
      </c>
      <c r="C64" s="288" t="s">
        <v>99</v>
      </c>
      <c r="D64" s="291">
        <v>324.91000000000003</v>
      </c>
      <c r="E64" s="152">
        <v>1</v>
      </c>
      <c r="F64" s="153">
        <v>46801991</v>
      </c>
      <c r="G64" s="245">
        <f>IF(ISBLANK(F64),"-",(F64/$D$50*$D$47*$B$68)*($B$57/$D$64))</f>
        <v>198.75558088544494</v>
      </c>
      <c r="H64" s="160">
        <f t="shared" si="0"/>
        <v>0.99377790442722469</v>
      </c>
    </row>
    <row r="65" spans="1:8" ht="26.25" customHeight="1" x14ac:dyDescent="0.4">
      <c r="A65" s="94" t="s">
        <v>100</v>
      </c>
      <c r="B65" s="95">
        <v>1</v>
      </c>
      <c r="C65" s="289"/>
      <c r="D65" s="292"/>
      <c r="E65" s="155">
        <v>2</v>
      </c>
      <c r="F65" s="107">
        <v>46480901</v>
      </c>
      <c r="G65" s="246">
        <f>IF(ISBLANK(F65),"-",(F65/$D$50*$D$47*$B$68)*($B$57/$D$64))</f>
        <v>197.39199724075542</v>
      </c>
      <c r="H65" s="161">
        <f t="shared" si="0"/>
        <v>0.98695998620377712</v>
      </c>
    </row>
    <row r="66" spans="1:8" ht="26.25" customHeight="1" x14ac:dyDescent="0.4">
      <c r="A66" s="94" t="s">
        <v>101</v>
      </c>
      <c r="B66" s="95">
        <v>1</v>
      </c>
      <c r="C66" s="289"/>
      <c r="D66" s="292"/>
      <c r="E66" s="155">
        <v>3</v>
      </c>
      <c r="F66" s="107">
        <v>46594224</v>
      </c>
      <c r="G66" s="246">
        <f>IF(ISBLANK(F66),"-",(F66/$D$50*$D$47*$B$68)*($B$57/$D$64))</f>
        <v>197.87324981594352</v>
      </c>
      <c r="H66" s="161">
        <f t="shared" si="0"/>
        <v>0.9893662490797176</v>
      </c>
    </row>
    <row r="67" spans="1:8" ht="27" customHeight="1" x14ac:dyDescent="0.4">
      <c r="A67" s="94" t="s">
        <v>102</v>
      </c>
      <c r="B67" s="95">
        <v>1</v>
      </c>
      <c r="C67" s="290"/>
      <c r="D67" s="293"/>
      <c r="E67" s="158">
        <v>4</v>
      </c>
      <c r="F67" s="159"/>
      <c r="G67" s="247" t="str">
        <f>IF(ISBLANK(F67),"-",(F67/$D$50*$D$47*$B$68)*($B$57/$D$64))</f>
        <v>-</v>
      </c>
      <c r="H67" s="162" t="str">
        <f t="shared" si="0"/>
        <v>-</v>
      </c>
    </row>
    <row r="68" spans="1:8" ht="26.25" customHeight="1" x14ac:dyDescent="0.4">
      <c r="A68" s="94" t="s">
        <v>103</v>
      </c>
      <c r="B68" s="163">
        <f>(B67/B66)*(B65/B64)*(B63/B62)*(B61/B60)*B59</f>
        <v>1000</v>
      </c>
      <c r="C68" s="288" t="s">
        <v>104</v>
      </c>
      <c r="D68" s="291">
        <v>336.36</v>
      </c>
      <c r="E68" s="152">
        <v>1</v>
      </c>
      <c r="F68" s="153">
        <v>49239039</v>
      </c>
      <c r="G68" s="245">
        <f>IF(ISBLANK(F68),"-",(F68/$D$50*$D$47*$B$68)*($B$57/$D$68))</f>
        <v>201.98694744888036</v>
      </c>
      <c r="H68" s="156">
        <f t="shared" si="0"/>
        <v>1.0099347372444019</v>
      </c>
    </row>
    <row r="69" spans="1:8" ht="27" customHeight="1" x14ac:dyDescent="0.4">
      <c r="A69" s="142" t="s">
        <v>105</v>
      </c>
      <c r="B69" s="164">
        <f>(D47*B68)/B56*B57</f>
        <v>362.09300000000002</v>
      </c>
      <c r="C69" s="289"/>
      <c r="D69" s="292"/>
      <c r="E69" s="155">
        <v>2</v>
      </c>
      <c r="F69" s="107">
        <v>49344362</v>
      </c>
      <c r="G69" s="246">
        <f>IF(ISBLANK(F69),"-",(F69/$D$50*$D$47*$B$68)*($B$57/$D$68))</f>
        <v>202.4190003828574</v>
      </c>
      <c r="H69" s="156">
        <f t="shared" si="0"/>
        <v>1.0120950019142869</v>
      </c>
    </row>
    <row r="70" spans="1:8" ht="26.25" customHeight="1" x14ac:dyDescent="0.4">
      <c r="A70" s="301" t="s">
        <v>78</v>
      </c>
      <c r="B70" s="302"/>
      <c r="C70" s="289"/>
      <c r="D70" s="292"/>
      <c r="E70" s="155">
        <v>3</v>
      </c>
      <c r="F70" s="107">
        <v>49305763</v>
      </c>
      <c r="G70" s="246">
        <f>IF(ISBLANK(F70),"-",(F70/$D$50*$D$47*$B$68)*($B$57/$D$68))</f>
        <v>202.26066069258482</v>
      </c>
      <c r="H70" s="156">
        <f t="shared" si="0"/>
        <v>1.0113033034629242</v>
      </c>
    </row>
    <row r="71" spans="1:8" ht="27" customHeight="1" x14ac:dyDescent="0.4">
      <c r="A71" s="303"/>
      <c r="B71" s="304"/>
      <c r="C71" s="300"/>
      <c r="D71" s="293"/>
      <c r="E71" s="158">
        <v>4</v>
      </c>
      <c r="F71" s="159"/>
      <c r="G71" s="247" t="str">
        <f>IF(ISBLANK(F71),"-",(F71/$D$50*$D$47*$B$68)*($B$57/$D$68))</f>
        <v>-</v>
      </c>
      <c r="H71" s="165" t="str">
        <f t="shared" si="0"/>
        <v>-</v>
      </c>
    </row>
    <row r="72" spans="1:8" ht="26.25" customHeight="1" x14ac:dyDescent="0.4">
      <c r="A72" s="166"/>
      <c r="B72" s="166"/>
      <c r="C72" s="166"/>
      <c r="D72" s="166"/>
      <c r="E72" s="166"/>
      <c r="F72" s="167"/>
      <c r="G72" s="168" t="s">
        <v>71</v>
      </c>
      <c r="H72" s="169">
        <f>AVERAGE(H60:H71)</f>
        <v>0.99729869927220172</v>
      </c>
    </row>
    <row r="73" spans="1:8" ht="26.25" customHeight="1" x14ac:dyDescent="0.4">
      <c r="C73" s="166"/>
      <c r="D73" s="166"/>
      <c r="E73" s="166"/>
      <c r="F73" s="167"/>
      <c r="G73" s="170" t="s">
        <v>84</v>
      </c>
      <c r="H73" s="248">
        <f>STDEV(H60:H71)/H72</f>
        <v>1.0550018701663071E-2</v>
      </c>
    </row>
    <row r="74" spans="1:8" ht="27" customHeight="1" x14ac:dyDescent="0.4">
      <c r="A74" s="166"/>
      <c r="B74" s="166"/>
      <c r="C74" s="167"/>
      <c r="D74" s="167"/>
      <c r="E74" s="171"/>
      <c r="F74" s="167"/>
      <c r="G74" s="172" t="s">
        <v>20</v>
      </c>
      <c r="H74" s="173">
        <f>COUNT(H60:H71)</f>
        <v>9</v>
      </c>
    </row>
    <row r="76" spans="1:8" ht="26.25" customHeight="1" x14ac:dyDescent="0.4">
      <c r="A76" s="78" t="s">
        <v>106</v>
      </c>
      <c r="B76" s="174" t="s">
        <v>107</v>
      </c>
      <c r="C76" s="296" t="str">
        <f>B20</f>
        <v>Nevirapine USP</v>
      </c>
      <c r="D76" s="296"/>
      <c r="E76" s="175" t="s">
        <v>108</v>
      </c>
      <c r="F76" s="175"/>
      <c r="G76" s="176">
        <f>H72</f>
        <v>0.99729869927220172</v>
      </c>
      <c r="H76" s="177"/>
    </row>
    <row r="77" spans="1:8" ht="18.75" x14ac:dyDescent="0.3">
      <c r="A77" s="77" t="s">
        <v>109</v>
      </c>
      <c r="B77" s="77" t="s">
        <v>110</v>
      </c>
    </row>
    <row r="78" spans="1:8" ht="18.75" x14ac:dyDescent="0.3">
      <c r="A78" s="77"/>
      <c r="B78" s="77"/>
    </row>
    <row r="79" spans="1:8" ht="26.25" customHeight="1" x14ac:dyDescent="0.4">
      <c r="A79" s="78" t="s">
        <v>4</v>
      </c>
      <c r="B79" s="282" t="str">
        <f>B26</f>
        <v>NEVIRAPINE</v>
      </c>
      <c r="C79" s="282"/>
    </row>
    <row r="80" spans="1:8" ht="26.25" customHeight="1" x14ac:dyDescent="0.4">
      <c r="A80" s="79" t="s">
        <v>48</v>
      </c>
      <c r="B80" s="282" t="str">
        <f>B27</f>
        <v>WRS/N1-2</v>
      </c>
      <c r="C80" s="282"/>
    </row>
    <row r="81" spans="1:12" ht="27" customHeight="1" x14ac:dyDescent="0.4">
      <c r="A81" s="79" t="s">
        <v>6</v>
      </c>
      <c r="B81" s="178">
        <f>B28</f>
        <v>99.15</v>
      </c>
    </row>
    <row r="82" spans="1:12" s="13" customFormat="1" ht="27" customHeight="1" x14ac:dyDescent="0.4">
      <c r="A82" s="79" t="s">
        <v>49</v>
      </c>
      <c r="B82" s="81">
        <v>0</v>
      </c>
      <c r="C82" s="273" t="s">
        <v>50</v>
      </c>
      <c r="D82" s="274"/>
      <c r="E82" s="274"/>
      <c r="F82" s="274"/>
      <c r="G82" s="275"/>
      <c r="I82" s="82"/>
      <c r="J82" s="82"/>
      <c r="K82" s="82"/>
      <c r="L82" s="82"/>
    </row>
    <row r="83" spans="1:12" s="13" customFormat="1" ht="19.5" customHeight="1" x14ac:dyDescent="0.3">
      <c r="A83" s="79" t="s">
        <v>51</v>
      </c>
      <c r="B83" s="83">
        <f>B81-B82</f>
        <v>99.15</v>
      </c>
      <c r="C83" s="84"/>
      <c r="D83" s="84"/>
      <c r="E83" s="84"/>
      <c r="F83" s="84"/>
      <c r="G83" s="85"/>
      <c r="I83" s="82"/>
      <c r="J83" s="82"/>
      <c r="K83" s="82"/>
      <c r="L83" s="82"/>
    </row>
    <row r="84" spans="1:12" s="13" customFormat="1" ht="27" customHeight="1" x14ac:dyDescent="0.4">
      <c r="A84" s="79" t="s">
        <v>52</v>
      </c>
      <c r="B84" s="86">
        <v>1</v>
      </c>
      <c r="C84" s="276" t="s">
        <v>111</v>
      </c>
      <c r="D84" s="277"/>
      <c r="E84" s="277"/>
      <c r="F84" s="277"/>
      <c r="G84" s="277"/>
      <c r="H84" s="278"/>
      <c r="I84" s="82"/>
      <c r="J84" s="82"/>
      <c r="K84" s="82"/>
      <c r="L84" s="82"/>
    </row>
    <row r="85" spans="1:12" s="13" customFormat="1" ht="27" customHeight="1" x14ac:dyDescent="0.4">
      <c r="A85" s="79" t="s">
        <v>54</v>
      </c>
      <c r="B85" s="86">
        <v>1</v>
      </c>
      <c r="C85" s="276" t="s">
        <v>112</v>
      </c>
      <c r="D85" s="277"/>
      <c r="E85" s="277"/>
      <c r="F85" s="277"/>
      <c r="G85" s="277"/>
      <c r="H85" s="278"/>
      <c r="I85" s="82"/>
      <c r="J85" s="82"/>
      <c r="K85" s="82"/>
      <c r="L85" s="82"/>
    </row>
    <row r="86" spans="1:12" s="13" customFormat="1" ht="18.75" x14ac:dyDescent="0.3">
      <c r="A86" s="79"/>
      <c r="B86" s="89"/>
      <c r="C86" s="90"/>
      <c r="D86" s="90"/>
      <c r="E86" s="90"/>
      <c r="F86" s="90"/>
      <c r="G86" s="90"/>
      <c r="H86" s="90"/>
      <c r="I86" s="82"/>
      <c r="J86" s="82"/>
      <c r="K86" s="82"/>
      <c r="L86" s="82"/>
    </row>
    <row r="87" spans="1:12" s="13" customFormat="1" ht="18.75" x14ac:dyDescent="0.3">
      <c r="A87" s="79" t="s">
        <v>56</v>
      </c>
      <c r="B87" s="91">
        <f>B84/B85</f>
        <v>1</v>
      </c>
      <c r="C87" s="69" t="s">
        <v>57</v>
      </c>
      <c r="D87" s="69"/>
      <c r="E87" s="69"/>
      <c r="F87" s="69"/>
      <c r="G87" s="69"/>
      <c r="I87" s="82"/>
      <c r="J87" s="82"/>
      <c r="K87" s="82"/>
      <c r="L87" s="82"/>
    </row>
    <row r="88" spans="1:12" ht="19.5" customHeight="1" x14ac:dyDescent="0.3">
      <c r="A88" s="77"/>
      <c r="B88" s="77"/>
    </row>
    <row r="89" spans="1:12" ht="27" customHeight="1" x14ac:dyDescent="0.4">
      <c r="A89" s="92" t="s">
        <v>58</v>
      </c>
      <c r="B89" s="93">
        <v>50</v>
      </c>
      <c r="D89" s="179" t="s">
        <v>59</v>
      </c>
      <c r="E89" s="180"/>
      <c r="F89" s="279" t="s">
        <v>60</v>
      </c>
      <c r="G89" s="281"/>
    </row>
    <row r="90" spans="1:12" ht="27" customHeight="1" x14ac:dyDescent="0.4">
      <c r="A90" s="94" t="s">
        <v>61</v>
      </c>
      <c r="B90" s="95">
        <v>5</v>
      </c>
      <c r="C90" s="181" t="s">
        <v>62</v>
      </c>
      <c r="D90" s="97" t="s">
        <v>63</v>
      </c>
      <c r="E90" s="98" t="s">
        <v>64</v>
      </c>
      <c r="F90" s="97" t="s">
        <v>63</v>
      </c>
      <c r="G90" s="182" t="s">
        <v>64</v>
      </c>
      <c r="I90" s="100" t="s">
        <v>65</v>
      </c>
    </row>
    <row r="91" spans="1:12" ht="26.25" customHeight="1" x14ac:dyDescent="0.4">
      <c r="A91" s="94" t="s">
        <v>66</v>
      </c>
      <c r="B91" s="95">
        <v>10</v>
      </c>
      <c r="C91" s="183">
        <v>1</v>
      </c>
      <c r="D91" s="102">
        <v>62028252</v>
      </c>
      <c r="E91" s="103">
        <f>IF(ISBLANK(D91),"-",$D$101/$D$98*D91)</f>
        <v>57163753.748971514</v>
      </c>
      <c r="F91" s="102">
        <v>60042994</v>
      </c>
      <c r="G91" s="104">
        <f>IF(ISBLANK(F91),"-",$D$101/$F$98*F91)</f>
        <v>57682273.415569223</v>
      </c>
      <c r="I91" s="105"/>
    </row>
    <row r="92" spans="1:12" ht="26.25" customHeight="1" x14ac:dyDescent="0.4">
      <c r="A92" s="94" t="s">
        <v>67</v>
      </c>
      <c r="B92" s="95">
        <v>1</v>
      </c>
      <c r="C92" s="167">
        <v>2</v>
      </c>
      <c r="D92" s="107">
        <v>62357615</v>
      </c>
      <c r="E92" s="108">
        <f>IF(ISBLANK(D92),"-",$D$101/$D$98*D92)</f>
        <v>57467286.813646987</v>
      </c>
      <c r="F92" s="107">
        <v>59746596</v>
      </c>
      <c r="G92" s="109">
        <f>IF(ISBLANK(F92),"-",$D$101/$F$98*F92)</f>
        <v>57397528.946034141</v>
      </c>
      <c r="I92" s="283">
        <f>ABS((F96/D96*D95)-F95)/D95</f>
        <v>2.4516756305647449E-3</v>
      </c>
    </row>
    <row r="93" spans="1:12" ht="26.25" customHeight="1" x14ac:dyDescent="0.4">
      <c r="A93" s="94" t="s">
        <v>68</v>
      </c>
      <c r="B93" s="95">
        <v>1</v>
      </c>
      <c r="C93" s="167">
        <v>3</v>
      </c>
      <c r="D93" s="107">
        <v>62281686</v>
      </c>
      <c r="E93" s="108">
        <f>IF(ISBLANK(D93),"-",$D$101/$D$98*D93)</f>
        <v>57397312.462952636</v>
      </c>
      <c r="F93" s="107">
        <v>59736891</v>
      </c>
      <c r="G93" s="109">
        <f>IF(ISBLANK(F93),"-",$D$101/$F$98*F93)</f>
        <v>57388205.51916609</v>
      </c>
      <c r="I93" s="283"/>
    </row>
    <row r="94" spans="1:12" ht="27" customHeight="1" x14ac:dyDescent="0.4">
      <c r="A94" s="94" t="s">
        <v>69</v>
      </c>
      <c r="B94" s="95">
        <v>1</v>
      </c>
      <c r="C94" s="184">
        <v>4</v>
      </c>
      <c r="D94" s="112"/>
      <c r="E94" s="113" t="str">
        <f>IF(ISBLANK(D94),"-",$D$101/$D$98*D94)</f>
        <v>-</v>
      </c>
      <c r="F94" s="185"/>
      <c r="G94" s="114" t="str">
        <f>IF(ISBLANK(F94),"-",$D$101/$F$98*F94)</f>
        <v>-</v>
      </c>
      <c r="I94" s="115"/>
    </row>
    <row r="95" spans="1:12" ht="27" customHeight="1" x14ac:dyDescent="0.4">
      <c r="A95" s="94" t="s">
        <v>70</v>
      </c>
      <c r="B95" s="95">
        <v>1</v>
      </c>
      <c r="C95" s="186" t="s">
        <v>71</v>
      </c>
      <c r="D95" s="187">
        <f>AVERAGE(D91:D94)</f>
        <v>62222517.666666664</v>
      </c>
      <c r="E95" s="118">
        <f>AVERAGE(E91:E94)</f>
        <v>57342784.341857046</v>
      </c>
      <c r="F95" s="188">
        <f>AVERAGE(F91:F94)</f>
        <v>59842160.333333336</v>
      </c>
      <c r="G95" s="189">
        <f>AVERAGE(G91:G94)</f>
        <v>57489335.960256487</v>
      </c>
    </row>
    <row r="96" spans="1:12" ht="26.25" customHeight="1" x14ac:dyDescent="0.4">
      <c r="A96" s="94" t="s">
        <v>72</v>
      </c>
      <c r="B96" s="80">
        <v>1</v>
      </c>
      <c r="C96" s="190" t="s">
        <v>113</v>
      </c>
      <c r="D96" s="191">
        <v>24.32</v>
      </c>
      <c r="E96" s="110"/>
      <c r="F96" s="122">
        <v>23.33</v>
      </c>
    </row>
    <row r="97" spans="1:10" ht="26.25" customHeight="1" x14ac:dyDescent="0.4">
      <c r="A97" s="94" t="s">
        <v>74</v>
      </c>
      <c r="B97" s="80">
        <v>1</v>
      </c>
      <c r="C97" s="192" t="s">
        <v>114</v>
      </c>
      <c r="D97" s="193">
        <f>D96*$B$87</f>
        <v>24.32</v>
      </c>
      <c r="E97" s="125"/>
      <c r="F97" s="124">
        <f>F96*$B$87</f>
        <v>23.33</v>
      </c>
    </row>
    <row r="98" spans="1:10" ht="19.5" customHeight="1" x14ac:dyDescent="0.3">
      <c r="A98" s="94" t="s">
        <v>76</v>
      </c>
      <c r="B98" s="194">
        <f>(B97/B96)*(B95/B94)*(B93/B92)*(B91/B90)*B89</f>
        <v>100</v>
      </c>
      <c r="C98" s="192" t="s">
        <v>115</v>
      </c>
      <c r="D98" s="195">
        <f>D97*$B$83/100</f>
        <v>24.11328</v>
      </c>
      <c r="E98" s="128"/>
      <c r="F98" s="127">
        <f>F97*$B$83/100</f>
        <v>23.131695000000001</v>
      </c>
    </row>
    <row r="99" spans="1:10" ht="19.5" customHeight="1" x14ac:dyDescent="0.3">
      <c r="A99" s="284" t="s">
        <v>78</v>
      </c>
      <c r="B99" s="298"/>
      <c r="C99" s="192" t="s">
        <v>116</v>
      </c>
      <c r="D99" s="196">
        <f>D98/$B$98</f>
        <v>0.24113280000000001</v>
      </c>
      <c r="E99" s="128"/>
      <c r="F99" s="131">
        <f>F98/$B$98</f>
        <v>0.23131694999999999</v>
      </c>
      <c r="G99" s="197"/>
      <c r="H99" s="120"/>
    </row>
    <row r="100" spans="1:10" ht="19.5" customHeight="1" x14ac:dyDescent="0.3">
      <c r="A100" s="286"/>
      <c r="B100" s="299"/>
      <c r="C100" s="192" t="s">
        <v>80</v>
      </c>
      <c r="D100" s="198">
        <f>$B$56/$B$116</f>
        <v>0.22222222222222221</v>
      </c>
      <c r="F100" s="136"/>
      <c r="G100" s="199"/>
      <c r="H100" s="120"/>
    </row>
    <row r="101" spans="1:10" ht="18.75" x14ac:dyDescent="0.3">
      <c r="C101" s="192" t="s">
        <v>81</v>
      </c>
      <c r="D101" s="193">
        <f>D100*$B$98</f>
        <v>22.222222222222221</v>
      </c>
      <c r="F101" s="136"/>
      <c r="G101" s="197"/>
      <c r="H101" s="120"/>
    </row>
    <row r="102" spans="1:10" ht="19.5" customHeight="1" x14ac:dyDescent="0.3">
      <c r="C102" s="200" t="s">
        <v>82</v>
      </c>
      <c r="D102" s="201">
        <f>D101/B34</f>
        <v>22.222222222222221</v>
      </c>
      <c r="F102" s="140"/>
      <c r="G102" s="197"/>
      <c r="H102" s="120"/>
      <c r="J102" s="202"/>
    </row>
    <row r="103" spans="1:10" ht="18.75" x14ac:dyDescent="0.3">
      <c r="C103" s="203" t="s">
        <v>117</v>
      </c>
      <c r="D103" s="204">
        <f>AVERAGE(E91:E94,G91:G94)</f>
        <v>57416060.151056767</v>
      </c>
      <c r="F103" s="140"/>
      <c r="G103" s="205"/>
      <c r="H103" s="120"/>
      <c r="J103" s="206"/>
    </row>
    <row r="104" spans="1:10" ht="18.75" x14ac:dyDescent="0.3">
      <c r="C104" s="170" t="s">
        <v>84</v>
      </c>
      <c r="D104" s="207">
        <f>STDEV(E91:E94,G91:G94)/D103</f>
        <v>2.9000079384284864E-3</v>
      </c>
      <c r="F104" s="140"/>
      <c r="G104" s="197"/>
      <c r="H104" s="120"/>
      <c r="J104" s="206"/>
    </row>
    <row r="105" spans="1:10" ht="19.5" customHeight="1" x14ac:dyDescent="0.3">
      <c r="C105" s="172" t="s">
        <v>20</v>
      </c>
      <c r="D105" s="208">
        <f>COUNT(E91:E94,G91:G94)</f>
        <v>6</v>
      </c>
      <c r="F105" s="140"/>
      <c r="G105" s="197"/>
      <c r="H105" s="120"/>
      <c r="J105" s="206"/>
    </row>
    <row r="106" spans="1:10" ht="19.5" customHeight="1" x14ac:dyDescent="0.3">
      <c r="A106" s="144"/>
      <c r="B106" s="144"/>
      <c r="C106" s="144"/>
      <c r="D106" s="144"/>
      <c r="E106" s="144"/>
    </row>
    <row r="107" spans="1:10" ht="26.25" customHeight="1" x14ac:dyDescent="0.4">
      <c r="A107" s="92" t="s">
        <v>118</v>
      </c>
      <c r="B107" s="93">
        <v>900</v>
      </c>
      <c r="C107" s="209" t="s">
        <v>119</v>
      </c>
      <c r="D107" s="210" t="s">
        <v>63</v>
      </c>
      <c r="E107" s="211" t="s">
        <v>120</v>
      </c>
      <c r="F107" s="212" t="s">
        <v>121</v>
      </c>
    </row>
    <row r="108" spans="1:10" ht="26.25" customHeight="1" x14ac:dyDescent="0.4">
      <c r="A108" s="94" t="s">
        <v>122</v>
      </c>
      <c r="B108" s="95">
        <v>1</v>
      </c>
      <c r="C108" s="213">
        <v>1</v>
      </c>
      <c r="D108" s="214">
        <v>58919835</v>
      </c>
      <c r="E108" s="249">
        <f t="shared" ref="E108:E113" si="1">IF(ISBLANK(D108),"-",D108/$D$103*$D$100*$B$116)</f>
        <v>205.23816801426963</v>
      </c>
      <c r="F108" s="215">
        <f t="shared" ref="F108:F113" si="2">IF(ISBLANK(D108), "-", E108/$B$56)</f>
        <v>1.0261908400713482</v>
      </c>
    </row>
    <row r="109" spans="1:10" ht="26.25" customHeight="1" x14ac:dyDescent="0.4">
      <c r="A109" s="94" t="s">
        <v>95</v>
      </c>
      <c r="B109" s="95">
        <v>1</v>
      </c>
      <c r="C109" s="213">
        <v>2</v>
      </c>
      <c r="D109" s="214">
        <v>58210164</v>
      </c>
      <c r="E109" s="250">
        <f t="shared" si="1"/>
        <v>202.76613841790612</v>
      </c>
      <c r="F109" s="216">
        <f t="shared" si="2"/>
        <v>1.0138306920895306</v>
      </c>
    </row>
    <row r="110" spans="1:10" ht="26.25" customHeight="1" x14ac:dyDescent="0.4">
      <c r="A110" s="94" t="s">
        <v>96</v>
      </c>
      <c r="B110" s="95">
        <v>1</v>
      </c>
      <c r="C110" s="213">
        <v>3</v>
      </c>
      <c r="D110" s="214">
        <v>57637028</v>
      </c>
      <c r="E110" s="250">
        <f t="shared" si="1"/>
        <v>200.76970745941773</v>
      </c>
      <c r="F110" s="216">
        <f t="shared" si="2"/>
        <v>1.0038485372970887</v>
      </c>
    </row>
    <row r="111" spans="1:10" ht="26.25" customHeight="1" x14ac:dyDescent="0.4">
      <c r="A111" s="94" t="s">
        <v>97</v>
      </c>
      <c r="B111" s="95">
        <v>1</v>
      </c>
      <c r="C111" s="213">
        <v>4</v>
      </c>
      <c r="D111" s="214">
        <v>59886180</v>
      </c>
      <c r="E111" s="250">
        <f t="shared" si="1"/>
        <v>208.60428194635631</v>
      </c>
      <c r="F111" s="216">
        <f t="shared" si="2"/>
        <v>1.0430214097317816</v>
      </c>
    </row>
    <row r="112" spans="1:10" ht="26.25" customHeight="1" x14ac:dyDescent="0.4">
      <c r="A112" s="94" t="s">
        <v>98</v>
      </c>
      <c r="B112" s="95">
        <v>1</v>
      </c>
      <c r="C112" s="213">
        <v>5</v>
      </c>
      <c r="D112" s="214">
        <v>57881592</v>
      </c>
      <c r="E112" s="250">
        <f t="shared" si="1"/>
        <v>201.62160847581134</v>
      </c>
      <c r="F112" s="216">
        <f t="shared" si="2"/>
        <v>1.0081080423790567</v>
      </c>
    </row>
    <row r="113" spans="1:10" ht="26.25" customHeight="1" x14ac:dyDescent="0.4">
      <c r="A113" s="94" t="s">
        <v>100</v>
      </c>
      <c r="B113" s="95">
        <v>1</v>
      </c>
      <c r="C113" s="217">
        <v>6</v>
      </c>
      <c r="D113" s="218">
        <v>59097881</v>
      </c>
      <c r="E113" s="251">
        <f t="shared" si="1"/>
        <v>205.8583638254471</v>
      </c>
      <c r="F113" s="219">
        <f t="shared" si="2"/>
        <v>1.0292918191272356</v>
      </c>
    </row>
    <row r="114" spans="1:10" ht="26.25" customHeight="1" x14ac:dyDescent="0.4">
      <c r="A114" s="94" t="s">
        <v>101</v>
      </c>
      <c r="B114" s="95">
        <v>1</v>
      </c>
      <c r="C114" s="213"/>
      <c r="D114" s="167"/>
      <c r="E114" s="68"/>
      <c r="F114" s="220"/>
    </row>
    <row r="115" spans="1:10" ht="26.25" customHeight="1" x14ac:dyDescent="0.4">
      <c r="A115" s="94" t="s">
        <v>102</v>
      </c>
      <c r="B115" s="95">
        <v>1</v>
      </c>
      <c r="C115" s="213"/>
      <c r="D115" s="221"/>
      <c r="E115" s="222" t="s">
        <v>71</v>
      </c>
      <c r="F115" s="223">
        <f>AVERAGE(F108:F113)</f>
        <v>1.0207152234493402</v>
      </c>
    </row>
    <row r="116" spans="1:10" ht="27" customHeight="1" x14ac:dyDescent="0.4">
      <c r="A116" s="94" t="s">
        <v>103</v>
      </c>
      <c r="B116" s="126">
        <f>(B115/B114)*(B113/B112)*(B111/B110)*(B109/B108)*B107</f>
        <v>900</v>
      </c>
      <c r="C116" s="224"/>
      <c r="D116" s="225"/>
      <c r="E116" s="186" t="s">
        <v>84</v>
      </c>
      <c r="F116" s="226">
        <f>STDEV(F108:F113)/F115</f>
        <v>1.4477969147046337E-2</v>
      </c>
      <c r="I116" s="68"/>
    </row>
    <row r="117" spans="1:10" ht="27" customHeight="1" x14ac:dyDescent="0.4">
      <c r="A117" s="284" t="s">
        <v>78</v>
      </c>
      <c r="B117" s="285"/>
      <c r="C117" s="227"/>
      <c r="D117" s="228"/>
      <c r="E117" s="229" t="s">
        <v>20</v>
      </c>
      <c r="F117" s="230">
        <f>COUNT(F108:F113)</f>
        <v>6</v>
      </c>
      <c r="I117" s="68"/>
      <c r="J117" s="206"/>
    </row>
    <row r="118" spans="1:10" ht="19.5" customHeight="1" x14ac:dyDescent="0.3">
      <c r="A118" s="286"/>
      <c r="B118" s="287"/>
      <c r="C118" s="68"/>
      <c r="D118" s="68"/>
      <c r="E118" s="68"/>
      <c r="F118" s="167"/>
      <c r="G118" s="68"/>
      <c r="H118" s="68"/>
      <c r="I118" s="68"/>
    </row>
    <row r="119" spans="1:10" ht="18.75" x14ac:dyDescent="0.3">
      <c r="A119" s="239"/>
      <c r="B119" s="90"/>
      <c r="C119" s="68"/>
      <c r="D119" s="68"/>
      <c r="E119" s="68"/>
      <c r="F119" s="167"/>
      <c r="G119" s="68"/>
      <c r="H119" s="68"/>
      <c r="I119" s="68"/>
    </row>
    <row r="120" spans="1:10" ht="26.25" customHeight="1" x14ac:dyDescent="0.4">
      <c r="A120" s="78" t="s">
        <v>106</v>
      </c>
      <c r="B120" s="174" t="s">
        <v>123</v>
      </c>
      <c r="C120" s="296" t="str">
        <f>B20</f>
        <v>Nevirapine USP</v>
      </c>
      <c r="D120" s="296"/>
      <c r="E120" s="175" t="s">
        <v>124</v>
      </c>
      <c r="F120" s="175"/>
      <c r="G120" s="176">
        <f>F115</f>
        <v>1.0207152234493402</v>
      </c>
      <c r="H120" s="68"/>
      <c r="I120" s="68"/>
    </row>
    <row r="121" spans="1:10" ht="19.5" customHeight="1" x14ac:dyDescent="0.3">
      <c r="A121" s="231"/>
      <c r="B121" s="231"/>
      <c r="C121" s="232"/>
      <c r="D121" s="232"/>
      <c r="E121" s="232"/>
      <c r="F121" s="232"/>
      <c r="G121" s="232"/>
      <c r="H121" s="232"/>
    </row>
    <row r="122" spans="1:10" ht="18.75" x14ac:dyDescent="0.3">
      <c r="B122" s="297" t="s">
        <v>26</v>
      </c>
      <c r="C122" s="297"/>
      <c r="E122" s="181" t="s">
        <v>27</v>
      </c>
      <c r="F122" s="233"/>
      <c r="G122" s="297" t="s">
        <v>28</v>
      </c>
      <c r="H122" s="297"/>
    </row>
    <row r="123" spans="1:10" ht="69.95" customHeight="1" x14ac:dyDescent="0.3">
      <c r="A123" s="234" t="s">
        <v>29</v>
      </c>
      <c r="B123" s="235"/>
      <c r="C123" s="235"/>
      <c r="E123" s="235"/>
      <c r="F123" s="68"/>
      <c r="G123" s="236"/>
      <c r="H123" s="236"/>
    </row>
    <row r="124" spans="1:10" ht="69.95" customHeight="1" x14ac:dyDescent="0.3">
      <c r="A124" s="234" t="s">
        <v>30</v>
      </c>
      <c r="B124" s="237"/>
      <c r="C124" s="237"/>
      <c r="E124" s="237"/>
      <c r="F124" s="68"/>
      <c r="G124" s="238"/>
      <c r="H124" s="238"/>
    </row>
    <row r="125" spans="1:10" ht="18.75" x14ac:dyDescent="0.3">
      <c r="A125" s="166"/>
      <c r="B125" s="166"/>
      <c r="C125" s="167"/>
      <c r="D125" s="167"/>
      <c r="E125" s="167"/>
      <c r="F125" s="171"/>
      <c r="G125" s="167"/>
      <c r="H125" s="167"/>
      <c r="I125" s="68"/>
    </row>
    <row r="126" spans="1:10" ht="18.75" x14ac:dyDescent="0.3">
      <c r="A126" s="166"/>
      <c r="B126" s="166"/>
      <c r="C126" s="167"/>
      <c r="D126" s="167"/>
      <c r="E126" s="167"/>
      <c r="F126" s="171"/>
      <c r="G126" s="167"/>
      <c r="H126" s="167"/>
      <c r="I126" s="68"/>
    </row>
    <row r="127" spans="1:10" ht="18.75" x14ac:dyDescent="0.3">
      <c r="A127" s="166"/>
      <c r="B127" s="166"/>
      <c r="C127" s="167"/>
      <c r="D127" s="167"/>
      <c r="E127" s="167"/>
      <c r="F127" s="171"/>
      <c r="G127" s="167"/>
      <c r="H127" s="167"/>
      <c r="I127" s="68"/>
    </row>
    <row r="128" spans="1:10" ht="18.75" x14ac:dyDescent="0.3">
      <c r="A128" s="166"/>
      <c r="B128" s="166"/>
      <c r="C128" s="167"/>
      <c r="D128" s="167"/>
      <c r="E128" s="167"/>
      <c r="F128" s="171"/>
      <c r="G128" s="167"/>
      <c r="H128" s="167"/>
      <c r="I128" s="68"/>
    </row>
    <row r="129" spans="1:9" ht="18.75" x14ac:dyDescent="0.3">
      <c r="A129" s="166"/>
      <c r="B129" s="166"/>
      <c r="C129" s="167"/>
      <c r="D129" s="167"/>
      <c r="E129" s="167"/>
      <c r="F129" s="171"/>
      <c r="G129" s="167"/>
      <c r="H129" s="167"/>
      <c r="I129" s="68"/>
    </row>
    <row r="130" spans="1:9" ht="18.75" x14ac:dyDescent="0.3">
      <c r="A130" s="166"/>
      <c r="B130" s="166"/>
      <c r="C130" s="167"/>
      <c r="D130" s="167"/>
      <c r="E130" s="167"/>
      <c r="F130" s="171"/>
      <c r="G130" s="167"/>
      <c r="H130" s="167"/>
      <c r="I130" s="68"/>
    </row>
    <row r="131" spans="1:9" ht="18.75" x14ac:dyDescent="0.3">
      <c r="A131" s="166"/>
      <c r="B131" s="166"/>
      <c r="C131" s="167"/>
      <c r="D131" s="167"/>
      <c r="E131" s="167"/>
      <c r="F131" s="171"/>
      <c r="G131" s="167"/>
      <c r="H131" s="167"/>
      <c r="I131" s="68"/>
    </row>
    <row r="132" spans="1:9" ht="18.75" x14ac:dyDescent="0.3">
      <c r="A132" s="166"/>
      <c r="B132" s="166"/>
      <c r="C132" s="167"/>
      <c r="D132" s="167"/>
      <c r="E132" s="167"/>
      <c r="F132" s="171"/>
      <c r="G132" s="167"/>
      <c r="H132" s="167"/>
      <c r="I132" s="68"/>
    </row>
    <row r="133" spans="1:9" ht="18.75" x14ac:dyDescent="0.3">
      <c r="A133" s="166"/>
      <c r="B133" s="166"/>
      <c r="C133" s="167"/>
      <c r="D133" s="167"/>
      <c r="E133" s="167"/>
      <c r="F133" s="171"/>
      <c r="G133" s="167"/>
      <c r="H133" s="167"/>
      <c r="I133" s="6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dcterms:created xsi:type="dcterms:W3CDTF">2005-07-05T10:19:27Z</dcterms:created>
  <dcterms:modified xsi:type="dcterms:W3CDTF">2015-10-19T08:25:52Z</dcterms:modified>
</cp:coreProperties>
</file>