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Uniformity" sheetId="2" r:id="rId2"/>
    <sheet name="LAMIVUD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116" i="3" l="1"/>
  <c r="B98" i="3"/>
  <c r="B87" i="3"/>
  <c r="B69" i="3" l="1"/>
  <c r="C120" i="3"/>
  <c r="D100" i="3"/>
  <c r="F95" i="3"/>
  <c r="D95" i="3"/>
  <c r="D9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F44" i="3" s="1"/>
  <c r="B30" i="3"/>
  <c r="C46" i="2"/>
  <c r="C45" i="2"/>
  <c r="C19" i="2"/>
  <c r="F45" i="3" l="1"/>
  <c r="D101" i="3"/>
  <c r="D102" i="3" s="1"/>
  <c r="I92" i="3"/>
  <c r="F46" i="3"/>
  <c r="G41" i="3"/>
  <c r="D98" i="3"/>
  <c r="D99" i="3" s="1"/>
  <c r="D29" i="2"/>
  <c r="D33" i="2"/>
  <c r="D37" i="2"/>
  <c r="D41" i="2"/>
  <c r="C50" i="2"/>
  <c r="D30" i="2"/>
  <c r="D38" i="2"/>
  <c r="D42" i="2"/>
  <c r="B49" i="2"/>
  <c r="G38" i="3"/>
  <c r="D44" i="3"/>
  <c r="D45" i="3" s="1"/>
  <c r="D49" i="3"/>
  <c r="D27" i="2"/>
  <c r="D31" i="2"/>
  <c r="D35" i="2"/>
  <c r="D39" i="2"/>
  <c r="D43" i="2"/>
  <c r="C49" i="2"/>
  <c r="E39" i="3"/>
  <c r="G40" i="3"/>
  <c r="F97" i="3"/>
  <c r="F98" i="3" s="1"/>
  <c r="F99" i="3" s="1"/>
  <c r="D24" i="2"/>
  <c r="D28" i="2"/>
  <c r="D32" i="2"/>
  <c r="D36" i="2"/>
  <c r="D40" i="2"/>
  <c r="D49" i="2"/>
  <c r="G39" i="3"/>
  <c r="B57" i="3"/>
  <c r="D25" i="2"/>
  <c r="D26" i="2"/>
  <c r="D34" i="2"/>
  <c r="D50" i="2"/>
  <c r="G42" i="3" l="1"/>
  <c r="E94" i="3"/>
  <c r="E92" i="3"/>
  <c r="E91" i="3"/>
  <c r="G93" i="3"/>
  <c r="E93" i="3"/>
  <c r="D46" i="3"/>
  <c r="E38" i="3"/>
  <c r="E41" i="3"/>
  <c r="G94" i="3"/>
  <c r="E40" i="3"/>
  <c r="G92" i="3"/>
  <c r="G91" i="3"/>
  <c r="G95" i="3" s="1"/>
  <c r="E95" i="3" l="1"/>
  <c r="D103" i="3"/>
  <c r="E113" i="3" s="1"/>
  <c r="F113" i="3" s="1"/>
  <c r="E42" i="3"/>
  <c r="D52" i="3"/>
  <c r="D50" i="3"/>
  <c r="D105" i="3"/>
  <c r="E108" i="3" l="1"/>
  <c r="F108" i="3" s="1"/>
  <c r="D104" i="3"/>
  <c r="E109" i="3"/>
  <c r="F109" i="3" s="1"/>
  <c r="E110" i="3"/>
  <c r="F110" i="3" s="1"/>
  <c r="E111" i="3"/>
  <c r="F111" i="3" s="1"/>
  <c r="E112" i="3"/>
  <c r="F112" i="3" s="1"/>
  <c r="G71" i="3"/>
  <c r="H71" i="3" s="1"/>
  <c r="G69" i="3"/>
  <c r="H69" i="3" s="1"/>
  <c r="G66" i="3"/>
  <c r="H66" i="3" s="1"/>
  <c r="G64" i="3"/>
  <c r="H64" i="3" s="1"/>
  <c r="G60" i="3"/>
  <c r="H60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62" i="3"/>
  <c r="H62" i="3" s="1"/>
  <c r="F115" i="3" l="1"/>
  <c r="G120" i="3" s="1"/>
  <c r="F117" i="3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<sst xmlns="http://schemas.openxmlformats.org/spreadsheetml/2006/main" count="233" uniqueCount="128">
  <si>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</si>
  <si>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</si>
  <si>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</si>
  <si>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</si>
  <si>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</si>
  <si>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Heptavir-150</t>
  </si>
  <si>
    <t>% age Purity:</t>
  </si>
  <si>
    <t>NDQD201508136</t>
  </si>
  <si>
    <t>Weight (mg):</t>
  </si>
  <si>
    <t>Lamivudine</t>
  </si>
  <si>
    <t>Standard Conc (mg/mL):</t>
  </si>
  <si>
    <t>Each Film coated tablet contains: Lamivudine USP 150 mg</t>
  </si>
  <si>
    <t>2015-08-13 08:37:21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</si>
  <si>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</si>
  <si>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</si>
  <si>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</si>
  <si>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</si>
  <si>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</si>
  <si>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</si>
  <si>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</si>
  <si>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</si>
  <si>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</si>
  <si>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</si>
  <si>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</si>
  <si>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</si>
  <si>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</si>
  <si>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</si>
  <si>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</si>
  <si>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</si>
  <si>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</si>
  <si>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</si>
  <si>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</si>
  <si>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</si>
  <si>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</si>
  <si>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</si>
  <si>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</si>
  <si>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</si>
  <si>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</si>
  <si>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</si>
  <si>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</si>
  <si>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</si>
  <si>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</si>
  <si>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</si>
  <si>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</si>
  <si>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</si>
  <si>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</si>
  <si>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</si>
  <si>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</si>
  <si>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</si>
  <si>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</si>
  <si>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</si>
  <si>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</si>
  <si>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</si>
  <si>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</si>
  <si>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</si>
  <si>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</si>
  <si>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</si>
  <si>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</si>
  <si>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</si>
  <si>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</si>
  <si>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</si>
  <si>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</si>
  <si>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</si>
  <si>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</si>
  <si>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</si>
  <si>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</si>
  <si>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</si>
  <si>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</si>
  <si>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</si>
  <si>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</si>
  <si>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</si>
  <si>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</si>
  <si>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</si>
  <si>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</si>
  <si>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</si>
  <si>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</si>
  <si>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</si>
  <si>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</si>
  <si>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</si>
  <si>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</si>
  <si>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</si>
  <si>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</si>
  <si>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</si>
  <si>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</si>
  <si>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</si>
  <si>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</si>
  <si>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</si>
  <si>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</si>
  <si>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</si>
  <si>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</si>
  <si>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</si>
  <si>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</si>
  <si>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</si>
  <si>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</si>
  <si>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</si>
  <si>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</si>
  <si>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</si>
  <si>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</si>
  <si>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</si>
  <si>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</si>
  <si>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</si>
  <si>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</si>
  <si>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</si>
  <si>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</si>
  <si>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</si>
  <si>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</si>
  <si>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</si>
  <si>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</si>
  <si>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</si>
  <si>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</si>
  <si>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</si>
  <si>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</si>
  <si>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</si>
  <si>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</si>
  <si>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</si>
  <si>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</si>
  <si>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</si>
  <si>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</si>
  <si>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</si>
  <si>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</si>
  <si>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</si>
  <si>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</si>
  <si>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</si>
  <si>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</si>
  <si>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</si>
  <si>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</si>
  <si>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</si>
  <si>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Lamivudeine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</si>
</sst>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workbookViewId="0">
      <selection activeCell="A15" sqref="A15:G61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127</v>
      </c>
      <c r="D17" s="244"/>
      <c r="E17" s="245"/>
    </row>
    <row r="18" spans="1:5" ht="16.5" customHeight="1" x14ac:dyDescent="0.3">
      <c r="A18" s="246" t="s">
        <v>4</v>
      </c>
      <c r="B18" s="243" t="s">
        <v>125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101.34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13.6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v>0.15</v>
      </c>
      <c r="C21" s="245"/>
      <c r="D21" s="245"/>
      <c r="E21" s="245"/>
    </row>
    <row r="22" spans="1:5" ht="15.75" customHeight="1" x14ac:dyDescent="0.25">
      <c r="A22" s="245"/>
      <c r="B22" s="245"/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56237772</v>
      </c>
      <c r="C24" s="252">
        <v>6248.8</v>
      </c>
      <c r="D24" s="253">
        <v>1.2</v>
      </c>
      <c r="E24" s="254">
        <v>2.9</v>
      </c>
    </row>
    <row r="25" spans="1:5" ht="16.5" customHeight="1" x14ac:dyDescent="0.3">
      <c r="A25" s="251">
        <v>2</v>
      </c>
      <c r="B25" s="252">
        <v>56315421</v>
      </c>
      <c r="C25" s="252">
        <v>6181.1</v>
      </c>
      <c r="D25" s="253">
        <v>1.2</v>
      </c>
      <c r="E25" s="253">
        <v>2.9</v>
      </c>
    </row>
    <row r="26" spans="1:5" ht="16.5" customHeight="1" x14ac:dyDescent="0.3">
      <c r="A26" s="251">
        <v>3</v>
      </c>
      <c r="B26" s="252">
        <v>56114963</v>
      </c>
      <c r="C26" s="252">
        <v>6166.2</v>
      </c>
      <c r="D26" s="253">
        <v>1.2</v>
      </c>
      <c r="E26" s="253">
        <v>2.9</v>
      </c>
    </row>
    <row r="27" spans="1:5" ht="16.5" customHeight="1" x14ac:dyDescent="0.3">
      <c r="A27" s="251">
        <v>4</v>
      </c>
      <c r="B27" s="252">
        <v>56384667</v>
      </c>
      <c r="C27" s="252">
        <v>6193.7</v>
      </c>
      <c r="D27" s="253">
        <v>1.2</v>
      </c>
      <c r="E27" s="253">
        <v>2.9</v>
      </c>
    </row>
    <row r="28" spans="1:5" ht="16.5" customHeight="1" x14ac:dyDescent="0.3">
      <c r="A28" s="251">
        <v>5</v>
      </c>
      <c r="B28" s="252">
        <v>56216737</v>
      </c>
      <c r="C28" s="252">
        <v>6202.5</v>
      </c>
      <c r="D28" s="253">
        <v>1.2</v>
      </c>
      <c r="E28" s="253">
        <v>2.9</v>
      </c>
    </row>
    <row r="29" spans="1:5" ht="16.5" customHeight="1" x14ac:dyDescent="0.3">
      <c r="A29" s="251">
        <v>6</v>
      </c>
      <c r="B29" s="255">
        <v>56256768</v>
      </c>
      <c r="C29" s="255">
        <v>6182.2</v>
      </c>
      <c r="D29" s="256">
        <v>1.2</v>
      </c>
      <c r="E29" s="256">
        <v>2.9</v>
      </c>
    </row>
    <row r="30" spans="1:5" ht="16.5" customHeight="1" x14ac:dyDescent="0.3">
      <c r="A30" s="257" t="s">
        <v>18</v>
      </c>
      <c r="B30" s="258">
        <f>AVERAGE(B24:B29)</f>
        <v>56254388</v>
      </c>
      <c r="C30" s="259">
        <f>AVERAGE(C24:C29)</f>
        <v>6195.75</v>
      </c>
      <c r="D30" s="260">
        <f>AVERAGE(D24:D29)</f>
        <v>1.2</v>
      </c>
      <c r="E30" s="260">
        <f>AVERAGE(E24:E29)</f>
        <v>2.9</v>
      </c>
    </row>
    <row r="31" spans="1:5" ht="16.5" customHeight="1" x14ac:dyDescent="0.3">
      <c r="A31" s="261" t="s">
        <v>19</v>
      </c>
      <c r="B31" s="262">
        <f>(STDEV(B24:B29)/B30)</f>
        <v>1.6260555551935326E-3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 t="s">
        <v>125</v>
      </c>
      <c r="C39" s="245"/>
      <c r="D39" s="245"/>
      <c r="E39" s="245"/>
    </row>
    <row r="40" spans="1:5" ht="16.5" customHeight="1" x14ac:dyDescent="0.3">
      <c r="A40" s="246" t="s">
        <v>6</v>
      </c>
      <c r="B40" s="247">
        <v>101.34</v>
      </c>
      <c r="C40" s="245"/>
      <c r="D40" s="245"/>
      <c r="E40" s="245"/>
    </row>
    <row r="41" spans="1:5" ht="16.5" customHeight="1" x14ac:dyDescent="0.3">
      <c r="A41" s="243" t="s">
        <v>8</v>
      </c>
      <c r="B41" s="247">
        <v>15.79</v>
      </c>
      <c r="C41" s="245"/>
      <c r="D41" s="245"/>
      <c r="E41" s="245"/>
    </row>
    <row r="42" spans="1:5" ht="16.5" customHeight="1" x14ac:dyDescent="0.3">
      <c r="A42" s="243" t="s">
        <v>10</v>
      </c>
      <c r="B42" s="248">
        <v>0.15</v>
      </c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>
        <v>67460583</v>
      </c>
      <c r="C45" s="252">
        <v>6239.8</v>
      </c>
      <c r="D45" s="253">
        <v>1.2</v>
      </c>
      <c r="E45" s="254">
        <v>2.9</v>
      </c>
    </row>
    <row r="46" spans="1:5" ht="16.5" customHeight="1" x14ac:dyDescent="0.3">
      <c r="A46" s="251">
        <v>2</v>
      </c>
      <c r="B46" s="252">
        <v>67795040</v>
      </c>
      <c r="C46" s="252">
        <v>6416.5</v>
      </c>
      <c r="D46" s="253">
        <v>1.2</v>
      </c>
      <c r="E46" s="253">
        <v>2.9</v>
      </c>
    </row>
    <row r="47" spans="1:5" ht="16.5" customHeight="1" x14ac:dyDescent="0.3">
      <c r="A47" s="251">
        <v>3</v>
      </c>
      <c r="B47" s="252">
        <v>67961719</v>
      </c>
      <c r="C47" s="252">
        <v>6382.3</v>
      </c>
      <c r="D47" s="253">
        <v>1.2</v>
      </c>
      <c r="E47" s="253">
        <v>2.9</v>
      </c>
    </row>
    <row r="48" spans="1:5" ht="16.5" customHeight="1" x14ac:dyDescent="0.3">
      <c r="A48" s="251">
        <v>4</v>
      </c>
      <c r="B48" s="252">
        <v>67746098</v>
      </c>
      <c r="C48" s="252">
        <v>6382.3</v>
      </c>
      <c r="D48" s="253">
        <v>1.2</v>
      </c>
      <c r="E48" s="253">
        <v>2.9</v>
      </c>
    </row>
    <row r="49" spans="1:7" ht="16.5" customHeight="1" x14ac:dyDescent="0.3">
      <c r="A49" s="251">
        <v>5</v>
      </c>
      <c r="B49" s="252">
        <v>68215475</v>
      </c>
      <c r="C49" s="252">
        <v>6412</v>
      </c>
      <c r="D49" s="253">
        <v>1.2</v>
      </c>
      <c r="E49" s="253">
        <v>2.9</v>
      </c>
    </row>
    <row r="50" spans="1:7" ht="16.5" customHeight="1" x14ac:dyDescent="0.3">
      <c r="A50" s="251">
        <v>6</v>
      </c>
      <c r="B50" s="255">
        <v>68008695</v>
      </c>
      <c r="C50" s="255">
        <v>6418.9</v>
      </c>
      <c r="D50" s="256">
        <v>1.2</v>
      </c>
      <c r="E50" s="256">
        <v>2.9</v>
      </c>
    </row>
    <row r="51" spans="1:7" ht="16.5" customHeight="1" x14ac:dyDescent="0.3">
      <c r="A51" s="257" t="s">
        <v>18</v>
      </c>
      <c r="B51" s="258">
        <f>AVERAGE(B45:B50)</f>
        <v>67864601.666666672</v>
      </c>
      <c r="C51" s="259">
        <f>AVERAGE(C45:C50)</f>
        <v>6375.2999999999993</v>
      </c>
      <c r="D51" s="260">
        <f>AVERAGE(D45:D50)</f>
        <v>1.2</v>
      </c>
      <c r="E51" s="260">
        <f>AVERAGE(E45:E50)</f>
        <v>2.9</v>
      </c>
    </row>
    <row r="52" spans="1:7" ht="16.5" customHeight="1" x14ac:dyDescent="0.3">
      <c r="A52" s="261" t="s">
        <v>19</v>
      </c>
      <c r="B52" s="262">
        <f>(STDEV(B45:B50)/B51)</f>
        <v>3.8165067427510901E-3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6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283" t="s">
        <v>26</v>
      </c>
      <c r="C59" s="283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/>
      <c r="C60" s="279"/>
      <c r="E60" s="279"/>
      <c r="G60" s="279"/>
    </row>
    <row r="61" spans="1:7" ht="15" customHeight="1" x14ac:dyDescent="0.3">
      <c r="A61" s="278" t="s">
        <v>30</v>
      </c>
      <c r="B61" s="280"/>
      <c r="C61" s="280"/>
      <c r="E61" s="280"/>
      <c r="G61" s="2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B49" sqref="B49:B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43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42"/>
    </row>
    <row r="14" spans="1:7" ht="16.5" customHeight="1" x14ac:dyDescent="0.3">
      <c r="A14" s="291" t="s">
        <v>33</v>
      </c>
      <c r="B14" s="291"/>
      <c r="C14" s="12" t="s">
        <v>5</v>
      </c>
    </row>
    <row r="15" spans="1:7" ht="16.5" customHeight="1" x14ac:dyDescent="0.3">
      <c r="A15" s="291" t="s">
        <v>34</v>
      </c>
      <c r="B15" s="291"/>
      <c r="C15" s="12" t="s">
        <v>7</v>
      </c>
    </row>
    <row r="16" spans="1:7" ht="16.5" customHeight="1" x14ac:dyDescent="0.3">
      <c r="A16" s="291" t="s">
        <v>35</v>
      </c>
      <c r="B16" s="291"/>
      <c r="C16" s="12" t="s">
        <v>9</v>
      </c>
    </row>
    <row r="17" spans="1:5" ht="16.5" customHeight="1" x14ac:dyDescent="0.3">
      <c r="A17" s="291" t="s">
        <v>36</v>
      </c>
      <c r="B17" s="291"/>
      <c r="C17" s="12" t="s">
        <v>11</v>
      </c>
    </row>
    <row r="18" spans="1:5" ht="16.5" customHeight="1" x14ac:dyDescent="0.3">
      <c r="A18" s="291" t="s">
        <v>37</v>
      </c>
      <c r="B18" s="291"/>
      <c r="C18" s="49" t="s">
        <v>12</v>
      </c>
    </row>
    <row r="19" spans="1:5" ht="16.5" customHeight="1" x14ac:dyDescent="0.3">
      <c r="A19" s="291" t="s">
        <v>38</v>
      </c>
      <c r="B19" s="29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6" t="s">
        <v>1</v>
      </c>
      <c r="B21" s="286"/>
      <c r="C21" s="11" t="s">
        <v>39</v>
      </c>
      <c r="D21" s="18"/>
    </row>
    <row r="22" spans="1:5" ht="15.75" customHeight="1" x14ac:dyDescent="0.3">
      <c r="A22" s="290"/>
      <c r="B22" s="290"/>
      <c r="C22" s="9"/>
      <c r="D22" s="290"/>
      <c r="E22" s="29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286</v>
      </c>
      <c r="D24" s="39">
        <f t="shared" ref="D24:D43" si="0">(C24-$C$46)/$C$46</f>
        <v>-1.2077866226361872E-2</v>
      </c>
      <c r="E24" s="5"/>
    </row>
    <row r="25" spans="1:5" ht="15.75" customHeight="1" x14ac:dyDescent="0.3">
      <c r="C25" s="47">
        <v>290.2</v>
      </c>
      <c r="D25" s="40">
        <f t="shared" si="0"/>
        <v>2.4300811926915166E-3</v>
      </c>
      <c r="E25" s="5"/>
    </row>
    <row r="26" spans="1:5" ht="15.75" customHeight="1" x14ac:dyDescent="0.3">
      <c r="C26" s="47">
        <v>284.58</v>
      </c>
      <c r="D26" s="40">
        <f t="shared" si="0"/>
        <v>-1.6982934163279988E-2</v>
      </c>
      <c r="E26" s="5"/>
    </row>
    <row r="27" spans="1:5" ht="15.75" customHeight="1" x14ac:dyDescent="0.3">
      <c r="C27" s="47">
        <v>292.39999999999998</v>
      </c>
      <c r="D27" s="40">
        <f t="shared" si="0"/>
        <v>1.0029482221719463E-2</v>
      </c>
      <c r="E27" s="5"/>
    </row>
    <row r="28" spans="1:5" ht="15.75" customHeight="1" x14ac:dyDescent="0.3">
      <c r="C28" s="47">
        <v>291.77</v>
      </c>
      <c r="D28" s="40">
        <f t="shared" si="0"/>
        <v>7.8532901088614639E-3</v>
      </c>
      <c r="E28" s="5"/>
    </row>
    <row r="29" spans="1:5" ht="15.75" customHeight="1" x14ac:dyDescent="0.3">
      <c r="C29" s="47">
        <v>286.33</v>
      </c>
      <c r="D29" s="40">
        <f t="shared" si="0"/>
        <v>-1.0937956072007728E-2</v>
      </c>
      <c r="E29" s="5"/>
    </row>
    <row r="30" spans="1:5" ht="15.75" customHeight="1" x14ac:dyDescent="0.3">
      <c r="C30" s="47">
        <v>290.33999999999997</v>
      </c>
      <c r="D30" s="40">
        <f t="shared" si="0"/>
        <v>2.9136794399932503E-3</v>
      </c>
      <c r="E30" s="5"/>
    </row>
    <row r="31" spans="1:5" ht="15.75" customHeight="1" x14ac:dyDescent="0.3">
      <c r="C31" s="47">
        <v>287.38</v>
      </c>
      <c r="D31" s="40">
        <f t="shared" si="0"/>
        <v>-7.3109692172443324E-3</v>
      </c>
      <c r="E31" s="5"/>
    </row>
    <row r="32" spans="1:5" ht="15.75" customHeight="1" x14ac:dyDescent="0.3">
      <c r="C32" s="47">
        <v>292.29000000000002</v>
      </c>
      <c r="D32" s="40">
        <f t="shared" si="0"/>
        <v>9.6495121702682134E-3</v>
      </c>
      <c r="E32" s="5"/>
    </row>
    <row r="33" spans="1:7" ht="15.75" customHeight="1" x14ac:dyDescent="0.3">
      <c r="C33" s="47">
        <v>299.61</v>
      </c>
      <c r="D33" s="40">
        <f t="shared" si="0"/>
        <v>3.4934791957761308E-2</v>
      </c>
      <c r="E33" s="5"/>
    </row>
    <row r="34" spans="1:7" ht="15.75" customHeight="1" x14ac:dyDescent="0.3">
      <c r="C34" s="47">
        <v>292.67</v>
      </c>
      <c r="D34" s="40">
        <f t="shared" si="0"/>
        <v>1.0962135984373031E-2</v>
      </c>
      <c r="E34" s="5"/>
    </row>
    <row r="35" spans="1:7" ht="15.75" customHeight="1" x14ac:dyDescent="0.3">
      <c r="C35" s="47">
        <v>293.02999999999997</v>
      </c>
      <c r="D35" s="40">
        <f t="shared" si="0"/>
        <v>1.2205674334577461E-2</v>
      </c>
      <c r="E35" s="5"/>
    </row>
    <row r="36" spans="1:7" ht="15.75" customHeight="1" x14ac:dyDescent="0.3">
      <c r="C36" s="47">
        <v>291.82</v>
      </c>
      <c r="D36" s="40">
        <f t="shared" si="0"/>
        <v>8.0260037686121395E-3</v>
      </c>
      <c r="E36" s="5"/>
    </row>
    <row r="37" spans="1:7" ht="15.75" customHeight="1" x14ac:dyDescent="0.3">
      <c r="C37" s="47">
        <v>285.08999999999997</v>
      </c>
      <c r="D37" s="40">
        <f t="shared" si="0"/>
        <v>-1.5221254833823533E-2</v>
      </c>
      <c r="E37" s="5"/>
    </row>
    <row r="38" spans="1:7" ht="15.75" customHeight="1" x14ac:dyDescent="0.3">
      <c r="C38" s="47">
        <v>276.51</v>
      </c>
      <c r="D38" s="40">
        <f t="shared" si="0"/>
        <v>-4.4858918847032622E-2</v>
      </c>
      <c r="E38" s="5"/>
    </row>
    <row r="39" spans="1:7" ht="15.75" customHeight="1" x14ac:dyDescent="0.3">
      <c r="C39" s="47">
        <v>297.89</v>
      </c>
      <c r="D39" s="40">
        <f t="shared" si="0"/>
        <v>2.8993442062339333E-2</v>
      </c>
      <c r="E39" s="5"/>
    </row>
    <row r="40" spans="1:7" ht="15.75" customHeight="1" x14ac:dyDescent="0.3">
      <c r="C40" s="47">
        <v>289.07</v>
      </c>
      <c r="D40" s="40">
        <f t="shared" si="0"/>
        <v>-1.4732475176728421E-3</v>
      </c>
      <c r="E40" s="5"/>
    </row>
    <row r="41" spans="1:7" ht="15.75" customHeight="1" x14ac:dyDescent="0.3">
      <c r="C41" s="47">
        <v>291.17</v>
      </c>
      <c r="D41" s="40">
        <f t="shared" si="0"/>
        <v>5.7807261918539502E-3</v>
      </c>
      <c r="E41" s="5"/>
    </row>
    <row r="42" spans="1:7" ht="15.75" customHeight="1" x14ac:dyDescent="0.3">
      <c r="C42" s="47">
        <v>280.16000000000003</v>
      </c>
      <c r="D42" s="40">
        <f t="shared" si="0"/>
        <v>-3.2250821685236075E-2</v>
      </c>
      <c r="E42" s="5"/>
    </row>
    <row r="43" spans="1:7" ht="16.5" customHeight="1" x14ac:dyDescent="0.3">
      <c r="C43" s="48">
        <v>291.62</v>
      </c>
      <c r="D43" s="41">
        <f t="shared" si="0"/>
        <v>7.3351491296096347E-3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5789.9299999999994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289.49649999999997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4">
        <f>C46</f>
        <v>289.49649999999997</v>
      </c>
      <c r="C49" s="45">
        <f>-IF(C46&lt;=80,10%,IF(C46&lt;250,7.5%,5%))</f>
        <v>-0.05</v>
      </c>
      <c r="D49" s="33">
        <f>IF(C46&lt;=80,C46*0.9,IF(C46&lt;250,C46*0.925,C46*0.95))</f>
        <v>275.02167499999996</v>
      </c>
    </row>
    <row r="50" spans="1:6" ht="17.25" customHeight="1" x14ac:dyDescent="0.3">
      <c r="B50" s="285"/>
      <c r="C50" s="46">
        <f>IF(C46&lt;=80, 10%, IF(C46&lt;250, 7.5%, 5%))</f>
        <v>0.05</v>
      </c>
      <c r="D50" s="33">
        <f>IF(C46&lt;=80, C46*1.1, IF(C46&lt;250, C46*1.075, C46*1.05))</f>
        <v>303.97132499999998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55" workbookViewId="0">
      <selection activeCell="B92" sqref="B9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50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52" t="s">
        <v>33</v>
      </c>
      <c r="B18" s="325" t="s">
        <v>5</v>
      </c>
      <c r="C18" s="325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30" t="s">
        <v>9</v>
      </c>
      <c r="C20" s="33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5" t="s">
        <v>125</v>
      </c>
      <c r="C26" s="325"/>
    </row>
    <row r="27" spans="1:14" ht="26.25" customHeight="1" x14ac:dyDescent="0.4">
      <c r="A27" s="61" t="s">
        <v>48</v>
      </c>
      <c r="B27" s="323" t="s">
        <v>126</v>
      </c>
      <c r="C27" s="323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300" t="s">
        <v>50</v>
      </c>
      <c r="D29" s="301"/>
      <c r="E29" s="301"/>
      <c r="F29" s="301"/>
      <c r="G29" s="30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3" t="s">
        <v>53</v>
      </c>
      <c r="D31" s="304"/>
      <c r="E31" s="304"/>
      <c r="F31" s="304"/>
      <c r="G31" s="304"/>
      <c r="H31" s="30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3" t="s">
        <v>55</v>
      </c>
      <c r="D32" s="304"/>
      <c r="E32" s="304"/>
      <c r="F32" s="304"/>
      <c r="G32" s="304"/>
      <c r="H32" s="30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6" t="s">
        <v>59</v>
      </c>
      <c r="E36" s="324"/>
      <c r="F36" s="306" t="s">
        <v>60</v>
      </c>
      <c r="G36" s="30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234">
        <v>56317310</v>
      </c>
      <c r="E38" s="85">
        <f>IF(ISBLANK(D38),"-",$D$48/$D$45*D38)</f>
        <v>57647963.349211849</v>
      </c>
      <c r="F38" s="234">
        <v>62442595</v>
      </c>
      <c r="G38" s="86">
        <f>IF(ISBLANK(F38),"-",$D$48/$F$45*F38)</f>
        <v>58534130.61680261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235">
        <v>56211331</v>
      </c>
      <c r="E39" s="90">
        <f>IF(ISBLANK(D39),"-",$D$48/$D$45*D39)</f>
        <v>57539480.300078534</v>
      </c>
      <c r="F39" s="235">
        <v>62411907</v>
      </c>
      <c r="G39" s="91">
        <f>IF(ISBLANK(F39),"-",$D$48/$F$45*F39)</f>
        <v>58505363.468346201</v>
      </c>
      <c r="I39" s="308">
        <f>ABS((F43/D43*D42)-F42)/D42</f>
        <v>1.280712591532363E-2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235">
        <v>56632925</v>
      </c>
      <c r="E40" s="90">
        <f>IF(ISBLANK(D40),"-",$D$48/$D$45*D40)</f>
        <v>57971035.632892683</v>
      </c>
      <c r="F40" s="235">
        <v>62032658</v>
      </c>
      <c r="G40" s="91">
        <f>IF(ISBLANK(F40),"-",$D$48/$F$45*F40)</f>
        <v>58149852.770844094</v>
      </c>
      <c r="I40" s="30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236"/>
      <c r="E41" s="95" t="str">
        <f>IF(ISBLANK(D41),"-",$D$48/$D$45*D41)</f>
        <v>-</v>
      </c>
      <c r="F41" s="236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56387188.666666664</v>
      </c>
      <c r="E42" s="100">
        <f>AVERAGE(E38:E41)</f>
        <v>57719493.094061017</v>
      </c>
      <c r="F42" s="99">
        <f>AVERAGE(F38:F41)</f>
        <v>62295720</v>
      </c>
      <c r="G42" s="101">
        <f>AVERAGE(G38:G41)</f>
        <v>58396448.951997638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237">
        <v>14.46</v>
      </c>
      <c r="E43" s="92"/>
      <c r="F43" s="237">
        <v>15.79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14.46</v>
      </c>
      <c r="E44" s="107"/>
      <c r="F44" s="106">
        <f>F43*$B$34</f>
        <v>15.79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14.653764000000001</v>
      </c>
      <c r="E45" s="110"/>
      <c r="F45" s="109">
        <f>F44*$B$30/100</f>
        <v>16.001586</v>
      </c>
      <c r="H45" s="102"/>
    </row>
    <row r="46" spans="1:14" ht="19.5" customHeight="1" x14ac:dyDescent="0.3">
      <c r="A46" s="294" t="s">
        <v>78</v>
      </c>
      <c r="B46" s="295"/>
      <c r="C46" s="105" t="s">
        <v>79</v>
      </c>
      <c r="D46" s="111">
        <f>D45/$B$45</f>
        <v>0.14653764</v>
      </c>
      <c r="E46" s="112"/>
      <c r="F46" s="113">
        <f>F45/$B$45</f>
        <v>0.16001586000000001</v>
      </c>
      <c r="H46" s="102"/>
    </row>
    <row r="47" spans="1:14" ht="27" customHeight="1" x14ac:dyDescent="0.4">
      <c r="A47" s="296"/>
      <c r="B47" s="29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58057971.023029327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7.2252314107359187E-3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Lamivudine USP 150 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223">
        <f>Uniformity!C46</f>
        <v>289.49649999999997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311" t="s">
        <v>94</v>
      </c>
      <c r="D60" s="314">
        <v>255.37</v>
      </c>
      <c r="E60" s="134">
        <v>1</v>
      </c>
      <c r="F60" s="135">
        <v>53582031</v>
      </c>
      <c r="G60" s="225">
        <f>IF(ISBLANK(F60),"-",(F60/$D$50*$D$47*$B$68)*($B$57/$D$60))</f>
        <v>156.93579691882456</v>
      </c>
      <c r="H60" s="136">
        <f t="shared" ref="H60:H71" si="0">IF(ISBLANK(F60),"-",G60/$B$56)</f>
        <v>1.0462386461254971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312"/>
      <c r="D61" s="315"/>
      <c r="E61" s="137">
        <v>2</v>
      </c>
      <c r="F61" s="89">
        <v>53812529</v>
      </c>
      <c r="G61" s="226">
        <f>IF(ISBLANK(F61),"-",(F61/$D$50*$D$47*$B$68)*($B$57/$D$60))</f>
        <v>157.61089987112203</v>
      </c>
      <c r="H61" s="138">
        <f t="shared" si="0"/>
        <v>1.050739332474147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2"/>
      <c r="D62" s="315"/>
      <c r="E62" s="137">
        <v>3</v>
      </c>
      <c r="F62" s="139">
        <v>53821245</v>
      </c>
      <c r="G62" s="226">
        <f>IF(ISBLANK(F62),"-",(F62/$D$50*$D$47*$B$68)*($B$57/$D$60))</f>
        <v>157.63642806369734</v>
      </c>
      <c r="H62" s="138">
        <f t="shared" si="0"/>
        <v>1.050909520424649</v>
      </c>
      <c r="L62" s="64"/>
    </row>
    <row r="63" spans="1:12" ht="27" customHeight="1" x14ac:dyDescent="0.4">
      <c r="A63" s="76" t="s">
        <v>97</v>
      </c>
      <c r="B63" s="77">
        <v>1</v>
      </c>
      <c r="C63" s="322"/>
      <c r="D63" s="316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1" t="s">
        <v>99</v>
      </c>
      <c r="D64" s="314">
        <v>243.68</v>
      </c>
      <c r="E64" s="134">
        <v>1</v>
      </c>
      <c r="F64" s="135">
        <v>51435849</v>
      </c>
      <c r="G64" s="227">
        <f>IF(ISBLANK(F64),"-",(F64/$D$50*$D$47*$B$68)*($B$57/$D$64))</f>
        <v>157.87695771739058</v>
      </c>
      <c r="H64" s="142">
        <f t="shared" si="0"/>
        <v>1.0525130514492707</v>
      </c>
    </row>
    <row r="65" spans="1:8" ht="26.25" customHeight="1" x14ac:dyDescent="0.4">
      <c r="A65" s="76" t="s">
        <v>100</v>
      </c>
      <c r="B65" s="77">
        <v>1</v>
      </c>
      <c r="C65" s="312"/>
      <c r="D65" s="315"/>
      <c r="E65" s="137">
        <v>2</v>
      </c>
      <c r="F65" s="89">
        <v>51723772</v>
      </c>
      <c r="G65" s="228">
        <f>IF(ISBLANK(F65),"-",(F65/$D$50*$D$47*$B$68)*($B$57/$D$64))</f>
        <v>158.76070724579563</v>
      </c>
      <c r="H65" s="143">
        <f t="shared" si="0"/>
        <v>1.0584047149719709</v>
      </c>
    </row>
    <row r="66" spans="1:8" ht="26.25" customHeight="1" x14ac:dyDescent="0.4">
      <c r="A66" s="76" t="s">
        <v>101</v>
      </c>
      <c r="B66" s="77">
        <v>1</v>
      </c>
      <c r="C66" s="312"/>
      <c r="D66" s="315"/>
      <c r="E66" s="137">
        <v>3</v>
      </c>
      <c r="F66" s="89">
        <v>51505818</v>
      </c>
      <c r="G66" s="228">
        <f>IF(ISBLANK(F66),"-",(F66/$D$50*$D$47*$B$68)*($B$57/$D$64))</f>
        <v>158.09172024331926</v>
      </c>
      <c r="H66" s="143">
        <f t="shared" si="0"/>
        <v>1.0539448016221284</v>
      </c>
    </row>
    <row r="67" spans="1:8" ht="27" customHeight="1" x14ac:dyDescent="0.4">
      <c r="A67" s="76" t="s">
        <v>102</v>
      </c>
      <c r="B67" s="77">
        <v>1</v>
      </c>
      <c r="C67" s="322"/>
      <c r="D67" s="316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311" t="s">
        <v>104</v>
      </c>
      <c r="D68" s="314">
        <v>263.49</v>
      </c>
      <c r="E68" s="134">
        <v>1</v>
      </c>
      <c r="F68" s="135">
        <v>54425711</v>
      </c>
      <c r="G68" s="227">
        <f>IF(ISBLANK(F68),"-",(F68/$D$50*$D$47*$B$68)*($B$57/$D$68))</f>
        <v>154.49438362543873</v>
      </c>
      <c r="H68" s="138">
        <f t="shared" si="0"/>
        <v>1.0299625575029248</v>
      </c>
    </row>
    <row r="69" spans="1:8" ht="27" customHeight="1" x14ac:dyDescent="0.4">
      <c r="A69" s="124" t="s">
        <v>105</v>
      </c>
      <c r="B69" s="146">
        <f>(D47*B68)/B56*B57</f>
        <v>289.49649999999997</v>
      </c>
      <c r="C69" s="312"/>
      <c r="D69" s="315"/>
      <c r="E69" s="137">
        <v>2</v>
      </c>
      <c r="F69" s="89">
        <v>54493585</v>
      </c>
      <c r="G69" s="228">
        <f>IF(ISBLANK(F69),"-",(F69/$D$50*$D$47*$B$68)*($B$57/$D$68))</f>
        <v>154.68705270778094</v>
      </c>
      <c r="H69" s="138">
        <f t="shared" si="0"/>
        <v>1.0312470180518729</v>
      </c>
    </row>
    <row r="70" spans="1:8" ht="26.25" customHeight="1" x14ac:dyDescent="0.4">
      <c r="A70" s="317" t="s">
        <v>78</v>
      </c>
      <c r="B70" s="318"/>
      <c r="C70" s="312"/>
      <c r="D70" s="315"/>
      <c r="E70" s="137">
        <v>3</v>
      </c>
      <c r="F70" s="89">
        <v>54568296</v>
      </c>
      <c r="G70" s="228">
        <f>IF(ISBLANK(F70),"-",(F70/$D$50*$D$47*$B$68)*($B$57/$D$68))</f>
        <v>154.89912949433941</v>
      </c>
      <c r="H70" s="138">
        <f t="shared" si="0"/>
        <v>1.032660863295596</v>
      </c>
    </row>
    <row r="71" spans="1:8" ht="27" customHeight="1" x14ac:dyDescent="0.4">
      <c r="A71" s="319"/>
      <c r="B71" s="320"/>
      <c r="C71" s="313"/>
      <c r="D71" s="316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1.0451800562131175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1.0441381307311837E-2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8" t="str">
        <f>B20</f>
        <v>Lamivudine</v>
      </c>
      <c r="D76" s="298"/>
      <c r="E76" s="157" t="s">
        <v>108</v>
      </c>
      <c r="F76" s="157"/>
      <c r="G76" s="158">
        <f>H72</f>
        <v>1.0451800562131175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21" t="str">
        <f>B26</f>
        <v>lamivudine</v>
      </c>
      <c r="C79" s="321"/>
    </row>
    <row r="80" spans="1:8" ht="26.25" customHeight="1" x14ac:dyDescent="0.4">
      <c r="A80" s="61" t="s">
        <v>48</v>
      </c>
      <c r="B80" s="321" t="str">
        <f>B27</f>
        <v>WRS/L3/6</v>
      </c>
      <c r="C80" s="321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300" t="s">
        <v>50</v>
      </c>
      <c r="D82" s="301"/>
      <c r="E82" s="301"/>
      <c r="F82" s="301"/>
      <c r="G82" s="30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3" t="s">
        <v>111</v>
      </c>
      <c r="D84" s="304"/>
      <c r="E84" s="304"/>
      <c r="F84" s="304"/>
      <c r="G84" s="304"/>
      <c r="H84" s="30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3" t="s">
        <v>112</v>
      </c>
      <c r="D85" s="304"/>
      <c r="E85" s="304"/>
      <c r="F85" s="304"/>
      <c r="G85" s="304"/>
      <c r="H85" s="30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6" t="s">
        <v>60</v>
      </c>
      <c r="G89" s="307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65116479.82080768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64665055.331725605</v>
      </c>
      <c r="I92" s="308">
        <f>ABS((F96/D96*D95)-F95)/D95</f>
        <v>5.9413006607935955E-4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64724122.570562594</v>
      </c>
      <c r="I93" s="308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64835219.241031967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17.170000000000002</v>
      </c>
      <c r="E96" s="92"/>
      <c r="F96" s="104">
        <v>16.399999999999999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17.170000000000002</v>
      </c>
      <c r="E97" s="107"/>
      <c r="F97" s="106">
        <f>F96*$B$87</f>
        <v>16.399999999999999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17.400078000000004</v>
      </c>
      <c r="E98" s="110"/>
      <c r="F98" s="109">
        <f>F97*$B$83/100</f>
        <v>16.619759999999999</v>
      </c>
    </row>
    <row r="99" spans="1:10" ht="19.5" customHeight="1" x14ac:dyDescent="0.3">
      <c r="A99" s="294" t="s">
        <v>78</v>
      </c>
      <c r="B99" s="309"/>
      <c r="C99" s="174" t="s">
        <v>116</v>
      </c>
      <c r="D99" s="178">
        <f>D98/$B$98</f>
        <v>0.17400078000000005</v>
      </c>
      <c r="E99" s="110"/>
      <c r="F99" s="113">
        <f>F98/$B$98</f>
        <v>0.1661976</v>
      </c>
      <c r="G99" s="179"/>
      <c r="H99" s="102"/>
    </row>
    <row r="100" spans="1:10" ht="19.5" customHeight="1" x14ac:dyDescent="0.3">
      <c r="A100" s="296"/>
      <c r="B100" s="310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64855396.361727387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2.7684335239756414E-3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68750752</v>
      </c>
      <c r="E108" s="231">
        <f t="shared" ref="E108:E113" si="1">IF(ISBLANK(D108),"-",D108/$D$103*$D$100*$B$116)</f>
        <v>159.00932502951599</v>
      </c>
      <c r="F108" s="197">
        <f t="shared" ref="F108:F113" si="2">IF(ISBLANK(D108), "-", E108/$B$56)</f>
        <v>1.06006216686344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69776406</v>
      </c>
      <c r="E109" s="232">
        <f t="shared" si="1"/>
        <v>161.38149617687776</v>
      </c>
      <c r="F109" s="198">
        <f t="shared" si="2"/>
        <v>1.0758766411791851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69020903</v>
      </c>
      <c r="E110" s="232">
        <f t="shared" si="1"/>
        <v>159.63414042304143</v>
      </c>
      <c r="F110" s="198">
        <f t="shared" si="2"/>
        <v>1.0642276028202762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69314052</v>
      </c>
      <c r="E111" s="232">
        <f t="shared" si="1"/>
        <v>160.31214645595108</v>
      </c>
      <c r="F111" s="198">
        <f t="shared" si="2"/>
        <v>1.0687476430396738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69309358</v>
      </c>
      <c r="E112" s="232">
        <f t="shared" si="1"/>
        <v>160.30128999620376</v>
      </c>
      <c r="F112" s="198">
        <f t="shared" si="2"/>
        <v>1.0686752666413584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69229283</v>
      </c>
      <c r="E113" s="233">
        <f t="shared" si="1"/>
        <v>160.11608952448034</v>
      </c>
      <c r="F113" s="201">
        <f t="shared" si="2"/>
        <v>1.067440596829869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1.0675049862289672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4.9416274800584839E-3</v>
      </c>
      <c r="I116" s="50"/>
    </row>
    <row r="117" spans="1:10" ht="27" customHeight="1" x14ac:dyDescent="0.4">
      <c r="A117" s="294" t="s">
        <v>78</v>
      </c>
      <c r="B117" s="295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296"/>
      <c r="B118" s="29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8" t="str">
        <f>B20</f>
        <v>Lamivudine</v>
      </c>
      <c r="D120" s="298"/>
      <c r="E120" s="157" t="s">
        <v>124</v>
      </c>
      <c r="F120" s="157"/>
      <c r="G120" s="158">
        <f>F115</f>
        <v>1.0675049862289672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299" t="s">
        <v>26</v>
      </c>
      <c r="C122" s="299"/>
      <c r="E122" s="163" t="s">
        <v>27</v>
      </c>
      <c r="F122" s="215"/>
      <c r="G122" s="299" t="s">
        <v>28</v>
      </c>
      <c r="H122" s="299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LAMIVUDINE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2015-10-01T11:21:36Z</cp:lastPrinted>
  <dcterms:created xsi:type="dcterms:W3CDTF">2005-07-05T10:19:27Z</dcterms:created>
  <dcterms:modified xsi:type="dcterms:W3CDTF">2015-10-19T07:13:31Z</dcterms:modified>
  <cp:category/>
</cp:coreProperties>
</file>