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(lamivudine)" sheetId="6" r:id="rId1"/>
    <sheet name="SST(zidovudine)" sheetId="5" r:id="rId2"/>
    <sheet name="Uniformity" sheetId="2" r:id="rId3"/>
    <sheet name="Lamivudine" sheetId="3" r:id="rId4"/>
    <sheet name="zidovudine" sheetId="4" r:id="rId5"/>
  </sheets>
  <definedNames>
    <definedName name="_xlnm.Print_Area" localSheetId="2">Uniformity!$A$1:$I$54</definedName>
  </definedNames>
  <calcPr calcId="145621"/>
</workbook>
</file>

<file path=xl/calcChain.xml><?xml version="1.0" encoding="utf-8"?>
<calcChain xmlns="http://schemas.openxmlformats.org/spreadsheetml/2006/main">
  <c r="H72" i="4" l="1"/>
  <c r="G76" i="3"/>
  <c r="H72" i="3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F97" i="4" l="1"/>
  <c r="F98" i="4"/>
  <c r="F99" i="4"/>
  <c r="B116" i="4" l="1"/>
  <c r="G120" i="4"/>
  <c r="F115" i="4"/>
  <c r="B34" i="4"/>
  <c r="G120" i="3"/>
  <c r="F95" i="3"/>
  <c r="B34" i="3"/>
  <c r="C120" i="4"/>
  <c r="D100" i="4"/>
  <c r="B98" i="4"/>
  <c r="F95" i="4"/>
  <c r="D95" i="4"/>
  <c r="I92" i="4" s="1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F44" i="4"/>
  <c r="B30" i="4"/>
  <c r="C120" i="3"/>
  <c r="B116" i="3"/>
  <c r="D100" i="3" s="1"/>
  <c r="B98" i="3"/>
  <c r="D95" i="3"/>
  <c r="I92" i="3"/>
  <c r="B87" i="3"/>
  <c r="B81" i="3"/>
  <c r="B83" i="3" s="1"/>
  <c r="B80" i="3"/>
  <c r="B79" i="3"/>
  <c r="C76" i="3"/>
  <c r="B68" i="3"/>
  <c r="B69" i="3" s="1"/>
  <c r="B57" i="3"/>
  <c r="C56" i="3"/>
  <c r="B55" i="3"/>
  <c r="B45" i="3"/>
  <c r="D48" i="3" s="1"/>
  <c r="F42" i="3"/>
  <c r="D42" i="3"/>
  <c r="B30" i="3"/>
  <c r="C50" i="2"/>
  <c r="D49" i="2"/>
  <c r="C46" i="2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I39" i="4" l="1"/>
  <c r="I39" i="3"/>
  <c r="D101" i="4"/>
  <c r="E91" i="4" s="1"/>
  <c r="F45" i="4"/>
  <c r="F46" i="4" s="1"/>
  <c r="D98" i="4"/>
  <c r="D99" i="4" s="1"/>
  <c r="D44" i="4"/>
  <c r="D45" i="4" s="1"/>
  <c r="D46" i="4" s="1"/>
  <c r="D101" i="3"/>
  <c r="D102" i="3" s="1"/>
  <c r="D49" i="3"/>
  <c r="F97" i="3"/>
  <c r="F98" i="3" s="1"/>
  <c r="F99" i="3" s="1"/>
  <c r="D97" i="3"/>
  <c r="D98" i="3" s="1"/>
  <c r="E92" i="4"/>
  <c r="C49" i="2"/>
  <c r="D43" i="2"/>
  <c r="D39" i="2"/>
  <c r="D35" i="2"/>
  <c r="D31" i="2"/>
  <c r="D27" i="2"/>
  <c r="B57" i="4"/>
  <c r="B69" i="4" s="1"/>
  <c r="D50" i="2"/>
  <c r="B49" i="2"/>
  <c r="F44" i="3"/>
  <c r="F45" i="3" s="1"/>
  <c r="F46" i="3" s="1"/>
  <c r="D44" i="3"/>
  <c r="D45" i="3" s="1"/>
  <c r="D46" i="3" s="1"/>
  <c r="E41" i="4"/>
  <c r="G40" i="4"/>
  <c r="D49" i="4"/>
  <c r="E40" i="4"/>
  <c r="G41" i="4"/>
  <c r="E38" i="4"/>
  <c r="D102" i="4" l="1"/>
  <c r="G93" i="4"/>
  <c r="G94" i="4"/>
  <c r="G91" i="4"/>
  <c r="G92" i="4"/>
  <c r="G38" i="4"/>
  <c r="G39" i="4"/>
  <c r="E94" i="4"/>
  <c r="E93" i="4"/>
  <c r="E95" i="4" s="1"/>
  <c r="E39" i="4"/>
  <c r="E93" i="3"/>
  <c r="G94" i="3"/>
  <c r="D99" i="3"/>
  <c r="E94" i="3"/>
  <c r="E41" i="3"/>
  <c r="E92" i="3"/>
  <c r="G41" i="3"/>
  <c r="E39" i="3"/>
  <c r="E91" i="3"/>
  <c r="G93" i="3"/>
  <c r="E38" i="3"/>
  <c r="G38" i="3"/>
  <c r="G40" i="3"/>
  <c r="G92" i="3"/>
  <c r="G91" i="3"/>
  <c r="G39" i="3"/>
  <c r="E40" i="3"/>
  <c r="D50" i="4" l="1"/>
  <c r="D52" i="4"/>
  <c r="E42" i="4"/>
  <c r="G95" i="4"/>
  <c r="D103" i="4"/>
  <c r="E112" i="4" s="1"/>
  <c r="F112" i="4" s="1"/>
  <c r="D105" i="4"/>
  <c r="G42" i="4"/>
  <c r="G95" i="3"/>
  <c r="G42" i="3"/>
  <c r="D50" i="3"/>
  <c r="E42" i="3"/>
  <c r="D52" i="3"/>
  <c r="E95" i="3"/>
  <c r="D105" i="3"/>
  <c r="D103" i="3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H60" i="4" s="1"/>
  <c r="E109" i="4" l="1"/>
  <c r="F109" i="4" s="1"/>
  <c r="E113" i="4"/>
  <c r="F113" i="4" s="1"/>
  <c r="E110" i="4"/>
  <c r="F110" i="4" s="1"/>
  <c r="D104" i="4"/>
  <c r="E108" i="4"/>
  <c r="F108" i="4" s="1"/>
  <c r="E111" i="4"/>
  <c r="F111" i="4" s="1"/>
  <c r="H74" i="4"/>
  <c r="E113" i="3"/>
  <c r="F113" i="3" s="1"/>
  <c r="E111" i="3"/>
  <c r="F111" i="3" s="1"/>
  <c r="E112" i="3"/>
  <c r="F112" i="3" s="1"/>
  <c r="E110" i="3"/>
  <c r="F110" i="3" s="1"/>
  <c r="E108" i="3"/>
  <c r="F108" i="3" s="1"/>
  <c r="D104" i="3"/>
  <c r="E109" i="3"/>
  <c r="F109" i="3" s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69" i="3"/>
  <c r="H69" i="3" s="1"/>
  <c r="G66" i="3"/>
  <c r="H66" i="3" s="1"/>
  <c r="G62" i="3"/>
  <c r="H62" i="3" s="1"/>
  <c r="G71" i="3"/>
  <c r="H71" i="3" s="1"/>
  <c r="G64" i="3"/>
  <c r="H64" i="3" s="1"/>
  <c r="G60" i="3"/>
  <c r="H60" i="3" s="1"/>
  <c r="D51" i="3"/>
  <c r="F117" i="4" l="1"/>
  <c r="F116" i="4"/>
  <c r="F115" i="3"/>
  <c r="H74" i="3"/>
  <c r="F117" i="3"/>
  <c r="H73" i="4"/>
  <c r="G76" i="4"/>
  <c r="F116" i="3" l="1"/>
  <c r="H73" i="3"/>
</calcChain>
</file>

<file path=xl/sharedStrings.xml><?xml version="1.0" encoding="utf-8"?>
<sst xmlns="http://schemas.openxmlformats.org/spreadsheetml/2006/main" count="432" uniqueCount="132">
  <si>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</si>
  <si>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</si>
  <si>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</si>
  <si>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</si>
  <si>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</si>
  <si>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</si>
  <si>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</si>
  <si>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NDQD201508137</t>
  </si>
  <si>
    <t>Weight (mg):</t>
  </si>
  <si>
    <t xml:space="preserve">LAMIVUDINE  &amp; ZIDOVUDINE </t>
  </si>
  <si>
    <t>Standard Conc (mg/mL):</t>
  </si>
  <si>
    <t>Each film coated tablet contains: LAMIVUDINE USP 150mg &amp; ZIDOVUDINE USP 300mg</t>
  </si>
  <si>
    <t>2015-08-13 09:03:12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</si>
  <si>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</si>
  <si>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</si>
  <si>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</si>
  <si>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</si>
  <si>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</si>
  <si>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</si>
  <si>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</si>
  <si>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</si>
  <si>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</si>
  <si>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</si>
  <si>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</si>
  <si>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</si>
  <si>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</si>
  <si>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</si>
  <si>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</si>
  <si>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</si>
  <si>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</si>
  <si>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</si>
  <si>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</si>
  <si>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</si>
  <si>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</si>
  <si>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</si>
  <si>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</si>
  <si>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</si>
  <si>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</si>
  <si>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</si>
  <si>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</si>
  <si>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</si>
  <si>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</si>
  <si>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</si>
  <si>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</si>
  <si>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</si>
  <si>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</si>
  <si>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</si>
  <si>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</si>
  <si>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</si>
  <si>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</si>
  <si>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</si>
  <si>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</si>
  <si>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</si>
  <si>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</si>
  <si>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</si>
  <si>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</si>
  <si>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</si>
  <si>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</si>
  <si>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</si>
  <si>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</si>
  <si>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</si>
  <si>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</si>
  <si>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</si>
  <si>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</si>
  <si>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</si>
  <si>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</si>
  <si>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</si>
  <si>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</si>
  <si>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</si>
  <si>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</si>
  <si>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</si>
  <si>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</si>
  <si>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</si>
  <si>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</si>
  <si>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</si>
  <si>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</si>
  <si>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</si>
  <si>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</si>
  <si>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</si>
  <si>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</si>
  <si>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</si>
  <si>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</si>
  <si>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</si>
  <si>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</si>
  <si>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</si>
  <si>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</si>
  <si>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</si>
  <si>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</si>
  <si>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</si>
  <si>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</si>
  <si>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</si>
  <si>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</si>
  <si>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</si>
  <si>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</si>
  <si>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</si>
  <si>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</si>
  <si>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</si>
  <si>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</si>
  <si>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</si>
  <si>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</si>
  <si>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</si>
  <si>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</si>
  <si>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</si>
  <si>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</si>
  <si>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</si>
  <si>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</si>
  <si>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</si>
  <si>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</si>
  <si>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</si>
  <si>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</si>
  <si>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</si>
  <si>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</si>
  <si>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</si>
  <si>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</si>
  <si>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</si>
  <si>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</si>
  <si>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</si>
  <si>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</si>
  <si>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</si>
  <si>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</si>
  <si>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</si>
  <si>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</si>
  <si>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</si>
  <si>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</si>
  <si>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Zidovudine</t>
  </si>
  <si>
    <t>NQCL-WRS-Z1-1</t>
  </si>
  <si>
    <t>Lamivudine 150mg + Zidovudine 300mg + Nevirapine 200mg Tablets</t>
  </si>
  <si>
    <t>zidovudine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</si>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</sst>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55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6" fillId="2" borderId="0" xfId="2" applyFont="1" applyFill="1" applyAlignment="1">
      <alignment horizontal="center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0" fontId="25" fillId="2" borderId="0" xfId="2" applyFont="1" applyFill="1" applyAlignment="1">
      <alignment horizontal="center"/>
    </xf>
    <xf numFmtId="10" fontId="25" fillId="2" borderId="9" xfId="2" applyNumberFormat="1" applyFont="1" applyFill="1" applyBorder="1"/>
    <xf numFmtId="0" fontId="23" fillId="2" borderId="0" xfId="2" applyFill="1"/>
    <xf numFmtId="0" fontId="24" fillId="2" borderId="10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2"/>
    </sheetView>
  </sheetViews>
  <sheetFormatPr defaultRowHeight="13.5" x14ac:dyDescent="0.25"/>
  <cols>
    <col min="1" max="1" width="27.5703125" style="509" customWidth="1"/>
    <col min="2" max="2" width="20.42578125" style="509" customWidth="1"/>
    <col min="3" max="3" width="31.85546875" style="509" customWidth="1"/>
    <col min="4" max="4" width="25.85546875" style="509" customWidth="1"/>
    <col min="5" max="5" width="25.7109375" style="509" customWidth="1"/>
    <col min="6" max="6" width="23.140625" style="509" customWidth="1"/>
    <col min="7" max="7" width="28.42578125" style="509" customWidth="1"/>
    <col min="8" max="8" width="21.5703125" style="509" customWidth="1"/>
    <col min="9" max="9" width="9.140625" style="509" customWidth="1"/>
    <col min="10" max="16384" width="9.140625" style="545"/>
  </cols>
  <sheetData>
    <row r="14" spans="1:6" ht="15" customHeight="1" x14ac:dyDescent="0.3">
      <c r="A14" s="508"/>
      <c r="C14" s="510"/>
      <c r="F14" s="510"/>
    </row>
    <row r="15" spans="1:6" ht="18.75" customHeight="1" x14ac:dyDescent="0.3">
      <c r="A15" s="511" t="s">
        <v>0</v>
      </c>
      <c r="B15" s="511"/>
      <c r="C15" s="511"/>
      <c r="D15" s="511"/>
      <c r="E15" s="511"/>
    </row>
    <row r="16" spans="1:6" ht="16.5" customHeight="1" x14ac:dyDescent="0.3">
      <c r="A16" s="512" t="s">
        <v>1</v>
      </c>
      <c r="B16" s="513" t="s">
        <v>2</v>
      </c>
    </row>
    <row r="17" spans="1:5" ht="16.5" customHeight="1" x14ac:dyDescent="0.3">
      <c r="A17" s="514" t="s">
        <v>3</v>
      </c>
      <c r="B17" s="514" t="s">
        <v>126</v>
      </c>
      <c r="C17" s="515"/>
      <c r="D17" s="515"/>
      <c r="E17" s="515"/>
    </row>
    <row r="18" spans="1:5" ht="16.5" customHeight="1" x14ac:dyDescent="0.3">
      <c r="A18" s="516" t="s">
        <v>4</v>
      </c>
      <c r="B18" s="509" t="s">
        <v>131</v>
      </c>
      <c r="E18" s="515"/>
    </row>
    <row r="19" spans="1:5" ht="16.5" customHeight="1" x14ac:dyDescent="0.3">
      <c r="A19" s="516" t="s">
        <v>6</v>
      </c>
      <c r="B19" s="517">
        <v>101.34</v>
      </c>
      <c r="C19" s="515"/>
      <c r="D19" s="515"/>
      <c r="E19" s="515"/>
    </row>
    <row r="20" spans="1:5" ht="16.5" customHeight="1" x14ac:dyDescent="0.3">
      <c r="A20" s="514" t="s">
        <v>8</v>
      </c>
      <c r="B20" s="517">
        <v>15.79</v>
      </c>
      <c r="C20" s="515"/>
      <c r="D20" s="515"/>
      <c r="E20" s="515"/>
    </row>
    <row r="21" spans="1:5" ht="16.5" customHeight="1" x14ac:dyDescent="0.3">
      <c r="A21" s="514" t="s">
        <v>10</v>
      </c>
      <c r="B21" s="518">
        <v>0.15</v>
      </c>
      <c r="C21" s="515"/>
      <c r="D21" s="515"/>
      <c r="E21" s="515"/>
    </row>
    <row r="22" spans="1:5" ht="15.75" customHeight="1" x14ac:dyDescent="0.25">
      <c r="A22" s="515"/>
      <c r="B22" s="515"/>
      <c r="C22" s="515"/>
      <c r="D22" s="515"/>
      <c r="E22" s="515"/>
    </row>
    <row r="23" spans="1:5" ht="16.5" customHeight="1" x14ac:dyDescent="0.3">
      <c r="A23" s="519" t="s">
        <v>13</v>
      </c>
      <c r="B23" s="520" t="s">
        <v>14</v>
      </c>
      <c r="C23" s="519" t="s">
        <v>15</v>
      </c>
      <c r="D23" s="519" t="s">
        <v>16</v>
      </c>
      <c r="E23" s="519" t="s">
        <v>17</v>
      </c>
    </row>
    <row r="24" spans="1:5" ht="16.5" customHeight="1" x14ac:dyDescent="0.3">
      <c r="A24" s="521">
        <v>1</v>
      </c>
      <c r="B24" s="522">
        <v>63688632</v>
      </c>
      <c r="C24" s="522">
        <v>5784.9</v>
      </c>
      <c r="D24" s="523">
        <v>1.2</v>
      </c>
      <c r="E24" s="524">
        <v>2.9</v>
      </c>
    </row>
    <row r="25" spans="1:5" ht="16.5" customHeight="1" x14ac:dyDescent="0.3">
      <c r="A25" s="521">
        <v>2</v>
      </c>
      <c r="B25" s="522">
        <v>63516846</v>
      </c>
      <c r="C25" s="522">
        <v>5736.6</v>
      </c>
      <c r="D25" s="523">
        <v>1.2</v>
      </c>
      <c r="E25" s="523">
        <v>2.9</v>
      </c>
    </row>
    <row r="26" spans="1:5" ht="16.5" customHeight="1" x14ac:dyDescent="0.3">
      <c r="A26" s="521">
        <v>3</v>
      </c>
      <c r="B26" s="522">
        <v>63420754</v>
      </c>
      <c r="C26" s="522">
        <v>5670.5</v>
      </c>
      <c r="D26" s="523">
        <v>1.2</v>
      </c>
      <c r="E26" s="523">
        <v>2.9</v>
      </c>
    </row>
    <row r="27" spans="1:5" ht="16.5" customHeight="1" x14ac:dyDescent="0.3">
      <c r="A27" s="521">
        <v>4</v>
      </c>
      <c r="B27" s="522">
        <v>63185189</v>
      </c>
      <c r="C27" s="522">
        <v>5643.3</v>
      </c>
      <c r="D27" s="523">
        <v>1.2</v>
      </c>
      <c r="E27" s="523">
        <v>2.9</v>
      </c>
    </row>
    <row r="28" spans="1:5" ht="16.5" customHeight="1" x14ac:dyDescent="0.3">
      <c r="A28" s="521">
        <v>5</v>
      </c>
      <c r="B28" s="522">
        <v>63301218</v>
      </c>
      <c r="C28" s="522">
        <v>5678</v>
      </c>
      <c r="D28" s="523">
        <v>1.1000000000000001</v>
      </c>
      <c r="E28" s="523">
        <v>2.9</v>
      </c>
    </row>
    <row r="29" spans="1:5" ht="16.5" customHeight="1" x14ac:dyDescent="0.3">
      <c r="A29" s="521">
        <v>6</v>
      </c>
      <c r="B29" s="525">
        <v>62960071</v>
      </c>
      <c r="C29" s="525">
        <v>5674.6</v>
      </c>
      <c r="D29" s="526">
        <v>1.2</v>
      </c>
      <c r="E29" s="526">
        <v>2.9</v>
      </c>
    </row>
    <row r="30" spans="1:5" ht="16.5" customHeight="1" x14ac:dyDescent="0.3">
      <c r="A30" s="527" t="s">
        <v>18</v>
      </c>
      <c r="B30" s="528">
        <f>AVERAGE(B24:B29)</f>
        <v>63345451.666666664</v>
      </c>
      <c r="C30" s="529">
        <f>AVERAGE(C24:C29)</f>
        <v>5697.9833333333336</v>
      </c>
      <c r="D30" s="530">
        <f>AVERAGE(D24:D29)</f>
        <v>1.1833333333333333</v>
      </c>
      <c r="E30" s="530">
        <f>AVERAGE(E24:E29)</f>
        <v>2.9</v>
      </c>
    </row>
    <row r="31" spans="1:5" ht="16.5" customHeight="1" x14ac:dyDescent="0.3">
      <c r="A31" s="531" t="s">
        <v>19</v>
      </c>
      <c r="B31" s="532">
        <f>(STDEV(B24:B29)/B30)</f>
        <v>4.0493295184471029E-3</v>
      </c>
      <c r="C31" s="533"/>
      <c r="D31" s="533"/>
      <c r="E31" s="534"/>
    </row>
    <row r="32" spans="1:5" s="509" customFormat="1" ht="16.5" customHeight="1" x14ac:dyDescent="0.3">
      <c r="A32" s="535" t="s">
        <v>20</v>
      </c>
      <c r="B32" s="536">
        <f>COUNT(B24:B29)</f>
        <v>6</v>
      </c>
      <c r="C32" s="537"/>
      <c r="D32" s="538"/>
      <c r="E32" s="539"/>
    </row>
    <row r="33" spans="1:5" s="509" customFormat="1" ht="15.75" customHeight="1" x14ac:dyDescent="0.25">
      <c r="A33" s="515"/>
      <c r="B33" s="515"/>
      <c r="C33" s="515"/>
      <c r="D33" s="515"/>
      <c r="E33" s="515"/>
    </row>
    <row r="34" spans="1:5" s="509" customFormat="1" ht="16.5" customHeight="1" x14ac:dyDescent="0.3">
      <c r="A34" s="516" t="s">
        <v>21</v>
      </c>
      <c r="B34" s="540" t="s">
        <v>128</v>
      </c>
      <c r="C34" s="541"/>
      <c r="D34" s="541"/>
      <c r="E34" s="541"/>
    </row>
    <row r="35" spans="1:5" ht="16.5" customHeight="1" x14ac:dyDescent="0.3">
      <c r="A35" s="516"/>
      <c r="B35" s="540" t="s">
        <v>129</v>
      </c>
      <c r="C35" s="541"/>
      <c r="D35" s="541"/>
      <c r="E35" s="541"/>
    </row>
    <row r="36" spans="1:5" ht="16.5" customHeight="1" x14ac:dyDescent="0.3">
      <c r="A36" s="516"/>
      <c r="B36" s="540" t="s">
        <v>130</v>
      </c>
      <c r="C36" s="541"/>
      <c r="D36" s="541"/>
      <c r="E36" s="541"/>
    </row>
    <row r="37" spans="1:5" ht="15.75" customHeight="1" x14ac:dyDescent="0.25">
      <c r="A37" s="515"/>
      <c r="B37" s="515"/>
      <c r="C37" s="515"/>
      <c r="D37" s="515"/>
      <c r="E37" s="515"/>
    </row>
    <row r="38" spans="1:5" ht="16.5" customHeight="1" x14ac:dyDescent="0.3">
      <c r="A38" s="512" t="s">
        <v>1</v>
      </c>
      <c r="B38" s="513" t="s">
        <v>22</v>
      </c>
    </row>
    <row r="39" spans="1:5" ht="16.5" customHeight="1" x14ac:dyDescent="0.3">
      <c r="A39" s="516" t="s">
        <v>4</v>
      </c>
      <c r="B39" s="514" t="s">
        <v>131</v>
      </c>
      <c r="C39" s="515"/>
      <c r="D39" s="515"/>
      <c r="E39" s="515"/>
    </row>
    <row r="40" spans="1:5" ht="16.5" customHeight="1" x14ac:dyDescent="0.3">
      <c r="A40" s="516" t="s">
        <v>6</v>
      </c>
      <c r="B40" s="517">
        <v>101.34</v>
      </c>
      <c r="C40" s="515"/>
      <c r="D40" s="515"/>
      <c r="E40" s="515"/>
    </row>
    <row r="41" spans="1:5" ht="16.5" customHeight="1" x14ac:dyDescent="0.3">
      <c r="A41" s="514" t="s">
        <v>8</v>
      </c>
      <c r="B41" s="517">
        <v>15.79</v>
      </c>
      <c r="C41" s="515"/>
      <c r="D41" s="515"/>
      <c r="E41" s="515"/>
    </row>
    <row r="42" spans="1:5" ht="16.5" customHeight="1" x14ac:dyDescent="0.3">
      <c r="A42" s="514" t="s">
        <v>10</v>
      </c>
      <c r="B42" s="518">
        <v>0.15</v>
      </c>
      <c r="C42" s="515"/>
      <c r="D42" s="515"/>
      <c r="E42" s="515"/>
    </row>
    <row r="43" spans="1:5" ht="15.75" customHeight="1" x14ac:dyDescent="0.25">
      <c r="A43" s="515"/>
      <c r="B43" s="515"/>
      <c r="C43" s="515"/>
      <c r="D43" s="515"/>
      <c r="E43" s="515"/>
    </row>
    <row r="44" spans="1:5" ht="16.5" customHeight="1" x14ac:dyDescent="0.3">
      <c r="A44" s="519" t="s">
        <v>13</v>
      </c>
      <c r="B44" s="520"/>
      <c r="C44" s="519"/>
      <c r="D44" s="519"/>
      <c r="E44" s="519" t="s">
        <v>17</v>
      </c>
    </row>
    <row r="45" spans="1:5" ht="16.5" customHeight="1" x14ac:dyDescent="0.3">
      <c r="A45" s="521">
        <v>1</v>
      </c>
      <c r="B45" s="522">
        <v>67460583</v>
      </c>
      <c r="C45" s="522">
        <v>6239.8</v>
      </c>
      <c r="D45" s="523">
        <v>1.2</v>
      </c>
      <c r="E45" s="524">
        <v>2.9</v>
      </c>
    </row>
    <row r="46" spans="1:5" ht="16.5" customHeight="1" x14ac:dyDescent="0.3">
      <c r="A46" s="521">
        <v>2</v>
      </c>
      <c r="B46" s="522">
        <v>67795040</v>
      </c>
      <c r="C46" s="522">
        <v>6416.5</v>
      </c>
      <c r="D46" s="523">
        <v>1.2</v>
      </c>
      <c r="E46" s="523">
        <v>2.9</v>
      </c>
    </row>
    <row r="47" spans="1:5" ht="16.5" customHeight="1" x14ac:dyDescent="0.3">
      <c r="A47" s="521">
        <v>3</v>
      </c>
      <c r="B47" s="522">
        <v>67961719</v>
      </c>
      <c r="C47" s="522">
        <v>6382.3</v>
      </c>
      <c r="D47" s="523">
        <v>1.2</v>
      </c>
      <c r="E47" s="523">
        <v>2.9</v>
      </c>
    </row>
    <row r="48" spans="1:5" ht="16.5" customHeight="1" x14ac:dyDescent="0.3">
      <c r="A48" s="521">
        <v>4</v>
      </c>
      <c r="B48" s="522">
        <v>67746098</v>
      </c>
      <c r="C48" s="522">
        <v>6382.3</v>
      </c>
      <c r="D48" s="523">
        <v>1.2</v>
      </c>
      <c r="E48" s="523">
        <v>2.9</v>
      </c>
    </row>
    <row r="49" spans="1:7" ht="16.5" customHeight="1" x14ac:dyDescent="0.3">
      <c r="A49" s="521">
        <v>5</v>
      </c>
      <c r="B49" s="522">
        <v>68215475</v>
      </c>
      <c r="C49" s="522">
        <v>6412</v>
      </c>
      <c r="D49" s="523">
        <v>1.2</v>
      </c>
      <c r="E49" s="523">
        <v>2.9</v>
      </c>
    </row>
    <row r="50" spans="1:7" ht="16.5" customHeight="1" x14ac:dyDescent="0.3">
      <c r="A50" s="521">
        <v>6</v>
      </c>
      <c r="B50" s="525">
        <v>68008695</v>
      </c>
      <c r="C50" s="525">
        <v>6418.9</v>
      </c>
      <c r="D50" s="526">
        <v>1.2</v>
      </c>
      <c r="E50" s="526">
        <v>2.9</v>
      </c>
    </row>
    <row r="51" spans="1:7" ht="16.5" customHeight="1" x14ac:dyDescent="0.3">
      <c r="A51" s="527" t="s">
        <v>18</v>
      </c>
      <c r="B51" s="528">
        <f>AVERAGE(B45:B50)</f>
        <v>67864601.666666672</v>
      </c>
      <c r="C51" s="529">
        <f>AVERAGE(C45:C50)</f>
        <v>6375.2999999999993</v>
      </c>
      <c r="D51" s="530">
        <f>AVERAGE(D45:D50)</f>
        <v>1.2</v>
      </c>
      <c r="E51" s="530">
        <f>AVERAGE(E45:E50)</f>
        <v>2.9</v>
      </c>
    </row>
    <row r="52" spans="1:7" ht="16.5" customHeight="1" x14ac:dyDescent="0.3">
      <c r="A52" s="531" t="s">
        <v>19</v>
      </c>
      <c r="B52" s="532">
        <f>(STDEV(B45:B50)/B51)</f>
        <v>3.8165067427510901E-3</v>
      </c>
      <c r="C52" s="533"/>
      <c r="D52" s="533"/>
      <c r="E52" s="534"/>
    </row>
    <row r="53" spans="1:7" s="509" customFormat="1" ht="16.5" customHeight="1" x14ac:dyDescent="0.3">
      <c r="A53" s="535" t="s">
        <v>20</v>
      </c>
      <c r="B53" s="536">
        <f>COUNT(B45:B50)</f>
        <v>6</v>
      </c>
      <c r="C53" s="537"/>
      <c r="D53" s="538"/>
      <c r="E53" s="539"/>
    </row>
    <row r="54" spans="1:7" s="509" customFormat="1" ht="15.75" customHeight="1" x14ac:dyDescent="0.25">
      <c r="A54" s="515"/>
      <c r="B54" s="515"/>
      <c r="C54" s="515"/>
      <c r="D54" s="515"/>
      <c r="E54" s="515"/>
    </row>
    <row r="55" spans="1:7" s="509" customFormat="1" ht="16.5" customHeight="1" x14ac:dyDescent="0.3">
      <c r="A55" s="516" t="s">
        <v>21</v>
      </c>
      <c r="B55" s="540" t="s">
        <v>128</v>
      </c>
      <c r="C55" s="541"/>
      <c r="D55" s="541"/>
      <c r="E55" s="541"/>
    </row>
    <row r="56" spans="1:7" ht="16.5" customHeight="1" x14ac:dyDescent="0.3">
      <c r="A56" s="516"/>
      <c r="B56" s="540" t="s">
        <v>129</v>
      </c>
      <c r="C56" s="541"/>
      <c r="D56" s="541"/>
      <c r="E56" s="541"/>
    </row>
    <row r="57" spans="1:7" ht="16.5" customHeight="1" x14ac:dyDescent="0.3">
      <c r="A57" s="516"/>
      <c r="B57" s="540" t="s">
        <v>130</v>
      </c>
      <c r="C57" s="541"/>
      <c r="D57" s="541"/>
      <c r="E57" s="541"/>
    </row>
    <row r="58" spans="1:7" ht="14.25" customHeight="1" thickBot="1" x14ac:dyDescent="0.3">
      <c r="A58" s="542"/>
      <c r="B58" s="543"/>
      <c r="D58" s="544"/>
      <c r="F58" s="545"/>
      <c r="G58" s="545"/>
    </row>
    <row r="59" spans="1:7" ht="15" customHeight="1" x14ac:dyDescent="0.3">
      <c r="B59" s="546" t="s">
        <v>23</v>
      </c>
      <c r="C59" s="546"/>
      <c r="E59" s="547" t="s">
        <v>24</v>
      </c>
      <c r="F59" s="548"/>
      <c r="G59" s="547" t="s">
        <v>25</v>
      </c>
    </row>
    <row r="60" spans="1:7" ht="15" customHeight="1" x14ac:dyDescent="0.3">
      <c r="A60" s="549" t="s">
        <v>26</v>
      </c>
      <c r="B60" s="550"/>
      <c r="C60" s="550"/>
      <c r="E60" s="550"/>
      <c r="G60" s="550"/>
    </row>
    <row r="61" spans="1:7" ht="15" customHeight="1" x14ac:dyDescent="0.3">
      <c r="A61" s="549" t="s">
        <v>27</v>
      </c>
      <c r="B61" s="551"/>
      <c r="C61" s="551"/>
      <c r="E61" s="551"/>
      <c r="G61" s="5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8" workbookViewId="0">
      <selection activeCell="A12" sqref="A12:G62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0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2</v>
      </c>
    </row>
    <row r="17" spans="1:5" ht="16.5" customHeight="1" x14ac:dyDescent="0.3">
      <c r="A17" s="469" t="s">
        <v>3</v>
      </c>
      <c r="B17" s="469" t="s">
        <v>126</v>
      </c>
      <c r="C17" s="470"/>
      <c r="D17" s="470"/>
      <c r="E17" s="470"/>
    </row>
    <row r="18" spans="1:5" ht="16.5" customHeight="1" x14ac:dyDescent="0.3">
      <c r="A18" s="471" t="s">
        <v>4</v>
      </c>
      <c r="B18" s="464" t="s">
        <v>127</v>
      </c>
      <c r="E18" s="470"/>
    </row>
    <row r="19" spans="1:5" ht="16.5" customHeight="1" x14ac:dyDescent="0.3">
      <c r="A19" s="471" t="s">
        <v>6</v>
      </c>
      <c r="B19" s="472">
        <v>99</v>
      </c>
      <c r="C19" s="470"/>
      <c r="D19" s="470"/>
      <c r="E19" s="470"/>
    </row>
    <row r="20" spans="1:5" ht="16.5" customHeight="1" x14ac:dyDescent="0.3">
      <c r="A20" s="469" t="s">
        <v>8</v>
      </c>
      <c r="B20" s="472">
        <v>33.47</v>
      </c>
      <c r="C20" s="470"/>
      <c r="D20" s="470"/>
      <c r="E20" s="470"/>
    </row>
    <row r="21" spans="1:5" ht="16.5" customHeight="1" x14ac:dyDescent="0.3">
      <c r="A21" s="469" t="s">
        <v>10</v>
      </c>
      <c r="B21" s="473">
        <v>0.3</v>
      </c>
      <c r="C21" s="470"/>
      <c r="D21" s="470"/>
      <c r="E21" s="470"/>
    </row>
    <row r="22" spans="1:5" ht="15.75" customHeight="1" x14ac:dyDescent="0.25">
      <c r="A22" s="470"/>
      <c r="B22" s="470"/>
      <c r="C22" s="470"/>
      <c r="D22" s="470"/>
      <c r="E22" s="470"/>
    </row>
    <row r="23" spans="1:5" ht="16.5" customHeight="1" x14ac:dyDescent="0.3">
      <c r="A23" s="474" t="s">
        <v>13</v>
      </c>
      <c r="B23" s="475" t="s">
        <v>14</v>
      </c>
      <c r="C23" s="474" t="s">
        <v>15</v>
      </c>
      <c r="D23" s="474" t="s">
        <v>16</v>
      </c>
      <c r="E23" s="474" t="s">
        <v>17</v>
      </c>
    </row>
    <row r="24" spans="1:5" ht="16.5" customHeight="1" x14ac:dyDescent="0.3">
      <c r="A24" s="476">
        <v>1</v>
      </c>
      <c r="B24" s="477">
        <v>116462205</v>
      </c>
      <c r="C24" s="477">
        <v>5784.9</v>
      </c>
      <c r="D24" s="478">
        <v>1.1000000000000001</v>
      </c>
      <c r="E24" s="479">
        <v>3.8</v>
      </c>
    </row>
    <row r="25" spans="1:5" ht="16.5" customHeight="1" x14ac:dyDescent="0.3">
      <c r="A25" s="476">
        <v>2</v>
      </c>
      <c r="B25" s="477">
        <v>116077824</v>
      </c>
      <c r="C25" s="477">
        <v>6057.8</v>
      </c>
      <c r="D25" s="478">
        <v>1.1000000000000001</v>
      </c>
      <c r="E25" s="478">
        <v>3.8</v>
      </c>
    </row>
    <row r="26" spans="1:5" ht="16.5" customHeight="1" x14ac:dyDescent="0.3">
      <c r="A26" s="476">
        <v>3</v>
      </c>
      <c r="B26" s="477">
        <v>115897625</v>
      </c>
      <c r="C26" s="477">
        <v>5980</v>
      </c>
      <c r="D26" s="478">
        <v>1.1000000000000001</v>
      </c>
      <c r="E26" s="478">
        <v>3.8</v>
      </c>
    </row>
    <row r="27" spans="1:5" ht="16.5" customHeight="1" x14ac:dyDescent="0.3">
      <c r="A27" s="476">
        <v>4</v>
      </c>
      <c r="B27" s="477">
        <v>115639780</v>
      </c>
      <c r="C27" s="477">
        <v>5998.3</v>
      </c>
      <c r="D27" s="478">
        <v>1.1000000000000001</v>
      </c>
      <c r="E27" s="478">
        <v>3.8</v>
      </c>
    </row>
    <row r="28" spans="1:5" ht="16.5" customHeight="1" x14ac:dyDescent="0.3">
      <c r="A28" s="476">
        <v>5</v>
      </c>
      <c r="B28" s="477">
        <v>115536564</v>
      </c>
      <c r="C28" s="477">
        <v>6015.3</v>
      </c>
      <c r="D28" s="478">
        <v>1.1000000000000001</v>
      </c>
      <c r="E28" s="478">
        <v>3.8</v>
      </c>
    </row>
    <row r="29" spans="1:5" ht="16.5" customHeight="1" x14ac:dyDescent="0.3">
      <c r="A29" s="476">
        <v>6</v>
      </c>
      <c r="B29" s="480">
        <v>115085168</v>
      </c>
      <c r="C29" s="480">
        <v>5991.4</v>
      </c>
      <c r="D29" s="481">
        <v>1.1000000000000001</v>
      </c>
      <c r="E29" s="481">
        <v>3.8</v>
      </c>
    </row>
    <row r="30" spans="1:5" ht="16.5" customHeight="1" x14ac:dyDescent="0.3">
      <c r="A30" s="482" t="s">
        <v>18</v>
      </c>
      <c r="B30" s="483">
        <f>AVERAGE(B24:B29)</f>
        <v>115783194.33333333</v>
      </c>
      <c r="C30" s="484">
        <f>AVERAGE(C24:C29)</f>
        <v>5971.2833333333328</v>
      </c>
      <c r="D30" s="485">
        <f>AVERAGE(D24:D29)</f>
        <v>1.0999999999999999</v>
      </c>
      <c r="E30" s="485">
        <f>AVERAGE(E24:E29)</f>
        <v>3.8000000000000003</v>
      </c>
    </row>
    <row r="31" spans="1:5" ht="16.5" customHeight="1" x14ac:dyDescent="0.3">
      <c r="A31" s="486" t="s">
        <v>19</v>
      </c>
      <c r="B31" s="487">
        <f>(STDEV(B24:B29)/B30)</f>
        <v>4.1051607741571117E-3</v>
      </c>
      <c r="C31" s="488"/>
      <c r="D31" s="488"/>
      <c r="E31" s="489"/>
    </row>
    <row r="32" spans="1:5" s="464" customFormat="1" ht="16.5" customHeight="1" x14ac:dyDescent="0.3">
      <c r="A32" s="490" t="s">
        <v>20</v>
      </c>
      <c r="B32" s="491">
        <f>COUNT(B24:B29)</f>
        <v>6</v>
      </c>
      <c r="C32" s="492"/>
      <c r="D32" s="493"/>
      <c r="E32" s="494"/>
    </row>
    <row r="33" spans="1:5" s="464" customFormat="1" ht="15.75" customHeight="1" x14ac:dyDescent="0.25">
      <c r="A33" s="470"/>
      <c r="B33" s="470"/>
      <c r="C33" s="470"/>
      <c r="D33" s="470"/>
      <c r="E33" s="470"/>
    </row>
    <row r="34" spans="1:5" s="464" customFormat="1" ht="16.5" customHeight="1" x14ac:dyDescent="0.3">
      <c r="A34" s="471" t="s">
        <v>21</v>
      </c>
      <c r="B34" s="495" t="s">
        <v>128</v>
      </c>
      <c r="C34" s="496"/>
      <c r="D34" s="496"/>
      <c r="E34" s="496"/>
    </row>
    <row r="35" spans="1:5" ht="16.5" customHeight="1" x14ac:dyDescent="0.3">
      <c r="A35" s="471"/>
      <c r="B35" s="495" t="s">
        <v>129</v>
      </c>
      <c r="C35" s="496"/>
      <c r="D35" s="496"/>
      <c r="E35" s="496"/>
    </row>
    <row r="36" spans="1:5" ht="16.5" customHeight="1" x14ac:dyDescent="0.3">
      <c r="A36" s="471"/>
      <c r="B36" s="495" t="s">
        <v>130</v>
      </c>
      <c r="C36" s="496"/>
      <c r="D36" s="496"/>
      <c r="E36" s="496"/>
    </row>
    <row r="37" spans="1:5" ht="15.75" customHeight="1" x14ac:dyDescent="0.25">
      <c r="A37" s="470"/>
      <c r="B37" s="470"/>
      <c r="C37" s="470"/>
      <c r="D37" s="470"/>
      <c r="E37" s="470"/>
    </row>
    <row r="38" spans="1:5" ht="16.5" customHeight="1" x14ac:dyDescent="0.3">
      <c r="A38" s="467" t="s">
        <v>1</v>
      </c>
      <c r="B38" s="468" t="s">
        <v>22</v>
      </c>
    </row>
    <row r="39" spans="1:5" ht="16.5" customHeight="1" x14ac:dyDescent="0.3">
      <c r="A39" s="471" t="s">
        <v>4</v>
      </c>
      <c r="B39" s="469" t="s">
        <v>127</v>
      </c>
      <c r="C39" s="470"/>
      <c r="D39" s="470"/>
      <c r="E39" s="470"/>
    </row>
    <row r="40" spans="1:5" ht="16.5" customHeight="1" x14ac:dyDescent="0.3">
      <c r="A40" s="471" t="s">
        <v>6</v>
      </c>
      <c r="B40" s="472">
        <v>99</v>
      </c>
      <c r="C40" s="470"/>
      <c r="D40" s="470"/>
      <c r="E40" s="470"/>
    </row>
    <row r="41" spans="1:5" ht="16.5" customHeight="1" x14ac:dyDescent="0.3">
      <c r="A41" s="469" t="s">
        <v>8</v>
      </c>
      <c r="B41" s="472">
        <v>30.83</v>
      </c>
      <c r="C41" s="470"/>
      <c r="D41" s="470"/>
      <c r="E41" s="470"/>
    </row>
    <row r="42" spans="1:5" ht="16.5" customHeight="1" x14ac:dyDescent="0.3">
      <c r="A42" s="469" t="s">
        <v>10</v>
      </c>
      <c r="B42" s="473">
        <v>0.3</v>
      </c>
      <c r="C42" s="470"/>
      <c r="D42" s="470"/>
      <c r="E42" s="470"/>
    </row>
    <row r="43" spans="1:5" ht="15.75" customHeight="1" x14ac:dyDescent="0.25">
      <c r="A43" s="470"/>
      <c r="B43" s="470"/>
      <c r="C43" s="470"/>
      <c r="D43" s="470"/>
      <c r="E43" s="470"/>
    </row>
    <row r="44" spans="1:5" ht="16.5" customHeight="1" x14ac:dyDescent="0.3">
      <c r="A44" s="474" t="s">
        <v>13</v>
      </c>
      <c r="B44" s="475"/>
      <c r="C44" s="474"/>
      <c r="D44" s="474"/>
      <c r="E44" s="474" t="s">
        <v>17</v>
      </c>
    </row>
    <row r="45" spans="1:5" ht="16.5" customHeight="1" x14ac:dyDescent="0.3">
      <c r="A45" s="476">
        <v>1</v>
      </c>
      <c r="B45" s="477">
        <v>105643420</v>
      </c>
      <c r="C45" s="477">
        <v>6520.7</v>
      </c>
      <c r="D45" s="478">
        <v>1.1000000000000001</v>
      </c>
      <c r="E45" s="479">
        <v>3.7</v>
      </c>
    </row>
    <row r="46" spans="1:5" ht="16.5" customHeight="1" x14ac:dyDescent="0.3">
      <c r="A46" s="476">
        <v>2</v>
      </c>
      <c r="B46" s="477">
        <v>105918157</v>
      </c>
      <c r="C46" s="477">
        <v>6756.6</v>
      </c>
      <c r="D46" s="478">
        <v>1.1000000000000001</v>
      </c>
      <c r="E46" s="478">
        <v>3.7</v>
      </c>
    </row>
    <row r="47" spans="1:5" ht="16.5" customHeight="1" x14ac:dyDescent="0.3">
      <c r="A47" s="476">
        <v>3</v>
      </c>
      <c r="B47" s="477">
        <v>106249366</v>
      </c>
      <c r="C47" s="477">
        <v>6728.6</v>
      </c>
      <c r="D47" s="478">
        <v>1.1000000000000001</v>
      </c>
      <c r="E47" s="478">
        <v>3.7</v>
      </c>
    </row>
    <row r="48" spans="1:5" ht="16.5" customHeight="1" x14ac:dyDescent="0.3">
      <c r="A48" s="476">
        <v>4</v>
      </c>
      <c r="B48" s="477">
        <v>105909137</v>
      </c>
      <c r="C48" s="477">
        <v>6734.9</v>
      </c>
      <c r="D48" s="478">
        <v>1.1000000000000001</v>
      </c>
      <c r="E48" s="478">
        <v>3.7</v>
      </c>
    </row>
    <row r="49" spans="1:7" ht="16.5" customHeight="1" x14ac:dyDescent="0.3">
      <c r="A49" s="476">
        <v>5</v>
      </c>
      <c r="B49" s="477">
        <v>106628382</v>
      </c>
      <c r="C49" s="477">
        <v>6703.8</v>
      </c>
      <c r="D49" s="478">
        <v>1.1000000000000001</v>
      </c>
      <c r="E49" s="478">
        <v>3.7</v>
      </c>
    </row>
    <row r="50" spans="1:7" ht="16.5" customHeight="1" x14ac:dyDescent="0.3">
      <c r="A50" s="476">
        <v>6</v>
      </c>
      <c r="B50" s="480">
        <v>106437282</v>
      </c>
      <c r="C50" s="480">
        <v>6738.2</v>
      </c>
      <c r="D50" s="481">
        <v>1.1000000000000001</v>
      </c>
      <c r="E50" s="481">
        <v>3.7</v>
      </c>
    </row>
    <row r="51" spans="1:7" ht="16.5" customHeight="1" x14ac:dyDescent="0.3">
      <c r="A51" s="482" t="s">
        <v>18</v>
      </c>
      <c r="B51" s="483">
        <f>AVERAGE(B45:B50)</f>
        <v>106130957.33333333</v>
      </c>
      <c r="C51" s="484">
        <f>AVERAGE(C45:C50)</f>
        <v>6697.1333333333341</v>
      </c>
      <c r="D51" s="485">
        <f>AVERAGE(D45:D50)</f>
        <v>1.0999999999999999</v>
      </c>
      <c r="E51" s="485">
        <f>AVERAGE(E45:E50)</f>
        <v>3.6999999999999997</v>
      </c>
    </row>
    <row r="52" spans="1:7" ht="16.5" customHeight="1" x14ac:dyDescent="0.3">
      <c r="A52" s="486" t="s">
        <v>19</v>
      </c>
      <c r="B52" s="487">
        <f>(STDEV(B45:B50)/B51)</f>
        <v>3.4938080051031598E-3</v>
      </c>
      <c r="C52" s="488"/>
      <c r="D52" s="488"/>
      <c r="E52" s="489"/>
    </row>
    <row r="53" spans="1:7" s="464" customFormat="1" ht="16.5" customHeight="1" x14ac:dyDescent="0.3">
      <c r="A53" s="490" t="s">
        <v>20</v>
      </c>
      <c r="B53" s="491">
        <f>COUNT(B45:B50)</f>
        <v>6</v>
      </c>
      <c r="C53" s="492"/>
      <c r="D53" s="493"/>
      <c r="E53" s="494"/>
    </row>
    <row r="54" spans="1:7" s="464" customFormat="1" ht="15.75" customHeight="1" x14ac:dyDescent="0.25">
      <c r="A54" s="470"/>
      <c r="B54" s="470"/>
      <c r="C54" s="470"/>
      <c r="D54" s="470"/>
      <c r="E54" s="470"/>
    </row>
    <row r="55" spans="1:7" s="464" customFormat="1" ht="16.5" customHeight="1" x14ac:dyDescent="0.3">
      <c r="A55" s="471" t="s">
        <v>21</v>
      </c>
      <c r="B55" s="495" t="s">
        <v>128</v>
      </c>
      <c r="C55" s="496"/>
      <c r="D55" s="496"/>
      <c r="E55" s="496"/>
    </row>
    <row r="56" spans="1:7" ht="16.5" customHeight="1" x14ac:dyDescent="0.3">
      <c r="A56" s="471"/>
      <c r="B56" s="495" t="s">
        <v>129</v>
      </c>
      <c r="C56" s="496"/>
      <c r="D56" s="496"/>
      <c r="E56" s="496"/>
    </row>
    <row r="57" spans="1:7" ht="16.5" customHeight="1" x14ac:dyDescent="0.3">
      <c r="A57" s="471"/>
      <c r="B57" s="495" t="s">
        <v>130</v>
      </c>
      <c r="C57" s="496"/>
      <c r="D57" s="496"/>
      <c r="E57" s="496"/>
    </row>
    <row r="58" spans="1:7" ht="14.25" customHeight="1" thickBot="1" x14ac:dyDescent="0.3">
      <c r="A58" s="497"/>
      <c r="B58" s="498"/>
      <c r="D58" s="499"/>
      <c r="F58" s="500"/>
      <c r="G58" s="500"/>
    </row>
    <row r="59" spans="1:7" ht="15" customHeight="1" x14ac:dyDescent="0.3">
      <c r="B59" s="501" t="s">
        <v>23</v>
      </c>
      <c r="C59" s="501"/>
      <c r="E59" s="502" t="s">
        <v>24</v>
      </c>
      <c r="F59" s="503"/>
      <c r="G59" s="502" t="s">
        <v>25</v>
      </c>
    </row>
    <row r="60" spans="1:7" ht="15" customHeight="1" x14ac:dyDescent="0.3">
      <c r="A60" s="504" t="s">
        <v>26</v>
      </c>
      <c r="B60" s="505"/>
      <c r="C60" s="505"/>
      <c r="E60" s="505"/>
      <c r="G60" s="505"/>
    </row>
    <row r="61" spans="1:7" ht="15" customHeight="1" x14ac:dyDescent="0.3">
      <c r="A61" s="504" t="s">
        <v>27</v>
      </c>
      <c r="B61" s="506"/>
      <c r="C61" s="506"/>
      <c r="E61" s="506"/>
      <c r="G61" s="50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2" workbookViewId="0">
      <selection activeCell="A10" sqref="A10:I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9" t="s">
        <v>28</v>
      </c>
      <c r="B11" s="420"/>
      <c r="C11" s="420"/>
      <c r="D11" s="420"/>
      <c r="E11" s="420"/>
      <c r="F11" s="421"/>
      <c r="G11" s="43"/>
    </row>
    <row r="12" spans="1:7" ht="16.5" customHeight="1" x14ac:dyDescent="0.3">
      <c r="A12" s="418" t="s">
        <v>29</v>
      </c>
      <c r="B12" s="418"/>
      <c r="C12" s="418"/>
      <c r="D12" s="418"/>
      <c r="E12" s="418"/>
      <c r="F12" s="418"/>
      <c r="G12" s="42"/>
    </row>
    <row r="14" spans="1:7" ht="16.5" customHeight="1" x14ac:dyDescent="0.3">
      <c r="A14" s="423" t="s">
        <v>30</v>
      </c>
      <c r="B14" s="423"/>
      <c r="C14" s="12" t="s">
        <v>5</v>
      </c>
    </row>
    <row r="15" spans="1:7" ht="16.5" customHeight="1" x14ac:dyDescent="0.3">
      <c r="A15" s="423" t="s">
        <v>31</v>
      </c>
      <c r="B15" s="423"/>
      <c r="C15" s="12" t="s">
        <v>7</v>
      </c>
    </row>
    <row r="16" spans="1:7" ht="16.5" customHeight="1" x14ac:dyDescent="0.3">
      <c r="A16" s="423" t="s">
        <v>32</v>
      </c>
      <c r="B16" s="423"/>
      <c r="C16" s="12" t="s">
        <v>9</v>
      </c>
    </row>
    <row r="17" spans="1:5" ht="16.5" customHeight="1" x14ac:dyDescent="0.3">
      <c r="A17" s="423" t="s">
        <v>33</v>
      </c>
      <c r="B17" s="423"/>
      <c r="C17" s="12" t="s">
        <v>11</v>
      </c>
    </row>
    <row r="18" spans="1:5" ht="16.5" customHeight="1" x14ac:dyDescent="0.3">
      <c r="A18" s="423" t="s">
        <v>34</v>
      </c>
      <c r="B18" s="423"/>
      <c r="C18" s="49" t="s">
        <v>12</v>
      </c>
    </row>
    <row r="19" spans="1:5" ht="16.5" customHeight="1" x14ac:dyDescent="0.3">
      <c r="A19" s="423" t="s">
        <v>35</v>
      </c>
      <c r="B19" s="4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8" t="s">
        <v>1</v>
      </c>
      <c r="B21" s="418"/>
      <c r="C21" s="11" t="s">
        <v>36</v>
      </c>
      <c r="D21" s="18"/>
    </row>
    <row r="22" spans="1:5" ht="15.75" customHeight="1" x14ac:dyDescent="0.3">
      <c r="A22" s="422"/>
      <c r="B22" s="422"/>
      <c r="C22" s="9"/>
      <c r="D22" s="422"/>
      <c r="E22" s="422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745.48</v>
      </c>
      <c r="D24" s="39">
        <f t="shared" ref="D24:D43" si="0">(C24-$C$46)/$C$46</f>
        <v>4.1750827237515458E-3</v>
      </c>
      <c r="E24" s="5"/>
    </row>
    <row r="25" spans="1:5" ht="15.75" customHeight="1" x14ac:dyDescent="0.3">
      <c r="C25" s="47">
        <v>740.43</v>
      </c>
      <c r="D25" s="40">
        <f t="shared" si="0"/>
        <v>-2.6273588813284206E-3</v>
      </c>
      <c r="E25" s="5"/>
    </row>
    <row r="26" spans="1:5" ht="15.75" customHeight="1" x14ac:dyDescent="0.3">
      <c r="C26" s="47">
        <v>748.91</v>
      </c>
      <c r="D26" s="40">
        <f t="shared" si="0"/>
        <v>8.7953549426473144E-3</v>
      </c>
      <c r="E26" s="5"/>
    </row>
    <row r="27" spans="1:5" ht="15.75" customHeight="1" x14ac:dyDescent="0.3">
      <c r="C27" s="47">
        <v>740.26</v>
      </c>
      <c r="D27" s="40">
        <f t="shared" si="0"/>
        <v>-2.8563519650637277E-3</v>
      </c>
      <c r="E27" s="5"/>
    </row>
    <row r="28" spans="1:5" ht="15.75" customHeight="1" x14ac:dyDescent="0.3">
      <c r="C28" s="47">
        <v>740.21</v>
      </c>
      <c r="D28" s="40">
        <f t="shared" si="0"/>
        <v>-2.9237028720446555E-3</v>
      </c>
      <c r="E28" s="5"/>
    </row>
    <row r="29" spans="1:5" ht="15.75" customHeight="1" x14ac:dyDescent="0.3">
      <c r="C29" s="47">
        <v>745.48</v>
      </c>
      <c r="D29" s="40">
        <f t="shared" si="0"/>
        <v>4.1750827237515458E-3</v>
      </c>
      <c r="E29" s="5"/>
    </row>
    <row r="30" spans="1:5" ht="15.75" customHeight="1" x14ac:dyDescent="0.3">
      <c r="C30" s="47">
        <v>745.41</v>
      </c>
      <c r="D30" s="40">
        <f t="shared" si="0"/>
        <v>4.0807914539780941E-3</v>
      </c>
      <c r="E30" s="5"/>
    </row>
    <row r="31" spans="1:5" ht="15.75" customHeight="1" x14ac:dyDescent="0.3">
      <c r="C31" s="47">
        <v>736</v>
      </c>
      <c r="D31" s="40">
        <f t="shared" si="0"/>
        <v>-8.5946492398439669E-3</v>
      </c>
      <c r="E31" s="5"/>
    </row>
    <row r="32" spans="1:5" ht="15.75" customHeight="1" x14ac:dyDescent="0.3">
      <c r="C32" s="47">
        <v>748.32</v>
      </c>
      <c r="D32" s="40">
        <f t="shared" si="0"/>
        <v>8.000614240271757E-3</v>
      </c>
      <c r="E32" s="5"/>
    </row>
    <row r="33" spans="1:7" ht="15.75" customHeight="1" x14ac:dyDescent="0.3">
      <c r="C33" s="47">
        <v>744.75</v>
      </c>
      <c r="D33" s="40">
        <f t="shared" si="0"/>
        <v>3.1917594818290842E-3</v>
      </c>
      <c r="E33" s="5"/>
    </row>
    <row r="34" spans="1:7" ht="15.75" customHeight="1" x14ac:dyDescent="0.3">
      <c r="C34" s="47">
        <v>739.76</v>
      </c>
      <c r="D34" s="40">
        <f t="shared" si="0"/>
        <v>-3.5298610348736166E-3</v>
      </c>
      <c r="E34" s="5"/>
    </row>
    <row r="35" spans="1:7" ht="15.75" customHeight="1" x14ac:dyDescent="0.3">
      <c r="C35" s="47">
        <v>746.26</v>
      </c>
      <c r="D35" s="40">
        <f t="shared" si="0"/>
        <v>5.2257568726549351E-3</v>
      </c>
      <c r="E35" s="5"/>
    </row>
    <row r="36" spans="1:7" ht="15.75" customHeight="1" x14ac:dyDescent="0.3">
      <c r="C36" s="47">
        <v>746.4</v>
      </c>
      <c r="D36" s="40">
        <f t="shared" si="0"/>
        <v>5.4143394122016858E-3</v>
      </c>
      <c r="E36" s="5"/>
    </row>
    <row r="37" spans="1:7" ht="15.75" customHeight="1" x14ac:dyDescent="0.3">
      <c r="C37" s="47">
        <v>737.13</v>
      </c>
      <c r="D37" s="40">
        <f t="shared" si="0"/>
        <v>-7.0725187420736246E-3</v>
      </c>
      <c r="E37" s="5"/>
    </row>
    <row r="38" spans="1:7" ht="15.75" customHeight="1" x14ac:dyDescent="0.3">
      <c r="C38" s="47">
        <v>743.76</v>
      </c>
      <c r="D38" s="40">
        <f t="shared" si="0"/>
        <v>1.8582115236054925E-3</v>
      </c>
      <c r="E38" s="5"/>
    </row>
    <row r="39" spans="1:7" ht="15.75" customHeight="1" x14ac:dyDescent="0.3">
      <c r="C39" s="47">
        <v>738.7</v>
      </c>
      <c r="D39" s="40">
        <f t="shared" si="0"/>
        <v>-4.9577002628705064E-3</v>
      </c>
      <c r="E39" s="5"/>
    </row>
    <row r="40" spans="1:7" ht="15.75" customHeight="1" x14ac:dyDescent="0.3">
      <c r="C40" s="47">
        <v>739.05</v>
      </c>
      <c r="D40" s="40">
        <f t="shared" si="0"/>
        <v>-4.4862439140037069E-3</v>
      </c>
      <c r="E40" s="5"/>
    </row>
    <row r="41" spans="1:7" ht="15.75" customHeight="1" x14ac:dyDescent="0.3">
      <c r="C41" s="47">
        <v>739.05</v>
      </c>
      <c r="D41" s="40">
        <f t="shared" si="0"/>
        <v>-4.4862439140037069E-3</v>
      </c>
      <c r="E41" s="5"/>
    </row>
    <row r="42" spans="1:7" ht="15.75" customHeight="1" x14ac:dyDescent="0.3">
      <c r="C42" s="47">
        <v>743.62</v>
      </c>
      <c r="D42" s="40">
        <f t="shared" si="0"/>
        <v>1.6696289840587421E-3</v>
      </c>
      <c r="E42" s="5"/>
    </row>
    <row r="43" spans="1:7" ht="16.5" customHeight="1" x14ac:dyDescent="0.3">
      <c r="C43" s="48">
        <v>738.63</v>
      </c>
      <c r="D43" s="41">
        <f t="shared" si="0"/>
        <v>-5.0519915326439589E-3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14847.609999999999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742.38049999999998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16">
        <f>C46</f>
        <v>742.38049999999998</v>
      </c>
      <c r="C49" s="45">
        <f>-IF(C46&lt;=80,10%,IF(C46&lt;250,7.5%,5%))</f>
        <v>-0.05</v>
      </c>
      <c r="D49" s="33">
        <f>IF(C46&lt;=80,C46*0.9,IF(C46&lt;250,C46*0.925,C46*0.95))</f>
        <v>705.2614749999999</v>
      </c>
    </row>
    <row r="50" spans="1:6" ht="17.25" customHeight="1" x14ac:dyDescent="0.3">
      <c r="B50" s="417"/>
      <c r="C50" s="46">
        <f>IF(C46&lt;=80, 10%, IF(C46&lt;250, 7.5%, 5%))</f>
        <v>0.05</v>
      </c>
      <c r="D50" s="33">
        <f>IF(C46&lt;=80, C46*1.1, IF(C46&lt;250, C46*1.075, C46*1.05))</f>
        <v>779.49952500000006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5" zoomScale="40" zoomScaleNormal="40" zoomScalePageLayoutView="40" workbookViewId="0">
      <selection activeCell="A8" sqref="A8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42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43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50"/>
    </row>
    <row r="16" spans="1:9" ht="19.5" customHeight="1" x14ac:dyDescent="0.3">
      <c r="A16" s="425" t="s">
        <v>28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44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52" t="s">
        <v>30</v>
      </c>
      <c r="B18" s="424" t="s">
        <v>5</v>
      </c>
      <c r="C18" s="424"/>
      <c r="D18" s="220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2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29" t="s">
        <v>9</v>
      </c>
      <c r="C20" s="429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29" t="s">
        <v>11</v>
      </c>
      <c r="C21" s="429"/>
      <c r="D21" s="429"/>
      <c r="E21" s="429"/>
      <c r="F21" s="429"/>
      <c r="G21" s="429"/>
      <c r="H21" s="429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24" t="s">
        <v>122</v>
      </c>
      <c r="C26" s="424"/>
    </row>
    <row r="27" spans="1:14" ht="26.25" customHeight="1" x14ac:dyDescent="0.4">
      <c r="A27" s="61" t="s">
        <v>45</v>
      </c>
      <c r="B27" s="430" t="s">
        <v>123</v>
      </c>
      <c r="C27" s="430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46</v>
      </c>
      <c r="B29" s="63"/>
      <c r="C29" s="431" t="s">
        <v>47</v>
      </c>
      <c r="D29" s="432"/>
      <c r="E29" s="432"/>
      <c r="F29" s="432"/>
      <c r="G29" s="433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34" t="s">
        <v>50</v>
      </c>
      <c r="D31" s="435"/>
      <c r="E31" s="435"/>
      <c r="F31" s="435"/>
      <c r="G31" s="435"/>
      <c r="H31" s="436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34"/>
      <c r="D32" s="435"/>
      <c r="E32" s="435"/>
      <c r="F32" s="435"/>
      <c r="G32" s="435"/>
      <c r="H32" s="4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437" t="s">
        <v>56</v>
      </c>
      <c r="E36" s="438"/>
      <c r="F36" s="437" t="s">
        <v>57</v>
      </c>
      <c r="G36" s="4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84">
        <v>63505417</v>
      </c>
      <c r="E38" s="85">
        <f>IF(ISBLANK(D38),"-",$D$48/$D$45*D38)</f>
        <v>7937390.3311834214</v>
      </c>
      <c r="F38" s="84">
        <v>68581409</v>
      </c>
      <c r="G38" s="86">
        <f>IF(ISBLANK(F38),"-",$D$48/$F$45*F38)</f>
        <v>7966400.2077865852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62816346</v>
      </c>
      <c r="E39" s="90">
        <f>IF(ISBLANK(D39),"-",$D$48/$D$45*D39)</f>
        <v>7851264.9933575336</v>
      </c>
      <c r="F39" s="89">
        <v>68386643</v>
      </c>
      <c r="G39" s="91">
        <f>IF(ISBLANK(F39),"-",$D$48/$F$45*F39)</f>
        <v>7943776.2354084477</v>
      </c>
      <c r="I39" s="441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63039899</v>
      </c>
      <c r="E40" s="90">
        <f>IF(ISBLANK(D40),"-",$D$48/$D$45*D40)</f>
        <v>7879206.3486706885</v>
      </c>
      <c r="F40" s="89">
        <v>68339620</v>
      </c>
      <c r="G40" s="91">
        <f>IF(ISBLANK(F40),"-",$D$48/$F$45*F40)</f>
        <v>7938314.0548782879</v>
      </c>
      <c r="I40" s="441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63120554</v>
      </c>
      <c r="E42" s="100">
        <f>AVERAGE(E38:E41)</f>
        <v>7889287.2244038805</v>
      </c>
      <c r="F42" s="99">
        <f>AVERAGE(F38:F41)</f>
        <v>68435890.666666672</v>
      </c>
      <c r="G42" s="101">
        <f>AVERAGE(G38:G41)</f>
        <v>7949496.8326911069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442" t="s">
        <v>75</v>
      </c>
      <c r="B46" s="443"/>
      <c r="C46" s="105" t="s">
        <v>76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444"/>
      <c r="B47" s="445"/>
      <c r="C47" s="114" t="s">
        <v>77</v>
      </c>
      <c r="D47" s="115">
        <v>0.02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7919392.0285474947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5.5738959641339885E-3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 contains: LAMIVUDINE USP 150mg &amp; ZIDOVUDINE USP 300mg</v>
      </c>
    </row>
    <row r="56" spans="1:12" ht="26.25" customHeight="1" x14ac:dyDescent="0.4">
      <c r="A56" s="129" t="s">
        <v>84</v>
      </c>
      <c r="B56" s="130">
        <v>150</v>
      </c>
      <c r="C56" s="51" t="str">
        <f>B20</f>
        <v xml:space="preserve">LAMIVUDINE  &amp; ZIDOVUDINE </v>
      </c>
      <c r="H56" s="131"/>
    </row>
    <row r="57" spans="1:12" ht="18.75" x14ac:dyDescent="0.3">
      <c r="A57" s="128" t="s">
        <v>85</v>
      </c>
      <c r="B57" s="221">
        <f>Uniformity!C46</f>
        <v>742.38049999999998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446" t="s">
        <v>91</v>
      </c>
      <c r="D60" s="449">
        <v>641.26</v>
      </c>
      <c r="E60" s="134">
        <v>1</v>
      </c>
      <c r="F60" s="135">
        <v>50071650</v>
      </c>
      <c r="G60" s="223">
        <f>IF(ISBLANK(F60),"-",(F60/$D$50*$D$47*$B$68)*($B$57/$D$60))</f>
        <v>146.39372498259678</v>
      </c>
      <c r="H60" s="136">
        <f t="shared" ref="H60:H71" si="0">IF(ISBLANK(F60),"-",G60/$B$56)</f>
        <v>0.97595816655064516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447"/>
      <c r="D61" s="450"/>
      <c r="E61" s="137">
        <v>2</v>
      </c>
      <c r="F61" s="89">
        <v>49839472</v>
      </c>
      <c r="G61" s="224">
        <f>IF(ISBLANK(F61),"-",(F61/$D$50*$D$47*$B$68)*($B$57/$D$60))</f>
        <v>145.71490967934616</v>
      </c>
      <c r="H61" s="138">
        <f t="shared" si="0"/>
        <v>0.97143273119564111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47"/>
      <c r="D62" s="450"/>
      <c r="E62" s="137">
        <v>3</v>
      </c>
      <c r="F62" s="139">
        <v>50223763</v>
      </c>
      <c r="G62" s="224">
        <f>IF(ISBLANK(F62),"-",(F62/$D$50*$D$47*$B$68)*($B$57/$D$60))</f>
        <v>146.83845545759169</v>
      </c>
      <c r="H62" s="138">
        <f t="shared" si="0"/>
        <v>0.97892303638394462</v>
      </c>
      <c r="L62" s="64"/>
    </row>
    <row r="63" spans="1:12" ht="27" customHeight="1" x14ac:dyDescent="0.4">
      <c r="A63" s="76" t="s">
        <v>94</v>
      </c>
      <c r="B63" s="77">
        <v>1</v>
      </c>
      <c r="C63" s="448"/>
      <c r="D63" s="451"/>
      <c r="E63" s="140">
        <v>4</v>
      </c>
      <c r="F63" s="141"/>
      <c r="G63" s="224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46" t="s">
        <v>96</v>
      </c>
      <c r="D64" s="449">
        <v>566.29999999999995</v>
      </c>
      <c r="E64" s="134">
        <v>1</v>
      </c>
      <c r="F64" s="135">
        <v>43971556</v>
      </c>
      <c r="G64" s="225">
        <f>IF(ISBLANK(F64),"-",(F64/$D$50*$D$47*$B$68)*($B$57/$D$64))</f>
        <v>145.57606695186789</v>
      </c>
      <c r="H64" s="142">
        <f t="shared" si="0"/>
        <v>0.97050711301245263</v>
      </c>
    </row>
    <row r="65" spans="1:8" ht="26.25" customHeight="1" x14ac:dyDescent="0.4">
      <c r="A65" s="76" t="s">
        <v>97</v>
      </c>
      <c r="B65" s="77">
        <v>1</v>
      </c>
      <c r="C65" s="447"/>
      <c r="D65" s="450"/>
      <c r="E65" s="137">
        <v>2</v>
      </c>
      <c r="F65" s="89">
        <v>43936143</v>
      </c>
      <c r="G65" s="226">
        <f>IF(ISBLANK(F65),"-",(F65/$D$50*$D$47*$B$68)*($B$57/$D$64))</f>
        <v>145.45882558658698</v>
      </c>
      <c r="H65" s="143">
        <f t="shared" si="0"/>
        <v>0.96972550391057988</v>
      </c>
    </row>
    <row r="66" spans="1:8" ht="26.25" customHeight="1" x14ac:dyDescent="0.4">
      <c r="A66" s="76" t="s">
        <v>98</v>
      </c>
      <c r="B66" s="77">
        <v>1</v>
      </c>
      <c r="C66" s="447"/>
      <c r="D66" s="450"/>
      <c r="E66" s="137">
        <v>3</v>
      </c>
      <c r="F66" s="89">
        <v>43880757</v>
      </c>
      <c r="G66" s="226">
        <f>IF(ISBLANK(F66),"-",(F66/$D$50*$D$47*$B$68)*($B$57/$D$64))</f>
        <v>145.2754598661609</v>
      </c>
      <c r="H66" s="143">
        <f t="shared" si="0"/>
        <v>0.96850306577440604</v>
      </c>
    </row>
    <row r="67" spans="1:8" ht="27" customHeight="1" x14ac:dyDescent="0.4">
      <c r="A67" s="76" t="s">
        <v>99</v>
      </c>
      <c r="B67" s="77">
        <v>1</v>
      </c>
      <c r="C67" s="448"/>
      <c r="D67" s="451"/>
      <c r="E67" s="140">
        <v>4</v>
      </c>
      <c r="F67" s="141"/>
      <c r="G67" s="227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1000</v>
      </c>
      <c r="C68" s="446" t="s">
        <v>101</v>
      </c>
      <c r="D68" s="449">
        <v>700</v>
      </c>
      <c r="E68" s="134">
        <v>1</v>
      </c>
      <c r="F68" s="135">
        <v>54165680</v>
      </c>
      <c r="G68" s="225">
        <f>IF(ISBLANK(F68),"-",(F68/$D$50*$D$47*$B$68)*($B$57/$D$68))</f>
        <v>145.07442871619833</v>
      </c>
      <c r="H68" s="138">
        <f t="shared" si="0"/>
        <v>0.96716285810798885</v>
      </c>
    </row>
    <row r="69" spans="1:8" ht="27" customHeight="1" x14ac:dyDescent="0.4">
      <c r="A69" s="124" t="s">
        <v>102</v>
      </c>
      <c r="B69" s="146">
        <f>(D47*B68)/B56*B57</f>
        <v>98.984066666666664</v>
      </c>
      <c r="C69" s="447"/>
      <c r="D69" s="450"/>
      <c r="E69" s="137">
        <v>2</v>
      </c>
      <c r="F69" s="89">
        <v>54276007</v>
      </c>
      <c r="G69" s="226">
        <f>IF(ISBLANK(F69),"-",(F69/$D$50*$D$47*$B$68)*($B$57/$D$68))</f>
        <v>145.36992258790769</v>
      </c>
      <c r="H69" s="138">
        <f t="shared" si="0"/>
        <v>0.96913281725271794</v>
      </c>
    </row>
    <row r="70" spans="1:8" ht="26.25" customHeight="1" x14ac:dyDescent="0.4">
      <c r="A70" s="459" t="s">
        <v>75</v>
      </c>
      <c r="B70" s="460"/>
      <c r="C70" s="447"/>
      <c r="D70" s="450"/>
      <c r="E70" s="137">
        <v>3</v>
      </c>
      <c r="F70" s="89">
        <v>54401766</v>
      </c>
      <c r="G70" s="226">
        <f>IF(ISBLANK(F70),"-",(F70/$D$50*$D$47*$B$68)*($B$57/$D$68))</f>
        <v>145.70674869404951</v>
      </c>
      <c r="H70" s="138">
        <f t="shared" si="0"/>
        <v>0.97137832462699669</v>
      </c>
    </row>
    <row r="71" spans="1:8" ht="27" customHeight="1" x14ac:dyDescent="0.4">
      <c r="A71" s="461"/>
      <c r="B71" s="462"/>
      <c r="C71" s="458"/>
      <c r="D71" s="451"/>
      <c r="E71" s="140">
        <v>4</v>
      </c>
      <c r="F71" s="141"/>
      <c r="G71" s="227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68</v>
      </c>
      <c r="H72" s="151">
        <f>AVERAGE(H60:H71)</f>
        <v>0.97141373520170815</v>
      </c>
    </row>
    <row r="73" spans="1:8" ht="26.25" customHeight="1" x14ac:dyDescent="0.4">
      <c r="C73" s="148"/>
      <c r="D73" s="148"/>
      <c r="E73" s="148"/>
      <c r="F73" s="149"/>
      <c r="G73" s="152" t="s">
        <v>81</v>
      </c>
      <c r="H73" s="228">
        <f>STDEV(H60:H71)/H72</f>
        <v>3.8596616368414189E-3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454" t="str">
        <f>B20</f>
        <v xml:space="preserve">LAMIVUDINE  &amp; ZIDOVUDINE </v>
      </c>
      <c r="D76" s="454"/>
      <c r="E76" s="157" t="s">
        <v>105</v>
      </c>
      <c r="F76" s="157"/>
      <c r="G76" s="158">
        <f>H72</f>
        <v>0.97141373520170815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40" t="str">
        <f>B26</f>
        <v>lamivudine</v>
      </c>
      <c r="C79" s="440"/>
    </row>
    <row r="80" spans="1:8" ht="26.25" customHeight="1" x14ac:dyDescent="0.4">
      <c r="A80" s="61" t="s">
        <v>45</v>
      </c>
      <c r="B80" s="440" t="str">
        <f>B27</f>
        <v>WRS/L3/6</v>
      </c>
      <c r="C80" s="440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46</v>
      </c>
      <c r="B82" s="63">
        <v>0</v>
      </c>
      <c r="C82" s="431" t="s">
        <v>47</v>
      </c>
      <c r="D82" s="432"/>
      <c r="E82" s="432"/>
      <c r="F82" s="432"/>
      <c r="G82" s="433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34" t="s">
        <v>108</v>
      </c>
      <c r="D84" s="435"/>
      <c r="E84" s="435"/>
      <c r="F84" s="435"/>
      <c r="G84" s="435"/>
      <c r="H84" s="436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34" t="s">
        <v>109</v>
      </c>
      <c r="D85" s="435"/>
      <c r="E85" s="435"/>
      <c r="F85" s="435"/>
      <c r="G85" s="435"/>
      <c r="H85" s="4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1" t="s">
        <v>56</v>
      </c>
      <c r="E89" s="162"/>
      <c r="F89" s="437" t="s">
        <v>57</v>
      </c>
      <c r="G89" s="439"/>
    </row>
    <row r="90" spans="1:12" ht="27" customHeight="1" thickBot="1" x14ac:dyDescent="0.45">
      <c r="A90" s="76" t="s">
        <v>58</v>
      </c>
      <c r="B90" s="77">
        <v>5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65">
        <v>1</v>
      </c>
      <c r="D91" s="84">
        <v>67626324</v>
      </c>
      <c r="E91" s="85">
        <f>IF(ISBLANK(D91),"-",$D$101/$D$98*D91)</f>
        <v>64775882.039149456</v>
      </c>
      <c r="F91" s="266">
        <v>64933216</v>
      </c>
      <c r="G91" s="86">
        <f>IF(ISBLANK(F91),"-",$D$101/$F$98*F91)</f>
        <v>65156209.216671489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67895443</v>
      </c>
      <c r="E92" s="90">
        <f>IF(ISBLANK(D92),"-",$D$101/$D$98*D92)</f>
        <v>65033657.703526743</v>
      </c>
      <c r="F92" s="271">
        <v>64483062</v>
      </c>
      <c r="G92" s="91">
        <f>IF(ISBLANK(F92),"-",$D$101/$F$98*F92)</f>
        <v>64704509.300811455</v>
      </c>
      <c r="I92" s="441">
        <f>ABS((F96/D96*D95)-F95)/D95</f>
        <v>1.1718883784746035E-5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67669440</v>
      </c>
      <c r="E93" s="90">
        <f>IF(ISBLANK(D93),"-",$D$101/$D$98*D93)</f>
        <v>64817180.70459222</v>
      </c>
      <c r="F93" s="271">
        <v>64541963</v>
      </c>
      <c r="G93" s="91">
        <f>IF(ISBLANK(F93),"-",$D$101/$F$98*F93)</f>
        <v>64763612.578232236</v>
      </c>
      <c r="I93" s="441"/>
    </row>
    <row r="94" spans="1:12" ht="27" customHeight="1" thickBot="1" x14ac:dyDescent="0.45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349"/>
      <c r="G94" s="96" t="str">
        <f>IF(ISBLANK(F94),"-",$D$101/$F$98*F94)</f>
        <v>-</v>
      </c>
      <c r="I94" s="97"/>
    </row>
    <row r="95" spans="1:12" ht="27" customHeight="1" thickBot="1" x14ac:dyDescent="0.45">
      <c r="A95" s="76" t="s">
        <v>67</v>
      </c>
      <c r="B95" s="77">
        <v>1</v>
      </c>
      <c r="C95" s="167" t="s">
        <v>68</v>
      </c>
      <c r="D95" s="168">
        <f>AVERAGE(D91:D94)</f>
        <v>67730402.333333328</v>
      </c>
      <c r="E95" s="100">
        <f>AVERAGE(E91:E94)</f>
        <v>64875573.482422806</v>
      </c>
      <c r="F95" s="169">
        <f>AVERAGE(F91:F94)</f>
        <v>64652747</v>
      </c>
      <c r="G95" s="170">
        <f>AVERAGE(G91:G94)</f>
        <v>64874777.031905055</v>
      </c>
    </row>
    <row r="96" spans="1:12" ht="26.25" customHeight="1" x14ac:dyDescent="0.4">
      <c r="A96" s="76" t="s">
        <v>69</v>
      </c>
      <c r="B96" s="62">
        <v>1</v>
      </c>
      <c r="C96" s="171" t="s">
        <v>110</v>
      </c>
      <c r="D96" s="355">
        <v>17.170000000000002</v>
      </c>
      <c r="E96" s="92"/>
      <c r="F96" s="286">
        <v>16.39</v>
      </c>
    </row>
    <row r="97" spans="1:10" ht="26.25" customHeight="1" x14ac:dyDescent="0.4">
      <c r="A97" s="76" t="s">
        <v>71</v>
      </c>
      <c r="B97" s="62">
        <v>1</v>
      </c>
      <c r="C97" s="172" t="s">
        <v>111</v>
      </c>
      <c r="D97" s="173">
        <f>D96*$B$87</f>
        <v>17.170000000000002</v>
      </c>
      <c r="E97" s="107"/>
      <c r="F97" s="106">
        <f>F96*$B$87</f>
        <v>16.39</v>
      </c>
    </row>
    <row r="98" spans="1:10" ht="19.5" customHeight="1" x14ac:dyDescent="0.3">
      <c r="A98" s="76" t="s">
        <v>73</v>
      </c>
      <c r="B98" s="174">
        <f>(B97/B96)*(B95/B94)*(B93/B92)*(B91/B90)*B89</f>
        <v>100</v>
      </c>
      <c r="C98" s="172" t="s">
        <v>112</v>
      </c>
      <c r="D98" s="175">
        <f>D97*$B$83/100</f>
        <v>17.400078000000004</v>
      </c>
      <c r="E98" s="110"/>
      <c r="F98" s="109">
        <f>F97*$B$83/100</f>
        <v>16.609626000000002</v>
      </c>
    </row>
    <row r="99" spans="1:10" ht="19.5" customHeight="1" x14ac:dyDescent="0.3">
      <c r="A99" s="442" t="s">
        <v>75</v>
      </c>
      <c r="B99" s="456"/>
      <c r="C99" s="172" t="s">
        <v>113</v>
      </c>
      <c r="D99" s="176">
        <f>D98/$B$98</f>
        <v>0.17400078000000005</v>
      </c>
      <c r="E99" s="110"/>
      <c r="F99" s="113">
        <f>F98/$B$98</f>
        <v>0.16609626000000002</v>
      </c>
      <c r="G99" s="177"/>
      <c r="H99" s="102"/>
    </row>
    <row r="100" spans="1:10" ht="19.5" customHeight="1" x14ac:dyDescent="0.3">
      <c r="A100" s="444"/>
      <c r="B100" s="457"/>
      <c r="C100" s="172" t="s">
        <v>77</v>
      </c>
      <c r="D100" s="178">
        <f>$B$56/$B$116</f>
        <v>0.16666666666666666</v>
      </c>
      <c r="F100" s="118"/>
      <c r="G100" s="179"/>
      <c r="H100" s="102"/>
    </row>
    <row r="101" spans="1:10" ht="18.75" x14ac:dyDescent="0.3">
      <c r="C101" s="172" t="s">
        <v>78</v>
      </c>
      <c r="D101" s="173">
        <f>D100*$B$98</f>
        <v>16.666666666666664</v>
      </c>
      <c r="F101" s="118"/>
      <c r="G101" s="177"/>
      <c r="H101" s="102"/>
    </row>
    <row r="102" spans="1:10" ht="19.5" customHeight="1" x14ac:dyDescent="0.3">
      <c r="C102" s="180" t="s">
        <v>79</v>
      </c>
      <c r="D102" s="181">
        <f>D101/B34</f>
        <v>16.666666666666664</v>
      </c>
      <c r="F102" s="122"/>
      <c r="G102" s="177"/>
      <c r="H102" s="102"/>
      <c r="J102" s="182"/>
    </row>
    <row r="103" spans="1:10" ht="18.75" x14ac:dyDescent="0.3">
      <c r="C103" s="183" t="s">
        <v>114</v>
      </c>
      <c r="D103" s="184">
        <f>AVERAGE(E91:E94,G91:G94)</f>
        <v>64875175.257163934</v>
      </c>
      <c r="F103" s="122"/>
      <c r="G103" s="185"/>
      <c r="H103" s="102"/>
      <c r="J103" s="186"/>
    </row>
    <row r="104" spans="1:10" ht="18.75" x14ac:dyDescent="0.3">
      <c r="C104" s="152" t="s">
        <v>81</v>
      </c>
      <c r="D104" s="187">
        <f>STDEV(E91:E94,G91:G94)/D103</f>
        <v>2.7478181865647397E-3</v>
      </c>
      <c r="F104" s="122"/>
      <c r="G104" s="177"/>
      <c r="H104" s="102"/>
      <c r="J104" s="186"/>
    </row>
    <row r="105" spans="1:10" ht="19.5" customHeight="1" x14ac:dyDescent="0.3">
      <c r="C105" s="154" t="s">
        <v>20</v>
      </c>
      <c r="D105" s="188">
        <f>COUNT(E91:E94,G91:G94)</f>
        <v>6</v>
      </c>
      <c r="F105" s="122"/>
      <c r="G105" s="177"/>
      <c r="H105" s="102"/>
      <c r="J105" s="186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89" t="s">
        <v>116</v>
      </c>
      <c r="D107" s="190" t="s">
        <v>60</v>
      </c>
      <c r="E107" s="191" t="s">
        <v>117</v>
      </c>
      <c r="F107" s="192" t="s">
        <v>118</v>
      </c>
    </row>
    <row r="108" spans="1:10" ht="26.25" customHeight="1" x14ac:dyDescent="0.4">
      <c r="A108" s="76" t="s">
        <v>119</v>
      </c>
      <c r="B108" s="77">
        <v>1</v>
      </c>
      <c r="C108" s="193">
        <v>1</v>
      </c>
      <c r="D108" s="194">
        <v>64920816</v>
      </c>
      <c r="E108" s="229">
        <f t="shared" ref="E108:E113" si="1">IF(ISBLANK(D108),"-",D108/$D$103*$D$100*$B$116)</f>
        <v>150.10552744402264</v>
      </c>
      <c r="F108" s="195">
        <f t="shared" ref="F108:F113" si="2">IF(ISBLANK(D108), "-", E108/$B$56)</f>
        <v>1.0007035162934843</v>
      </c>
    </row>
    <row r="109" spans="1:10" ht="26.25" customHeight="1" x14ac:dyDescent="0.4">
      <c r="A109" s="76" t="s">
        <v>92</v>
      </c>
      <c r="B109" s="77">
        <v>1</v>
      </c>
      <c r="C109" s="193">
        <v>2</v>
      </c>
      <c r="D109" s="194">
        <v>64891687</v>
      </c>
      <c r="E109" s="230">
        <f t="shared" si="1"/>
        <v>150.03817733694888</v>
      </c>
      <c r="F109" s="196">
        <f t="shared" si="2"/>
        <v>1.0002545155796592</v>
      </c>
    </row>
    <row r="110" spans="1:10" ht="26.25" customHeight="1" x14ac:dyDescent="0.4">
      <c r="A110" s="76" t="s">
        <v>93</v>
      </c>
      <c r="B110" s="77">
        <v>1</v>
      </c>
      <c r="C110" s="193">
        <v>3</v>
      </c>
      <c r="D110" s="194">
        <v>65274517</v>
      </c>
      <c r="E110" s="230">
        <f t="shared" si="1"/>
        <v>150.9233310151065</v>
      </c>
      <c r="F110" s="196">
        <f t="shared" si="2"/>
        <v>1.0061555401007101</v>
      </c>
    </row>
    <row r="111" spans="1:10" ht="26.25" customHeight="1" x14ac:dyDescent="0.4">
      <c r="A111" s="76" t="s">
        <v>94</v>
      </c>
      <c r="B111" s="77">
        <v>1</v>
      </c>
      <c r="C111" s="193">
        <v>4</v>
      </c>
      <c r="D111" s="194">
        <v>65005236</v>
      </c>
      <c r="E111" s="230">
        <f t="shared" si="1"/>
        <v>150.30071766816931</v>
      </c>
      <c r="F111" s="196">
        <f t="shared" si="2"/>
        <v>1.0020047844544622</v>
      </c>
    </row>
    <row r="112" spans="1:10" ht="26.25" customHeight="1" x14ac:dyDescent="0.4">
      <c r="A112" s="76" t="s">
        <v>95</v>
      </c>
      <c r="B112" s="77">
        <v>1</v>
      </c>
      <c r="C112" s="193">
        <v>5</v>
      </c>
      <c r="D112" s="194">
        <v>65644102</v>
      </c>
      <c r="E112" s="230">
        <f t="shared" si="1"/>
        <v>151.77786049853748</v>
      </c>
      <c r="F112" s="196">
        <f t="shared" si="2"/>
        <v>1.0118524033235832</v>
      </c>
    </row>
    <row r="113" spans="1:10" ht="26.25" customHeight="1" x14ac:dyDescent="0.4">
      <c r="A113" s="76" t="s">
        <v>97</v>
      </c>
      <c r="B113" s="77">
        <v>1</v>
      </c>
      <c r="C113" s="197">
        <v>6</v>
      </c>
      <c r="D113" s="198">
        <v>65559076</v>
      </c>
      <c r="E113" s="231">
        <f t="shared" si="1"/>
        <v>151.58126912210662</v>
      </c>
      <c r="F113" s="199">
        <f t="shared" si="2"/>
        <v>1.0105417941473775</v>
      </c>
    </row>
    <row r="114" spans="1:10" ht="26.25" customHeight="1" x14ac:dyDescent="0.4">
      <c r="A114" s="76" t="s">
        <v>98</v>
      </c>
      <c r="B114" s="77">
        <v>1</v>
      </c>
      <c r="C114" s="193"/>
      <c r="D114" s="149"/>
      <c r="E114" s="50"/>
      <c r="F114" s="200"/>
    </row>
    <row r="115" spans="1:10" ht="26.25" customHeight="1" x14ac:dyDescent="0.4">
      <c r="A115" s="76" t="s">
        <v>99</v>
      </c>
      <c r="B115" s="77">
        <v>1</v>
      </c>
      <c r="C115" s="193"/>
      <c r="D115" s="201"/>
      <c r="E115" s="202" t="s">
        <v>68</v>
      </c>
      <c r="F115" s="203">
        <f>AVERAGE(F108:F113)</f>
        <v>1.005252092316546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4"/>
      <c r="D116" s="205"/>
      <c r="E116" s="167" t="s">
        <v>81</v>
      </c>
      <c r="F116" s="206">
        <f>STDEV(F108:F113)/F115</f>
        <v>5.0444349560862236E-3</v>
      </c>
      <c r="I116" s="50"/>
    </row>
    <row r="117" spans="1:10" ht="27" customHeight="1" x14ac:dyDescent="0.4">
      <c r="A117" s="442" t="s">
        <v>75</v>
      </c>
      <c r="B117" s="443"/>
      <c r="C117" s="207"/>
      <c r="D117" s="208"/>
      <c r="E117" s="209" t="s">
        <v>20</v>
      </c>
      <c r="F117" s="210">
        <f>COUNT(F108:F113)</f>
        <v>6</v>
      </c>
      <c r="I117" s="50"/>
      <c r="J117" s="186"/>
    </row>
    <row r="118" spans="1:10" ht="19.5" customHeight="1" x14ac:dyDescent="0.3">
      <c r="A118" s="444"/>
      <c r="B118" s="44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9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54" t="str">
        <f>B20</f>
        <v xml:space="preserve">LAMIVUDINE  &amp; ZIDOVUDINE </v>
      </c>
      <c r="D120" s="454"/>
      <c r="E120" s="157" t="s">
        <v>121</v>
      </c>
      <c r="F120" s="157"/>
      <c r="G120" s="158">
        <f>F115</f>
        <v>1.005252092316546</v>
      </c>
      <c r="H120" s="50"/>
      <c r="I120" s="50"/>
    </row>
    <row r="121" spans="1:10" ht="19.5" customHeight="1" x14ac:dyDescent="0.3">
      <c r="A121" s="211"/>
      <c r="B121" s="211"/>
      <c r="C121" s="212"/>
      <c r="D121" s="212"/>
      <c r="E121" s="212"/>
      <c r="F121" s="212"/>
      <c r="G121" s="212"/>
      <c r="H121" s="212"/>
    </row>
    <row r="122" spans="1:10" ht="18.75" x14ac:dyDescent="0.3">
      <c r="B122" s="455" t="s">
        <v>23</v>
      </c>
      <c r="C122" s="455"/>
      <c r="E122" s="163" t="s">
        <v>24</v>
      </c>
      <c r="F122" s="213"/>
      <c r="G122" s="455" t="s">
        <v>25</v>
      </c>
      <c r="H122" s="455"/>
    </row>
    <row r="123" spans="1:10" ht="69.95" customHeight="1" x14ac:dyDescent="0.3">
      <c r="A123" s="214" t="s">
        <v>26</v>
      </c>
      <c r="B123" s="215"/>
      <c r="C123" s="215"/>
      <c r="E123" s="215"/>
      <c r="F123" s="50"/>
      <c r="G123" s="216"/>
      <c r="H123" s="216"/>
    </row>
    <row r="124" spans="1:10" ht="69.95" customHeight="1" x14ac:dyDescent="0.3">
      <c r="A124" s="214" t="s">
        <v>27</v>
      </c>
      <c r="B124" s="217"/>
      <c r="C124" s="217"/>
      <c r="E124" s="217"/>
      <c r="F124" s="50"/>
      <c r="G124" s="218"/>
      <c r="H124" s="218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2" zoomScale="50" zoomScaleNormal="40" zoomScalePageLayoutView="50" workbookViewId="0">
      <selection sqref="A1:I1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42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43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232"/>
    </row>
    <row r="16" spans="1:9" ht="19.5" customHeight="1" x14ac:dyDescent="0.3">
      <c r="A16" s="425" t="s">
        <v>28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44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234" t="s">
        <v>30</v>
      </c>
      <c r="B18" s="424" t="s">
        <v>5</v>
      </c>
      <c r="C18" s="424"/>
      <c r="D18" s="404"/>
      <c r="E18" s="235"/>
      <c r="F18" s="236"/>
      <c r="G18" s="236"/>
      <c r="H18" s="236"/>
    </row>
    <row r="19" spans="1:14" ht="26.25" customHeight="1" x14ac:dyDescent="0.4">
      <c r="A19" s="234" t="s">
        <v>31</v>
      </c>
      <c r="B19" s="237" t="s">
        <v>7</v>
      </c>
      <c r="C19" s="406">
        <v>21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32</v>
      </c>
      <c r="B20" s="429" t="s">
        <v>9</v>
      </c>
      <c r="C20" s="429"/>
      <c r="D20" s="236"/>
      <c r="E20" s="236"/>
      <c r="F20" s="236"/>
      <c r="G20" s="236"/>
      <c r="H20" s="236"/>
    </row>
    <row r="21" spans="1:14" ht="26.25" customHeight="1" x14ac:dyDescent="0.4">
      <c r="A21" s="234" t="s">
        <v>33</v>
      </c>
      <c r="B21" s="429" t="s">
        <v>11</v>
      </c>
      <c r="C21" s="429"/>
      <c r="D21" s="429"/>
      <c r="E21" s="429"/>
      <c r="F21" s="429"/>
      <c r="G21" s="429"/>
      <c r="H21" s="429"/>
      <c r="I21" s="238"/>
    </row>
    <row r="22" spans="1:14" ht="26.25" customHeight="1" x14ac:dyDescent="0.4">
      <c r="A22" s="234" t="s">
        <v>34</v>
      </c>
      <c r="B22" s="239"/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35</v>
      </c>
      <c r="B23" s="239"/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4</v>
      </c>
      <c r="B26" s="424" t="s">
        <v>124</v>
      </c>
      <c r="C26" s="424"/>
    </row>
    <row r="27" spans="1:14" ht="26.25" customHeight="1" x14ac:dyDescent="0.4">
      <c r="A27" s="243" t="s">
        <v>45</v>
      </c>
      <c r="B27" s="430" t="s">
        <v>125</v>
      </c>
      <c r="C27" s="430"/>
    </row>
    <row r="28" spans="1:14" ht="27" customHeight="1" x14ac:dyDescent="0.4">
      <c r="A28" s="243" t="s">
        <v>6</v>
      </c>
      <c r="B28" s="244">
        <v>99</v>
      </c>
    </row>
    <row r="29" spans="1:14" s="3" customFormat="1" ht="27" customHeight="1" x14ac:dyDescent="0.4">
      <c r="A29" s="243" t="s">
        <v>46</v>
      </c>
      <c r="B29" s="245"/>
      <c r="C29" s="431" t="s">
        <v>47</v>
      </c>
      <c r="D29" s="432"/>
      <c r="E29" s="432"/>
      <c r="F29" s="432"/>
      <c r="G29" s="433"/>
      <c r="I29" s="246"/>
      <c r="J29" s="246"/>
      <c r="K29" s="246"/>
      <c r="L29" s="246"/>
    </row>
    <row r="30" spans="1:14" s="3" customFormat="1" ht="19.5" customHeight="1" x14ac:dyDescent="0.3">
      <c r="A30" s="243" t="s">
        <v>48</v>
      </c>
      <c r="B30" s="247">
        <f>B28-B29</f>
        <v>99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">
      <c r="A31" s="243" t="s">
        <v>49</v>
      </c>
      <c r="B31" s="250">
        <v>1</v>
      </c>
      <c r="C31" s="434" t="s">
        <v>50</v>
      </c>
      <c r="D31" s="435"/>
      <c r="E31" s="435"/>
      <c r="F31" s="435"/>
      <c r="G31" s="435"/>
      <c r="H31" s="436"/>
      <c r="I31" s="246"/>
      <c r="J31" s="246"/>
      <c r="K31" s="246"/>
      <c r="L31" s="246"/>
    </row>
    <row r="32" spans="1:14" s="3" customFormat="1" ht="27" customHeight="1" x14ac:dyDescent="0.4">
      <c r="A32" s="243" t="s">
        <v>51</v>
      </c>
      <c r="B32" s="250">
        <v>1</v>
      </c>
      <c r="C32" s="434" t="s">
        <v>52</v>
      </c>
      <c r="D32" s="435"/>
      <c r="E32" s="435"/>
      <c r="F32" s="435"/>
      <c r="G32" s="435"/>
      <c r="H32" s="436"/>
      <c r="I32" s="246"/>
      <c r="J32" s="246"/>
      <c r="K32" s="246"/>
      <c r="L32" s="251"/>
      <c r="M32" s="251"/>
      <c r="N32" s="252"/>
    </row>
    <row r="33" spans="1:14" s="3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.75" x14ac:dyDescent="0.3">
      <c r="A34" s="243" t="s">
        <v>53</v>
      </c>
      <c r="B34" s="255">
        <f>B31/B32</f>
        <v>1</v>
      </c>
      <c r="C34" s="233" t="s">
        <v>54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">
      <c r="A36" s="256" t="s">
        <v>55</v>
      </c>
      <c r="B36" s="257">
        <v>50</v>
      </c>
      <c r="C36" s="233"/>
      <c r="D36" s="437" t="s">
        <v>56</v>
      </c>
      <c r="E36" s="438"/>
      <c r="F36" s="437" t="s">
        <v>57</v>
      </c>
      <c r="G36" s="439"/>
      <c r="J36" s="246"/>
      <c r="K36" s="246"/>
      <c r="L36" s="251"/>
      <c r="M36" s="251"/>
      <c r="N36" s="252"/>
    </row>
    <row r="37" spans="1:14" s="3" customFormat="1" ht="27" customHeight="1" x14ac:dyDescent="0.4">
      <c r="A37" s="258" t="s">
        <v>58</v>
      </c>
      <c r="B37" s="259">
        <v>5</v>
      </c>
      <c r="C37" s="260" t="s">
        <v>59</v>
      </c>
      <c r="D37" s="261" t="s">
        <v>60</v>
      </c>
      <c r="E37" s="262" t="s">
        <v>61</v>
      </c>
      <c r="F37" s="261" t="s">
        <v>60</v>
      </c>
      <c r="G37" s="263" t="s">
        <v>61</v>
      </c>
      <c r="I37" s="264" t="s">
        <v>62</v>
      </c>
      <c r="J37" s="246"/>
      <c r="K37" s="246"/>
      <c r="L37" s="251"/>
      <c r="M37" s="251"/>
      <c r="N37" s="252"/>
    </row>
    <row r="38" spans="1:14" s="3" customFormat="1" ht="26.25" customHeight="1" x14ac:dyDescent="0.4">
      <c r="A38" s="258" t="s">
        <v>63</v>
      </c>
      <c r="B38" s="259">
        <v>10</v>
      </c>
      <c r="C38" s="265">
        <v>1</v>
      </c>
      <c r="D38" s="266">
        <v>115883001</v>
      </c>
      <c r="E38" s="267">
        <f>IF(ISBLANK(D38),"-",$D$48/$D$45*D38)</f>
        <v>104918018.84998778</v>
      </c>
      <c r="F38" s="266">
        <v>107512421</v>
      </c>
      <c r="G38" s="268">
        <f>IF(ISBLANK(F38),"-",$D$48/$F$45*F38)</f>
        <v>104522045.28441294</v>
      </c>
      <c r="I38" s="269"/>
      <c r="J38" s="246"/>
      <c r="K38" s="246"/>
      <c r="L38" s="251"/>
      <c r="M38" s="251"/>
      <c r="N38" s="252"/>
    </row>
    <row r="39" spans="1:14" s="3" customFormat="1" ht="26.25" customHeight="1" x14ac:dyDescent="0.4">
      <c r="A39" s="258" t="s">
        <v>64</v>
      </c>
      <c r="B39" s="259">
        <v>1</v>
      </c>
      <c r="C39" s="270">
        <v>2</v>
      </c>
      <c r="D39" s="271">
        <v>114251717</v>
      </c>
      <c r="E39" s="272">
        <f>IF(ISBLANK(D39),"-",$D$48/$D$45*D39)</f>
        <v>103441088.80861196</v>
      </c>
      <c r="F39" s="271">
        <v>107073330</v>
      </c>
      <c r="G39" s="273">
        <f>IF(ISBLANK(F39),"-",$D$48/$F$45*F39)</f>
        <v>104095167.26456091</v>
      </c>
      <c r="I39" s="441">
        <f>ABS((F43/D43*D42)-F42)/D42</f>
        <v>1.1530554293568573E-4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65</v>
      </c>
      <c r="B40" s="259">
        <v>1</v>
      </c>
      <c r="C40" s="270">
        <v>3</v>
      </c>
      <c r="D40" s="271">
        <v>114791180</v>
      </c>
      <c r="E40" s="272">
        <f>IF(ISBLANK(D40),"-",$D$48/$D$45*D40)</f>
        <v>103929507.20228879</v>
      </c>
      <c r="F40" s="271">
        <v>106677213</v>
      </c>
      <c r="G40" s="273">
        <f>IF(ISBLANK(F40),"-",$D$48/$F$45*F40)</f>
        <v>103710067.95578499</v>
      </c>
      <c r="I40" s="441"/>
      <c r="L40" s="251"/>
      <c r="M40" s="251"/>
      <c r="N40" s="274"/>
    </row>
    <row r="41" spans="1:14" ht="27" customHeight="1" x14ac:dyDescent="0.4">
      <c r="A41" s="258" t="s">
        <v>66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67</v>
      </c>
      <c r="B42" s="259">
        <v>1</v>
      </c>
      <c r="C42" s="280" t="s">
        <v>68</v>
      </c>
      <c r="D42" s="281">
        <f>AVERAGE(D38:D41)</f>
        <v>114975299.33333333</v>
      </c>
      <c r="E42" s="282">
        <f>AVERAGE(E38:E41)</f>
        <v>104096204.95362951</v>
      </c>
      <c r="F42" s="281">
        <f>AVERAGE(F38:F41)</f>
        <v>107087654.66666667</v>
      </c>
      <c r="G42" s="283">
        <f>AVERAGE(G38:G41)</f>
        <v>104109093.50158627</v>
      </c>
      <c r="H42" s="284"/>
    </row>
    <row r="43" spans="1:14" ht="26.25" customHeight="1" x14ac:dyDescent="0.4">
      <c r="A43" s="258" t="s">
        <v>69</v>
      </c>
      <c r="B43" s="259">
        <v>1</v>
      </c>
      <c r="C43" s="285" t="s">
        <v>70</v>
      </c>
      <c r="D43" s="286">
        <v>33.47</v>
      </c>
      <c r="E43" s="274"/>
      <c r="F43" s="286">
        <v>31.17</v>
      </c>
      <c r="H43" s="284"/>
    </row>
    <row r="44" spans="1:14" ht="26.25" customHeight="1" x14ac:dyDescent="0.4">
      <c r="A44" s="258" t="s">
        <v>71</v>
      </c>
      <c r="B44" s="259">
        <v>1</v>
      </c>
      <c r="C44" s="287" t="s">
        <v>72</v>
      </c>
      <c r="D44" s="288">
        <f>D43*$B$34</f>
        <v>33.47</v>
      </c>
      <c r="E44" s="289"/>
      <c r="F44" s="288">
        <f>F43*$B$34</f>
        <v>31.17</v>
      </c>
      <c r="H44" s="284"/>
    </row>
    <row r="45" spans="1:14" ht="19.5" customHeight="1" x14ac:dyDescent="0.3">
      <c r="A45" s="258" t="s">
        <v>73</v>
      </c>
      <c r="B45" s="290">
        <f>(B44/B43)*(B42/B41)*(B40/B39)*(B38/B37)*B36</f>
        <v>100</v>
      </c>
      <c r="C45" s="287" t="s">
        <v>74</v>
      </c>
      <c r="D45" s="291">
        <f>D44*$B$30/100</f>
        <v>33.135300000000001</v>
      </c>
      <c r="E45" s="292"/>
      <c r="F45" s="291">
        <f>F44*$B$30/100</f>
        <v>30.858300000000003</v>
      </c>
      <c r="H45" s="284"/>
    </row>
    <row r="46" spans="1:14" ht="19.5" customHeight="1" x14ac:dyDescent="0.3">
      <c r="A46" s="442" t="s">
        <v>75</v>
      </c>
      <c r="B46" s="443"/>
      <c r="C46" s="287" t="s">
        <v>76</v>
      </c>
      <c r="D46" s="293">
        <f>D45/$B$45</f>
        <v>0.33135300000000001</v>
      </c>
      <c r="E46" s="294"/>
      <c r="F46" s="295">
        <f>F45/$B$45</f>
        <v>0.30858300000000005</v>
      </c>
      <c r="H46" s="284"/>
    </row>
    <row r="47" spans="1:14" ht="27" customHeight="1" x14ac:dyDescent="0.4">
      <c r="A47" s="444"/>
      <c r="B47" s="445"/>
      <c r="C47" s="296" t="s">
        <v>77</v>
      </c>
      <c r="D47" s="297">
        <v>0.3</v>
      </c>
      <c r="E47" s="298"/>
      <c r="F47" s="294"/>
      <c r="H47" s="284"/>
    </row>
    <row r="48" spans="1:14" ht="18.75" x14ac:dyDescent="0.3">
      <c r="C48" s="299" t="s">
        <v>78</v>
      </c>
      <c r="D48" s="291">
        <f>D47*$B$45</f>
        <v>30</v>
      </c>
      <c r="F48" s="300"/>
      <c r="H48" s="284"/>
    </row>
    <row r="49" spans="1:12" ht="19.5" customHeight="1" x14ac:dyDescent="0.3">
      <c r="C49" s="301" t="s">
        <v>79</v>
      </c>
      <c r="D49" s="302">
        <f>D48/B34</f>
        <v>30</v>
      </c>
      <c r="F49" s="300"/>
      <c r="H49" s="284"/>
    </row>
    <row r="50" spans="1:12" ht="18.75" x14ac:dyDescent="0.3">
      <c r="C50" s="256" t="s">
        <v>80</v>
      </c>
      <c r="D50" s="303">
        <f>AVERAGE(E38:E41,G38:G41)</f>
        <v>104102649.22760791</v>
      </c>
      <c r="F50" s="304"/>
      <c r="H50" s="284"/>
    </row>
    <row r="51" spans="1:12" ht="18.75" x14ac:dyDescent="0.3">
      <c r="C51" s="258" t="s">
        <v>81</v>
      </c>
      <c r="D51" s="305">
        <f>STDEV(E38:E41,G38:G41)/D50</f>
        <v>5.195252447214538E-3</v>
      </c>
      <c r="F51" s="304"/>
      <c r="H51" s="284"/>
    </row>
    <row r="52" spans="1:12" ht="19.5" customHeight="1" x14ac:dyDescent="0.3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82</v>
      </c>
    </row>
    <row r="55" spans="1:12" ht="18.75" x14ac:dyDescent="0.3">
      <c r="A55" s="233" t="s">
        <v>83</v>
      </c>
      <c r="B55" s="310" t="str">
        <f>B21</f>
        <v>Each film coated tablet contains: LAMIVUDINE USP 150mg &amp; ZIDOVUDINE USP 300mg</v>
      </c>
    </row>
    <row r="56" spans="1:12" ht="26.25" customHeight="1" x14ac:dyDescent="0.4">
      <c r="A56" s="311" t="s">
        <v>84</v>
      </c>
      <c r="B56" s="312">
        <v>300</v>
      </c>
      <c r="C56" s="233" t="str">
        <f>B20</f>
        <v xml:space="preserve">LAMIVUDINE  &amp; ZIDOVUDINE </v>
      </c>
      <c r="H56" s="313"/>
    </row>
    <row r="57" spans="1:12" ht="18.75" x14ac:dyDescent="0.3">
      <c r="A57" s="310" t="s">
        <v>85</v>
      </c>
      <c r="B57" s="405">
        <f>Uniformity!C46</f>
        <v>742.38049999999998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6" t="s">
        <v>86</v>
      </c>
      <c r="B59" s="257">
        <v>100</v>
      </c>
      <c r="C59" s="233"/>
      <c r="D59" s="314" t="s">
        <v>87</v>
      </c>
      <c r="E59" s="315" t="s">
        <v>59</v>
      </c>
      <c r="F59" s="315" t="s">
        <v>60</v>
      </c>
      <c r="G59" s="315" t="s">
        <v>88</v>
      </c>
      <c r="H59" s="260" t="s">
        <v>89</v>
      </c>
      <c r="L59" s="246"/>
    </row>
    <row r="60" spans="1:12" s="3" customFormat="1" ht="26.25" customHeight="1" x14ac:dyDescent="0.4">
      <c r="A60" s="258" t="s">
        <v>90</v>
      </c>
      <c r="B60" s="259">
        <v>5</v>
      </c>
      <c r="C60" s="446" t="s">
        <v>91</v>
      </c>
      <c r="D60" s="449">
        <v>641.26</v>
      </c>
      <c r="E60" s="316">
        <v>1</v>
      </c>
      <c r="F60" s="317">
        <v>86793334</v>
      </c>
      <c r="G60" s="407">
        <f>IF(ISBLANK(F60),"-",(F60/$D$50*$D$47*$B$68)*($B$57/$D$60))</f>
        <v>289.55978763735379</v>
      </c>
      <c r="H60" s="318">
        <f t="shared" ref="H60:H71" si="0">IF(ISBLANK(F60),"-",G60/$B$56)</f>
        <v>0.96519929212451261</v>
      </c>
      <c r="L60" s="246"/>
    </row>
    <row r="61" spans="1:12" s="3" customFormat="1" ht="26.25" customHeight="1" x14ac:dyDescent="0.4">
      <c r="A61" s="258" t="s">
        <v>92</v>
      </c>
      <c r="B61" s="259">
        <v>50</v>
      </c>
      <c r="C61" s="447"/>
      <c r="D61" s="450"/>
      <c r="E61" s="319">
        <v>2</v>
      </c>
      <c r="F61" s="271">
        <v>86694882</v>
      </c>
      <c r="G61" s="408">
        <f>IF(ISBLANK(F61),"-",(F61/$D$50*$D$47*$B$68)*($B$57/$D$60))</f>
        <v>289.23133222610682</v>
      </c>
      <c r="H61" s="320">
        <f t="shared" si="0"/>
        <v>0.9641044407536894</v>
      </c>
      <c r="L61" s="246"/>
    </row>
    <row r="62" spans="1:12" s="3" customFormat="1" ht="26.25" customHeight="1" x14ac:dyDescent="0.4">
      <c r="A62" s="258" t="s">
        <v>93</v>
      </c>
      <c r="B62" s="259">
        <v>1</v>
      </c>
      <c r="C62" s="447"/>
      <c r="D62" s="450"/>
      <c r="E62" s="319">
        <v>3</v>
      </c>
      <c r="F62" s="321">
        <v>87482977</v>
      </c>
      <c r="G62" s="408">
        <f>IF(ISBLANK(F62),"-",(F62/$D$50*$D$47*$B$68)*($B$57/$D$60))</f>
        <v>291.86057355514777</v>
      </c>
      <c r="H62" s="320">
        <f t="shared" si="0"/>
        <v>0.97286857851715924</v>
      </c>
      <c r="L62" s="246"/>
    </row>
    <row r="63" spans="1:12" ht="27" customHeight="1" x14ac:dyDescent="0.4">
      <c r="A63" s="258" t="s">
        <v>94</v>
      </c>
      <c r="B63" s="259">
        <v>1</v>
      </c>
      <c r="C63" s="448"/>
      <c r="D63" s="451"/>
      <c r="E63" s="322">
        <v>4</v>
      </c>
      <c r="F63" s="323"/>
      <c r="G63" s="408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95</v>
      </c>
      <c r="B64" s="259">
        <v>1</v>
      </c>
      <c r="C64" s="446" t="s">
        <v>96</v>
      </c>
      <c r="D64" s="449">
        <v>566.29999999999995</v>
      </c>
      <c r="E64" s="316">
        <v>1</v>
      </c>
      <c r="F64" s="317">
        <v>76298329</v>
      </c>
      <c r="G64" s="409">
        <f>IF(ISBLANK(F64),"-",(F64/$D$50*$D$47*$B$68)*($B$57/$D$64))</f>
        <v>288.240162437072</v>
      </c>
      <c r="H64" s="324">
        <f t="shared" si="0"/>
        <v>0.96080054145690663</v>
      </c>
    </row>
    <row r="65" spans="1:8" ht="26.25" customHeight="1" x14ac:dyDescent="0.4">
      <c r="A65" s="258" t="s">
        <v>97</v>
      </c>
      <c r="B65" s="259">
        <v>1</v>
      </c>
      <c r="C65" s="447"/>
      <c r="D65" s="450"/>
      <c r="E65" s="319">
        <v>2</v>
      </c>
      <c r="F65" s="271">
        <v>76324440</v>
      </c>
      <c r="G65" s="410">
        <f>IF(ISBLANK(F65),"-",(F65/$D$50*$D$47*$B$68)*($B$57/$D$64))</f>
        <v>288.33880468756473</v>
      </c>
      <c r="H65" s="325">
        <f t="shared" si="0"/>
        <v>0.96112934895854907</v>
      </c>
    </row>
    <row r="66" spans="1:8" ht="26.25" customHeight="1" x14ac:dyDescent="0.4">
      <c r="A66" s="258" t="s">
        <v>98</v>
      </c>
      <c r="B66" s="259">
        <v>1</v>
      </c>
      <c r="C66" s="447"/>
      <c r="D66" s="450"/>
      <c r="E66" s="319">
        <v>3</v>
      </c>
      <c r="F66" s="271">
        <v>75883412</v>
      </c>
      <c r="G66" s="410">
        <f>IF(ISBLANK(F66),"-",(F66/$D$50*$D$47*$B$68)*($B$57/$D$64))</f>
        <v>286.67268717194656</v>
      </c>
      <c r="H66" s="325">
        <f t="shared" si="0"/>
        <v>0.95557562390648854</v>
      </c>
    </row>
    <row r="67" spans="1:8" ht="27" customHeight="1" x14ac:dyDescent="0.4">
      <c r="A67" s="258" t="s">
        <v>99</v>
      </c>
      <c r="B67" s="259">
        <v>1</v>
      </c>
      <c r="C67" s="448"/>
      <c r="D67" s="451"/>
      <c r="E67" s="322">
        <v>4</v>
      </c>
      <c r="F67" s="323"/>
      <c r="G67" s="411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100</v>
      </c>
      <c r="B68" s="327">
        <f>(B67/B66)*(B65/B64)*(B63/B62)*(B61/B60)*B59</f>
        <v>1000</v>
      </c>
      <c r="C68" s="446" t="s">
        <v>101</v>
      </c>
      <c r="D68" s="449">
        <v>700</v>
      </c>
      <c r="E68" s="316">
        <v>1</v>
      </c>
      <c r="F68" s="317">
        <v>93955974</v>
      </c>
      <c r="G68" s="409">
        <f>IF(ISBLANK(F68),"-",(F68/$D$50*$D$47*$B$68)*($B$57/$D$68))</f>
        <v>287.1523586450221</v>
      </c>
      <c r="H68" s="320">
        <f t="shared" si="0"/>
        <v>0.95717452881674037</v>
      </c>
    </row>
    <row r="69" spans="1:8" ht="27" customHeight="1" x14ac:dyDescent="0.4">
      <c r="A69" s="306" t="s">
        <v>102</v>
      </c>
      <c r="B69" s="328">
        <f>(D47*B68)/B56*B57</f>
        <v>742.38049999999998</v>
      </c>
      <c r="C69" s="447"/>
      <c r="D69" s="450"/>
      <c r="E69" s="319">
        <v>2</v>
      </c>
      <c r="F69" s="271">
        <v>94179194</v>
      </c>
      <c r="G69" s="410">
        <f>IF(ISBLANK(F69),"-",(F69/$D$50*$D$47*$B$68)*($B$57/$D$68))</f>
        <v>287.83457337568672</v>
      </c>
      <c r="H69" s="320">
        <f t="shared" si="0"/>
        <v>0.95944857791895577</v>
      </c>
    </row>
    <row r="70" spans="1:8" ht="26.25" customHeight="1" x14ac:dyDescent="0.4">
      <c r="A70" s="459" t="s">
        <v>75</v>
      </c>
      <c r="B70" s="460"/>
      <c r="C70" s="447"/>
      <c r="D70" s="450"/>
      <c r="E70" s="319">
        <v>3</v>
      </c>
      <c r="F70" s="271">
        <v>93665768</v>
      </c>
      <c r="G70" s="410">
        <f>IF(ISBLANK(F70),"-",(F70/$D$50*$D$47*$B$68)*($B$57/$D$68))</f>
        <v>286.26541837028299</v>
      </c>
      <c r="H70" s="320">
        <f t="shared" si="0"/>
        <v>0.95421806123427666</v>
      </c>
    </row>
    <row r="71" spans="1:8" ht="27" customHeight="1" x14ac:dyDescent="0.4">
      <c r="A71" s="461"/>
      <c r="B71" s="462"/>
      <c r="C71" s="458"/>
      <c r="D71" s="451"/>
      <c r="E71" s="322">
        <v>4</v>
      </c>
      <c r="F71" s="323"/>
      <c r="G71" s="411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1"/>
      <c r="G72" s="332" t="s">
        <v>68</v>
      </c>
      <c r="H72" s="333">
        <f>AVERAGE(H60:H71)</f>
        <v>0.96116877707636428</v>
      </c>
    </row>
    <row r="73" spans="1:8" ht="26.25" customHeight="1" x14ac:dyDescent="0.4">
      <c r="C73" s="330"/>
      <c r="D73" s="330"/>
      <c r="E73" s="330"/>
      <c r="F73" s="331"/>
      <c r="G73" s="334" t="s">
        <v>81</v>
      </c>
      <c r="H73" s="412">
        <f>STDEV(H60:H71)/H72</f>
        <v>5.9356916974908384E-3</v>
      </c>
    </row>
    <row r="74" spans="1:8" ht="27" customHeight="1" x14ac:dyDescent="0.4">
      <c r="A74" s="330"/>
      <c r="B74" s="330"/>
      <c r="C74" s="331"/>
      <c r="D74" s="331"/>
      <c r="E74" s="335"/>
      <c r="F74" s="331"/>
      <c r="G74" s="336" t="s">
        <v>20</v>
      </c>
      <c r="H74" s="337">
        <f>COUNT(H60:H71)</f>
        <v>9</v>
      </c>
    </row>
    <row r="76" spans="1:8" ht="26.25" customHeight="1" x14ac:dyDescent="0.4">
      <c r="A76" s="242" t="s">
        <v>103</v>
      </c>
      <c r="B76" s="338" t="s">
        <v>104</v>
      </c>
      <c r="C76" s="454" t="str">
        <f>B20</f>
        <v xml:space="preserve">LAMIVUDINE  &amp; ZIDOVUDINE </v>
      </c>
      <c r="D76" s="454"/>
      <c r="E76" s="339" t="s">
        <v>105</v>
      </c>
      <c r="F76" s="339"/>
      <c r="G76" s="340">
        <f>H72</f>
        <v>0.96116877707636428</v>
      </c>
      <c r="H76" s="341"/>
    </row>
    <row r="77" spans="1:8" ht="18.75" x14ac:dyDescent="0.3">
      <c r="A77" s="241" t="s">
        <v>106</v>
      </c>
      <c r="B77" s="241" t="s">
        <v>107</v>
      </c>
    </row>
    <row r="78" spans="1:8" ht="18.75" x14ac:dyDescent="0.3">
      <c r="A78" s="241"/>
      <c r="B78" s="241"/>
    </row>
    <row r="79" spans="1:8" ht="26.25" customHeight="1" x14ac:dyDescent="0.4">
      <c r="A79" s="242" t="s">
        <v>4</v>
      </c>
      <c r="B79" s="440" t="str">
        <f>B26</f>
        <v>Zidovudine</v>
      </c>
      <c r="C79" s="440"/>
    </row>
    <row r="80" spans="1:8" ht="26.25" customHeight="1" x14ac:dyDescent="0.4">
      <c r="A80" s="243" t="s">
        <v>45</v>
      </c>
      <c r="B80" s="440" t="str">
        <f>B27</f>
        <v>NQCL-WRS-Z1-1</v>
      </c>
      <c r="C80" s="440"/>
    </row>
    <row r="81" spans="1:12" ht="27" customHeight="1" x14ac:dyDescent="0.4">
      <c r="A81" s="243" t="s">
        <v>6</v>
      </c>
      <c r="B81" s="342">
        <f>B28</f>
        <v>99</v>
      </c>
    </row>
    <row r="82" spans="1:12" s="3" customFormat="1" ht="27" customHeight="1" x14ac:dyDescent="0.4">
      <c r="A82" s="243" t="s">
        <v>46</v>
      </c>
      <c r="B82" s="245">
        <v>0</v>
      </c>
      <c r="C82" s="431" t="s">
        <v>47</v>
      </c>
      <c r="D82" s="432"/>
      <c r="E82" s="432"/>
      <c r="F82" s="432"/>
      <c r="G82" s="433"/>
      <c r="I82" s="246"/>
      <c r="J82" s="246"/>
      <c r="K82" s="246"/>
      <c r="L82" s="246"/>
    </row>
    <row r="83" spans="1:12" s="3" customFormat="1" ht="19.5" customHeight="1" x14ac:dyDescent="0.3">
      <c r="A83" s="243" t="s">
        <v>48</v>
      </c>
      <c r="B83" s="247">
        <f>B81-B82</f>
        <v>99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">
      <c r="A84" s="243" t="s">
        <v>49</v>
      </c>
      <c r="B84" s="250">
        <v>1</v>
      </c>
      <c r="C84" s="434" t="s">
        <v>108</v>
      </c>
      <c r="D84" s="435"/>
      <c r="E84" s="435"/>
      <c r="F84" s="435"/>
      <c r="G84" s="435"/>
      <c r="H84" s="436"/>
      <c r="I84" s="246"/>
      <c r="J84" s="246"/>
      <c r="K84" s="246"/>
      <c r="L84" s="246"/>
    </row>
    <row r="85" spans="1:12" s="3" customFormat="1" ht="27" customHeight="1" x14ac:dyDescent="0.4">
      <c r="A85" s="243" t="s">
        <v>51</v>
      </c>
      <c r="B85" s="250">
        <v>1</v>
      </c>
      <c r="C85" s="434" t="s">
        <v>109</v>
      </c>
      <c r="D85" s="435"/>
      <c r="E85" s="435"/>
      <c r="F85" s="435"/>
      <c r="G85" s="435"/>
      <c r="H85" s="436"/>
      <c r="I85" s="246"/>
      <c r="J85" s="246"/>
      <c r="K85" s="246"/>
      <c r="L85" s="246"/>
    </row>
    <row r="86" spans="1:12" s="3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.75" x14ac:dyDescent="0.3">
      <c r="A87" s="243" t="s">
        <v>53</v>
      </c>
      <c r="B87" s="255">
        <f>B84/B85</f>
        <v>1</v>
      </c>
      <c r="C87" s="233" t="s">
        <v>54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55</v>
      </c>
      <c r="B89" s="257">
        <v>50</v>
      </c>
      <c r="D89" s="343" t="s">
        <v>56</v>
      </c>
      <c r="E89" s="344"/>
      <c r="F89" s="437" t="s">
        <v>57</v>
      </c>
      <c r="G89" s="439"/>
    </row>
    <row r="90" spans="1:12" ht="27" customHeight="1" x14ac:dyDescent="0.4">
      <c r="A90" s="258" t="s">
        <v>58</v>
      </c>
      <c r="B90" s="259">
        <v>5</v>
      </c>
      <c r="C90" s="345" t="s">
        <v>59</v>
      </c>
      <c r="D90" s="261" t="s">
        <v>60</v>
      </c>
      <c r="E90" s="262" t="s">
        <v>61</v>
      </c>
      <c r="F90" s="261" t="s">
        <v>60</v>
      </c>
      <c r="G90" s="346" t="s">
        <v>61</v>
      </c>
      <c r="I90" s="264" t="s">
        <v>62</v>
      </c>
    </row>
    <row r="91" spans="1:12" ht="26.25" customHeight="1" x14ac:dyDescent="0.4">
      <c r="A91" s="258" t="s">
        <v>63</v>
      </c>
      <c r="B91" s="259">
        <v>10</v>
      </c>
      <c r="C91" s="347">
        <v>1</v>
      </c>
      <c r="D91" s="266">
        <v>105700127</v>
      </c>
      <c r="E91" s="267">
        <f>IF(ISBLANK(D91),"-",$D$101/$D$98*D91)</f>
        <v>115437133.79879451</v>
      </c>
      <c r="F91" s="266">
        <v>100996159</v>
      </c>
      <c r="G91" s="268">
        <f>IF(ISBLANK(F91),"-",$D$101/$F$98*F91)</f>
        <v>116897355.58865842</v>
      </c>
      <c r="I91" s="269"/>
    </row>
    <row r="92" spans="1:12" ht="26.25" customHeight="1" x14ac:dyDescent="0.4">
      <c r="A92" s="258" t="s">
        <v>64</v>
      </c>
      <c r="B92" s="259">
        <v>1</v>
      </c>
      <c r="C92" s="331">
        <v>2</v>
      </c>
      <c r="D92" s="271">
        <v>106184688</v>
      </c>
      <c r="E92" s="272">
        <f>IF(ISBLANK(D92),"-",$D$101/$D$98*D92)</f>
        <v>115966332.15056828</v>
      </c>
      <c r="F92" s="271">
        <v>100215300</v>
      </c>
      <c r="G92" s="273">
        <f>IF(ISBLANK(F92),"-",$D$101/$F$98*F92)</f>
        <v>115993555.35416035</v>
      </c>
      <c r="I92" s="441">
        <f>ABS((F96/D96*D95)-F95)/D95</f>
        <v>5.1802338913339617E-3</v>
      </c>
    </row>
    <row r="93" spans="1:12" ht="26.25" customHeight="1" x14ac:dyDescent="0.4">
      <c r="A93" s="258" t="s">
        <v>65</v>
      </c>
      <c r="B93" s="259">
        <v>1</v>
      </c>
      <c r="C93" s="331">
        <v>3</v>
      </c>
      <c r="D93" s="271">
        <v>105841680</v>
      </c>
      <c r="E93" s="272">
        <f>IF(ISBLANK(D93),"-",$D$101/$D$98*D93)</f>
        <v>115591726.54209955</v>
      </c>
      <c r="F93" s="271">
        <v>100228916</v>
      </c>
      <c r="G93" s="273">
        <f>IF(ISBLANK(F93),"-",$D$101/$F$98*F93)</f>
        <v>116009315.10591185</v>
      </c>
      <c r="I93" s="441"/>
    </row>
    <row r="94" spans="1:12" ht="27" customHeight="1" x14ac:dyDescent="0.4">
      <c r="A94" s="258" t="s">
        <v>66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thickBot="1" x14ac:dyDescent="0.45">
      <c r="A95" s="258" t="s">
        <v>67</v>
      </c>
      <c r="B95" s="259">
        <v>1</v>
      </c>
      <c r="C95" s="350" t="s">
        <v>68</v>
      </c>
      <c r="D95" s="351">
        <f>AVERAGE(D91:D94)</f>
        <v>105908831.66666667</v>
      </c>
      <c r="E95" s="282">
        <f>AVERAGE(E91:E94)</f>
        <v>115665064.16382079</v>
      </c>
      <c r="F95" s="352">
        <f>AVERAGE(F91:F94)</f>
        <v>100480125</v>
      </c>
      <c r="G95" s="353">
        <f>AVERAGE(G91:G94)</f>
        <v>116300075.34957688</v>
      </c>
    </row>
    <row r="96" spans="1:12" ht="26.25" customHeight="1" x14ac:dyDescent="0.4">
      <c r="A96" s="258" t="s">
        <v>69</v>
      </c>
      <c r="B96" s="244">
        <v>1</v>
      </c>
      <c r="C96" s="354" t="s">
        <v>110</v>
      </c>
      <c r="D96" s="355">
        <v>30.83</v>
      </c>
      <c r="E96" s="274"/>
      <c r="F96" s="286">
        <v>29.09</v>
      </c>
    </row>
    <row r="97" spans="1:10" ht="26.25" customHeight="1" x14ac:dyDescent="0.4">
      <c r="A97" s="258" t="s">
        <v>71</v>
      </c>
      <c r="B97" s="244">
        <v>1</v>
      </c>
      <c r="C97" s="356" t="s">
        <v>111</v>
      </c>
      <c r="D97" s="357">
        <f>D96*$B$87</f>
        <v>30.83</v>
      </c>
      <c r="E97" s="289"/>
      <c r="F97" s="288">
        <f>F96*$B$87</f>
        <v>29.09</v>
      </c>
    </row>
    <row r="98" spans="1:10" ht="19.5" customHeight="1" thickBot="1" x14ac:dyDescent="0.35">
      <c r="A98" s="258" t="s">
        <v>73</v>
      </c>
      <c r="B98" s="358">
        <f>(B97/B96)*(B95/B94)*(B93/B92)*(B91/B90)*B89</f>
        <v>100</v>
      </c>
      <c r="C98" s="356" t="s">
        <v>112</v>
      </c>
      <c r="D98" s="359">
        <f>D97*$B$83/100</f>
        <v>30.521699999999996</v>
      </c>
      <c r="E98" s="292"/>
      <c r="F98" s="291">
        <f>F97*$B$83/100</f>
        <v>28.799099999999999</v>
      </c>
    </row>
    <row r="99" spans="1:10" ht="19.5" customHeight="1" thickBot="1" x14ac:dyDescent="0.35">
      <c r="A99" s="442" t="s">
        <v>75</v>
      </c>
      <c r="B99" s="456"/>
      <c r="C99" s="356" t="s">
        <v>113</v>
      </c>
      <c r="D99" s="360">
        <f>D98/$B$98</f>
        <v>0.30521699999999996</v>
      </c>
      <c r="E99" s="292"/>
      <c r="F99" s="295">
        <f>F98/$B$98</f>
        <v>0.287991</v>
      </c>
      <c r="G99" s="361"/>
      <c r="H99" s="284"/>
    </row>
    <row r="100" spans="1:10" ht="19.5" customHeight="1" thickBot="1" x14ac:dyDescent="0.35">
      <c r="A100" s="444"/>
      <c r="B100" s="457"/>
      <c r="C100" s="356" t="s">
        <v>77</v>
      </c>
      <c r="D100" s="362">
        <f>$B$56/$B$116</f>
        <v>0.33333333333333331</v>
      </c>
      <c r="F100" s="300"/>
      <c r="G100" s="363"/>
      <c r="H100" s="284"/>
    </row>
    <row r="101" spans="1:10" ht="18.75" x14ac:dyDescent="0.3">
      <c r="C101" s="356" t="s">
        <v>78</v>
      </c>
      <c r="D101" s="357">
        <f>D100*$B$98</f>
        <v>33.333333333333329</v>
      </c>
      <c r="F101" s="300"/>
      <c r="G101" s="361"/>
      <c r="H101" s="284"/>
    </row>
    <row r="102" spans="1:10" ht="19.5" customHeight="1" x14ac:dyDescent="0.3">
      <c r="C102" s="364" t="s">
        <v>79</v>
      </c>
      <c r="D102" s="365">
        <f>D101/B34</f>
        <v>33.333333333333329</v>
      </c>
      <c r="F102" s="304"/>
      <c r="G102" s="361"/>
      <c r="H102" s="284"/>
      <c r="J102" s="366"/>
    </row>
    <row r="103" spans="1:10" ht="18.75" x14ac:dyDescent="0.3">
      <c r="C103" s="367" t="s">
        <v>114</v>
      </c>
      <c r="D103" s="368">
        <f>AVERAGE(E91:E94,G91:G94)</f>
        <v>115982569.75669883</v>
      </c>
      <c r="F103" s="304"/>
      <c r="G103" s="369"/>
      <c r="H103" s="284"/>
      <c r="J103" s="370"/>
    </row>
    <row r="104" spans="1:10" ht="18.75" x14ac:dyDescent="0.3">
      <c r="C104" s="334" t="s">
        <v>81</v>
      </c>
      <c r="D104" s="371">
        <f>STDEV(E91:E94,G91:G94)/D103</f>
        <v>4.3763545453498328E-3</v>
      </c>
      <c r="F104" s="304"/>
      <c r="G104" s="361"/>
      <c r="H104" s="284"/>
      <c r="J104" s="370"/>
    </row>
    <row r="105" spans="1:10" ht="19.5" customHeight="1" x14ac:dyDescent="0.3">
      <c r="C105" s="336" t="s">
        <v>20</v>
      </c>
      <c r="D105" s="372">
        <f>COUNT(E91:E94,G91:G94)</f>
        <v>6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115</v>
      </c>
      <c r="B107" s="257">
        <v>900</v>
      </c>
      <c r="C107" s="373" t="s">
        <v>116</v>
      </c>
      <c r="D107" s="374" t="s">
        <v>60</v>
      </c>
      <c r="E107" s="375" t="s">
        <v>117</v>
      </c>
      <c r="F107" s="376" t="s">
        <v>118</v>
      </c>
    </row>
    <row r="108" spans="1:10" ht="26.25" customHeight="1" x14ac:dyDescent="0.4">
      <c r="A108" s="258" t="s">
        <v>119</v>
      </c>
      <c r="B108" s="259">
        <v>1</v>
      </c>
      <c r="C108" s="377">
        <v>1</v>
      </c>
      <c r="D108" s="378">
        <v>115294313</v>
      </c>
      <c r="E108" s="413">
        <f t="shared" ref="E108:E113" si="1">IF(ISBLANK(D108),"-",D108/$D$103*$D$100*$B$116)</f>
        <v>298.21975812880521</v>
      </c>
      <c r="F108" s="379">
        <f t="shared" ref="F108:F113" si="2">IF(ISBLANK(D108), "-", E108/$B$56)</f>
        <v>0.99406586042935074</v>
      </c>
    </row>
    <row r="109" spans="1:10" ht="26.25" customHeight="1" x14ac:dyDescent="0.4">
      <c r="A109" s="258" t="s">
        <v>92</v>
      </c>
      <c r="B109" s="259">
        <v>1</v>
      </c>
      <c r="C109" s="377">
        <v>2</v>
      </c>
      <c r="D109" s="378">
        <v>114940484</v>
      </c>
      <c r="E109" s="414">
        <f t="shared" si="1"/>
        <v>297.30454560831458</v>
      </c>
      <c r="F109" s="380">
        <f t="shared" si="2"/>
        <v>0.99101515202771528</v>
      </c>
    </row>
    <row r="110" spans="1:10" ht="26.25" customHeight="1" x14ac:dyDescent="0.4">
      <c r="A110" s="258" t="s">
        <v>93</v>
      </c>
      <c r="B110" s="259">
        <v>1</v>
      </c>
      <c r="C110" s="377">
        <v>3</v>
      </c>
      <c r="D110" s="378">
        <v>115904079</v>
      </c>
      <c r="E110" s="414">
        <f t="shared" si="1"/>
        <v>299.79697615720147</v>
      </c>
      <c r="F110" s="380">
        <f t="shared" si="2"/>
        <v>0.99932325385733822</v>
      </c>
    </row>
    <row r="111" spans="1:10" ht="26.25" customHeight="1" x14ac:dyDescent="0.4">
      <c r="A111" s="258" t="s">
        <v>94</v>
      </c>
      <c r="B111" s="259">
        <v>1</v>
      </c>
      <c r="C111" s="377">
        <v>4</v>
      </c>
      <c r="D111" s="378">
        <v>115465876</v>
      </c>
      <c r="E111" s="414">
        <f t="shared" si="1"/>
        <v>298.66352222290971</v>
      </c>
      <c r="F111" s="380">
        <f t="shared" si="2"/>
        <v>0.99554507407636572</v>
      </c>
    </row>
    <row r="112" spans="1:10" ht="26.25" customHeight="1" x14ac:dyDescent="0.4">
      <c r="A112" s="258" t="s">
        <v>95</v>
      </c>
      <c r="B112" s="259">
        <v>1</v>
      </c>
      <c r="C112" s="377">
        <v>5</v>
      </c>
      <c r="D112" s="378">
        <v>116544164</v>
      </c>
      <c r="E112" s="414">
        <f t="shared" si="1"/>
        <v>301.45261717638931</v>
      </c>
      <c r="F112" s="380">
        <f t="shared" si="2"/>
        <v>1.004842057254631</v>
      </c>
    </row>
    <row r="113" spans="1:10" ht="26.25" customHeight="1" x14ac:dyDescent="0.4">
      <c r="A113" s="258" t="s">
        <v>97</v>
      </c>
      <c r="B113" s="259">
        <v>1</v>
      </c>
      <c r="C113" s="381">
        <v>6</v>
      </c>
      <c r="D113" s="382">
        <v>116375366</v>
      </c>
      <c r="E113" s="415">
        <f t="shared" si="1"/>
        <v>301.01600501900884</v>
      </c>
      <c r="F113" s="383">
        <f t="shared" si="2"/>
        <v>1.0033866833966962</v>
      </c>
    </row>
    <row r="114" spans="1:10" ht="26.25" customHeight="1" x14ac:dyDescent="0.4">
      <c r="A114" s="258" t="s">
        <v>98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99</v>
      </c>
      <c r="B115" s="259">
        <v>1</v>
      </c>
      <c r="C115" s="377"/>
      <c r="D115" s="385"/>
      <c r="E115" s="386" t="s">
        <v>68</v>
      </c>
      <c r="F115" s="387">
        <f>AVERAGE(F108:F113)</f>
        <v>0.99802968017368299</v>
      </c>
    </row>
    <row r="116" spans="1:10" ht="27" customHeight="1" x14ac:dyDescent="0.4">
      <c r="A116" s="258" t="s">
        <v>100</v>
      </c>
      <c r="B116" s="290">
        <f>(B115/B114)*(B113/B112)*(B111/B110)*(B109/B108)*B107</f>
        <v>900</v>
      </c>
      <c r="C116" s="388"/>
      <c r="D116" s="389"/>
      <c r="E116" s="350" t="s">
        <v>81</v>
      </c>
      <c r="F116" s="390">
        <f>STDEV(F108:F113)/F115</f>
        <v>5.448898214569787E-3</v>
      </c>
      <c r="I116" s="232"/>
    </row>
    <row r="117" spans="1:10" ht="27" customHeight="1" x14ac:dyDescent="0.4">
      <c r="A117" s="442" t="s">
        <v>75</v>
      </c>
      <c r="B117" s="443"/>
      <c r="C117" s="391"/>
      <c r="D117" s="392"/>
      <c r="E117" s="393" t="s">
        <v>20</v>
      </c>
      <c r="F117" s="394">
        <f>COUNT(F108:F113)</f>
        <v>6</v>
      </c>
      <c r="I117" s="232"/>
      <c r="J117" s="370"/>
    </row>
    <row r="118" spans="1:10" ht="19.5" customHeight="1" x14ac:dyDescent="0.3">
      <c r="A118" s="444"/>
      <c r="B118" s="445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3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103</v>
      </c>
      <c r="B120" s="338" t="s">
        <v>120</v>
      </c>
      <c r="C120" s="454" t="str">
        <f>B20</f>
        <v xml:space="preserve">LAMIVUDINE  &amp; ZIDOVUDINE </v>
      </c>
      <c r="D120" s="454"/>
      <c r="E120" s="339" t="s">
        <v>121</v>
      </c>
      <c r="F120" s="339"/>
      <c r="G120" s="340">
        <f>F115</f>
        <v>0.99802968017368299</v>
      </c>
      <c r="H120" s="232"/>
      <c r="I120" s="232"/>
    </row>
    <row r="121" spans="1:10" ht="19.5" customHeight="1" x14ac:dyDescent="0.3">
      <c r="A121" s="395"/>
      <c r="B121" s="395"/>
      <c r="C121" s="396"/>
      <c r="D121" s="396"/>
      <c r="E121" s="396"/>
      <c r="F121" s="396"/>
      <c r="G121" s="396"/>
      <c r="H121" s="396"/>
    </row>
    <row r="122" spans="1:10" ht="18.75" x14ac:dyDescent="0.3">
      <c r="B122" s="455" t="s">
        <v>23</v>
      </c>
      <c r="C122" s="455"/>
      <c r="E122" s="345" t="s">
        <v>24</v>
      </c>
      <c r="F122" s="397"/>
      <c r="G122" s="455" t="s">
        <v>25</v>
      </c>
      <c r="H122" s="455"/>
    </row>
    <row r="123" spans="1:10" ht="69.95" customHeight="1" x14ac:dyDescent="0.3">
      <c r="A123" s="398" t="s">
        <v>26</v>
      </c>
      <c r="B123" s="399"/>
      <c r="C123" s="399"/>
      <c r="E123" s="399"/>
      <c r="F123" s="232"/>
      <c r="G123" s="400"/>
      <c r="H123" s="400"/>
    </row>
    <row r="124" spans="1:10" ht="69.95" customHeight="1" x14ac:dyDescent="0.3">
      <c r="A124" s="398" t="s">
        <v>27</v>
      </c>
      <c r="B124" s="401"/>
      <c r="C124" s="401"/>
      <c r="E124" s="401"/>
      <c r="F124" s="232"/>
      <c r="G124" s="402"/>
      <c r="H124" s="402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SST(lamivudine)</vt:lpstr>
      <vt:lpstr>SST(zidovudine)</vt:lpstr>
      <vt:lpstr>Uniformity</vt:lpstr>
      <vt:lpstr>Lamivudine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2015-09-30T15:18:34Z</cp:lastPrinted>
  <dcterms:created xsi:type="dcterms:W3CDTF">2005-07-05T10:19:27Z</dcterms:created>
  <dcterms:modified xsi:type="dcterms:W3CDTF">2015-09-30T15:19:27Z</dcterms:modified>
  <cp:category/>
</cp:coreProperties>
</file>