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4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4" l="1"/>
  <c r="B53" i="4" l="1"/>
  <c r="B52" i="4"/>
  <c r="B32" i="4"/>
  <c r="E30" i="4"/>
  <c r="D30" i="4"/>
  <c r="C30" i="4"/>
  <c r="B30" i="4"/>
  <c r="B31" i="4" s="1"/>
  <c r="E95" i="3" l="1"/>
  <c r="G95" i="3"/>
  <c r="F115" i="3"/>
  <c r="B87" i="3"/>
  <c r="G42" i="3"/>
  <c r="E42" i="3"/>
  <c r="B69" i="3" l="1"/>
  <c r="B45" i="3"/>
  <c r="B34" i="3"/>
  <c r="C120" i="3"/>
  <c r="B116" i="3"/>
  <c r="D100" i="3" s="1"/>
  <c r="B98" i="3"/>
  <c r="F95" i="3"/>
  <c r="D95" i="3"/>
  <c r="F97" i="3"/>
  <c r="B81" i="3"/>
  <c r="B83" i="3" s="1"/>
  <c r="B80" i="3"/>
  <c r="B79" i="3"/>
  <c r="C76" i="3"/>
  <c r="B68" i="3"/>
  <c r="C56" i="3"/>
  <c r="B55" i="3"/>
  <c r="D48" i="3"/>
  <c r="F42" i="3"/>
  <c r="D42" i="3"/>
  <c r="B30" i="3"/>
  <c r="C50" i="2"/>
  <c r="D49" i="2"/>
  <c r="C46" i="2"/>
  <c r="C45" i="2"/>
  <c r="D42" i="2"/>
  <c r="D40" i="2"/>
  <c r="D38" i="2"/>
  <c r="D37" i="2"/>
  <c r="D34" i="2"/>
  <c r="D33" i="2"/>
  <c r="D32" i="2"/>
  <c r="D29" i="2"/>
  <c r="D28" i="2"/>
  <c r="D26" i="2"/>
  <c r="D24" i="2"/>
  <c r="C19" i="2"/>
  <c r="D101" i="3" l="1"/>
  <c r="I92" i="3"/>
  <c r="I39" i="3"/>
  <c r="D49" i="3"/>
  <c r="F98" i="3"/>
  <c r="G93" i="3" s="1"/>
  <c r="B57" i="3"/>
  <c r="C49" i="2"/>
  <c r="D43" i="2"/>
  <c r="D39" i="2"/>
  <c r="D35" i="2"/>
  <c r="D31" i="2"/>
  <c r="D27" i="2"/>
  <c r="D50" i="2"/>
  <c r="G94" i="3"/>
  <c r="D25" i="2"/>
  <c r="D30" i="2"/>
  <c r="D36" i="2"/>
  <c r="D41" i="2"/>
  <c r="B49" i="2"/>
  <c r="F44" i="3"/>
  <c r="F45" i="3" s="1"/>
  <c r="G41" i="3" s="1"/>
  <c r="D44" i="3"/>
  <c r="D45" i="3" s="1"/>
  <c r="E40" i="3" s="1"/>
  <c r="D97" i="3"/>
  <c r="D98" i="3" s="1"/>
  <c r="E92" i="3" s="1"/>
  <c r="D102" i="3"/>
  <c r="E94" i="3"/>
  <c r="G40" i="3" l="1"/>
  <c r="G38" i="3"/>
  <c r="D99" i="3"/>
  <c r="E93" i="3"/>
  <c r="E91" i="3"/>
  <c r="D46" i="3"/>
  <c r="E38" i="3"/>
  <c r="E41" i="3"/>
  <c r="F46" i="3"/>
  <c r="G39" i="3"/>
  <c r="G91" i="3"/>
  <c r="F99" i="3"/>
  <c r="G92" i="3"/>
  <c r="E39" i="3"/>
  <c r="D52" i="3" l="1"/>
  <c r="D50" i="3"/>
  <c r="D105" i="3"/>
  <c r="D103" i="3"/>
  <c r="E111" i="3" l="1"/>
  <c r="F111" i="3" s="1"/>
  <c r="E109" i="3"/>
  <c r="F109" i="3" s="1"/>
  <c r="D104" i="3"/>
  <c r="E112" i="3"/>
  <c r="F112" i="3" s="1"/>
  <c r="E110" i="3"/>
  <c r="F110" i="3" s="1"/>
  <c r="E108" i="3"/>
  <c r="F108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H72" i="3" l="1"/>
  <c r="G76" i="3" s="1"/>
  <c r="F117" i="3"/>
  <c r="H74" i="3"/>
  <c r="F116" i="3" l="1"/>
  <c r="G120" i="3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<sst xmlns="http://schemas.openxmlformats.org/spreadsheetml/2006/main" count="233" uniqueCount="129">
  <si>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</si>
  <si>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</si>
  <si>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</si>
  <si>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</si>
  <si>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</si>
  <si>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</si>
  <si>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</si>
  <si>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NDQD201508140</t>
  </si>
  <si>
    <t>Weight (mg):</t>
  </si>
  <si>
    <t>Nevirapine USP</t>
  </si>
  <si>
    <t>Standard Conc (mg/mL):</t>
  </si>
  <si>
    <t xml:space="preserve">Each Tablet contins Nevirapine USP 200mg </t>
  </si>
  <si>
    <t>2015-08-13 09:17:33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</si>
  <si>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</si>
  <si>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</si>
  <si>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</si>
  <si>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</si>
  <si>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</si>
  <si>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</si>
  <si>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</si>
  <si>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</si>
  <si>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</si>
  <si>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</si>
  <si>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</si>
  <si>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</si>
  <si>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</si>
  <si>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</si>
  <si>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</si>
  <si>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</si>
  <si>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</si>
  <si>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</si>
  <si>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</si>
  <si>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</si>
  <si>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</si>
  <si>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</si>
  <si>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</si>
  <si>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</si>
  <si>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</si>
  <si>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</si>
  <si>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</si>
  <si>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</si>
  <si>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</si>
  <si>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</si>
  <si>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</si>
  <si>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</si>
  <si>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</si>
  <si>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</si>
  <si>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</si>
  <si>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</si>
  <si>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</si>
  <si>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</si>
  <si>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</si>
  <si>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</si>
  <si>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</si>
  <si>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</si>
  <si>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</si>
  <si>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</si>
  <si>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</si>
  <si>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</si>
  <si>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</si>
  <si>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</si>
  <si>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</si>
  <si>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</si>
  <si>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</si>
  <si>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</si>
  <si>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</si>
  <si>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</si>
  <si>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</si>
  <si>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</si>
  <si>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</si>
  <si>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</si>
  <si>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</si>
  <si>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</si>
  <si>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</si>
  <si>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</si>
  <si>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</si>
  <si>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</si>
  <si>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</si>
  <si>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</si>
  <si>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</si>
  <si>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</si>
  <si>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</si>
  <si>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</si>
  <si>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</si>
  <si>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</si>
  <si>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</si>
  <si>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</si>
  <si>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</si>
  <si>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</si>
  <si>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</si>
  <si>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</si>
  <si>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</si>
  <si>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</si>
  <si>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</si>
  <si>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</si>
  <si>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</si>
  <si>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</si>
  <si>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</si>
  <si>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</si>
  <si>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</si>
  <si>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</si>
  <si>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</si>
  <si>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</si>
  <si>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</si>
  <si>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</si>
  <si>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</si>
  <si>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</si>
  <si>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</si>
  <si>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</si>
  <si>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</si>
  <si>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</si>
  <si>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</si>
  <si>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</si>
  <si>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</si>
  <si>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</si>
  <si>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</si>
  <si>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</si>
  <si>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</si>
  <si>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</si>
  <si>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</si>
  <si>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</si>
  <si>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</si>
  <si>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</si>
  <si>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</si>
  <si>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</si>
  <si>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</si>
  <si>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</si>
  <si>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Nevirapine</t>
  </si>
  <si>
    <t>Nevirapine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</si>
</sst>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2" sqref="B22"/>
    </sheetView>
  </sheetViews>
  <sheetFormatPr defaultRowHeight="13.5" x14ac:dyDescent="0.25"/>
  <cols>
    <col min="1" max="1" width="27.5703125" style="235" customWidth="1"/>
    <col min="2" max="2" width="20.42578125" style="235" customWidth="1"/>
    <col min="3" max="3" width="31.85546875" style="235" customWidth="1"/>
    <col min="4" max="4" width="25.85546875" style="235" customWidth="1"/>
    <col min="5" max="5" width="25.7109375" style="235" customWidth="1"/>
    <col min="6" max="6" width="23.140625" style="235" customWidth="1"/>
    <col min="7" max="7" width="28.42578125" style="235" customWidth="1"/>
    <col min="8" max="8" width="21.5703125" style="235" customWidth="1"/>
    <col min="9" max="9" width="9.140625" style="235" customWidth="1"/>
    <col min="10" max="16384" width="9.140625" style="271"/>
  </cols>
  <sheetData>
    <row r="14" spans="1:6" ht="15" customHeight="1" x14ac:dyDescent="0.3">
      <c r="A14" s="234"/>
      <c r="C14" s="236"/>
      <c r="F14" s="236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128</v>
      </c>
      <c r="D17" s="240"/>
      <c r="E17" s="241"/>
    </row>
    <row r="18" spans="1:5" ht="16.5" customHeight="1" x14ac:dyDescent="0.3">
      <c r="A18" s="242" t="s">
        <v>4</v>
      </c>
      <c r="B18" s="239" t="s">
        <v>127</v>
      </c>
      <c r="C18" s="241"/>
      <c r="D18" s="241"/>
      <c r="E18" s="241"/>
    </row>
    <row r="19" spans="1:5" ht="16.5" customHeight="1" x14ac:dyDescent="0.3">
      <c r="A19" s="242" t="s">
        <v>6</v>
      </c>
      <c r="B19" s="243">
        <v>99.15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22.8</v>
      </c>
      <c r="C20" s="241"/>
      <c r="D20" s="241"/>
      <c r="E20" s="241"/>
    </row>
    <row r="21" spans="1:5" ht="16.5" customHeight="1" x14ac:dyDescent="0.3">
      <c r="A21" s="239" t="s">
        <v>10</v>
      </c>
      <c r="B21" s="244">
        <f>B20/NEVIRAPINE!B98</f>
        <v>0.22800000000000001</v>
      </c>
      <c r="C21" s="241"/>
      <c r="D21" s="241"/>
      <c r="E21" s="241"/>
    </row>
    <row r="22" spans="1:5" ht="15.75" customHeight="1" x14ac:dyDescent="0.25">
      <c r="A22" s="241"/>
      <c r="B22" s="241"/>
      <c r="C22" s="241"/>
      <c r="D22" s="241"/>
      <c r="E22" s="241"/>
    </row>
    <row r="23" spans="1:5" ht="16.5" customHeight="1" x14ac:dyDescent="0.3">
      <c r="A23" s="245" t="s">
        <v>13</v>
      </c>
      <c r="B23" s="246" t="s">
        <v>14</v>
      </c>
      <c r="C23" s="245" t="s">
        <v>15</v>
      </c>
      <c r="D23" s="245" t="s">
        <v>16</v>
      </c>
      <c r="E23" s="245" t="s">
        <v>17</v>
      </c>
    </row>
    <row r="24" spans="1:5" ht="16.5" customHeight="1" x14ac:dyDescent="0.3">
      <c r="A24" s="247">
        <v>1</v>
      </c>
      <c r="B24" s="248">
        <v>56237772</v>
      </c>
      <c r="C24" s="248">
        <v>6248.8</v>
      </c>
      <c r="D24" s="249">
        <v>1.2</v>
      </c>
      <c r="E24" s="250">
        <v>2.9</v>
      </c>
    </row>
    <row r="25" spans="1:5" ht="16.5" customHeight="1" x14ac:dyDescent="0.3">
      <c r="A25" s="247">
        <v>2</v>
      </c>
      <c r="B25" s="248">
        <v>56315421</v>
      </c>
      <c r="C25" s="248">
        <v>6181.1</v>
      </c>
      <c r="D25" s="249">
        <v>1.2</v>
      </c>
      <c r="E25" s="249">
        <v>2.9</v>
      </c>
    </row>
    <row r="26" spans="1:5" ht="16.5" customHeight="1" x14ac:dyDescent="0.3">
      <c r="A26" s="247">
        <v>3</v>
      </c>
      <c r="B26" s="248">
        <v>56114963</v>
      </c>
      <c r="C26" s="248">
        <v>6166.2</v>
      </c>
      <c r="D26" s="249">
        <v>1.2</v>
      </c>
      <c r="E26" s="249">
        <v>2.9</v>
      </c>
    </row>
    <row r="27" spans="1:5" ht="16.5" customHeight="1" x14ac:dyDescent="0.3">
      <c r="A27" s="247">
        <v>4</v>
      </c>
      <c r="B27" s="248">
        <v>56384667</v>
      </c>
      <c r="C27" s="248">
        <v>6193.7</v>
      </c>
      <c r="D27" s="249">
        <v>1.2</v>
      </c>
      <c r="E27" s="249">
        <v>2.9</v>
      </c>
    </row>
    <row r="28" spans="1:5" ht="16.5" customHeight="1" x14ac:dyDescent="0.3">
      <c r="A28" s="247">
        <v>5</v>
      </c>
      <c r="B28" s="248">
        <v>56216737</v>
      </c>
      <c r="C28" s="248">
        <v>6202.5</v>
      </c>
      <c r="D28" s="249">
        <v>1.2</v>
      </c>
      <c r="E28" s="249">
        <v>2.9</v>
      </c>
    </row>
    <row r="29" spans="1:5" ht="16.5" customHeight="1" x14ac:dyDescent="0.3">
      <c r="A29" s="247">
        <v>6</v>
      </c>
      <c r="B29" s="251">
        <v>56256768</v>
      </c>
      <c r="C29" s="251">
        <v>6182.2</v>
      </c>
      <c r="D29" s="252">
        <v>1.2</v>
      </c>
      <c r="E29" s="252">
        <v>2.9</v>
      </c>
    </row>
    <row r="30" spans="1:5" ht="16.5" customHeight="1" x14ac:dyDescent="0.3">
      <c r="A30" s="253" t="s">
        <v>18</v>
      </c>
      <c r="B30" s="254">
        <f>AVERAGE(B24:B29)</f>
        <v>56254388</v>
      </c>
      <c r="C30" s="255">
        <f>AVERAGE(C24:C29)</f>
        <v>6195.75</v>
      </c>
      <c r="D30" s="256">
        <f>AVERAGE(D24:D29)</f>
        <v>1.2</v>
      </c>
      <c r="E30" s="256">
        <f>AVERAGE(E24:E29)</f>
        <v>2.9</v>
      </c>
    </row>
    <row r="31" spans="1:5" ht="16.5" customHeight="1" x14ac:dyDescent="0.3">
      <c r="A31" s="257" t="s">
        <v>19</v>
      </c>
      <c r="B31" s="258">
        <f>(STDEV(B24:B29)/B30)</f>
        <v>1.6260555551935326E-3</v>
      </c>
      <c r="C31" s="259"/>
      <c r="D31" s="259"/>
      <c r="E31" s="260"/>
    </row>
    <row r="32" spans="1:5" s="235" customFormat="1" ht="16.5" customHeight="1" x14ac:dyDescent="0.3">
      <c r="A32" s="261" t="s">
        <v>20</v>
      </c>
      <c r="B32" s="262">
        <f>COUNT(B24:B29)</f>
        <v>6</v>
      </c>
      <c r="C32" s="263"/>
      <c r="D32" s="264"/>
      <c r="E32" s="265"/>
    </row>
    <row r="33" spans="1:5" s="235" customFormat="1" ht="15.75" customHeight="1" x14ac:dyDescent="0.25">
      <c r="A33" s="241"/>
      <c r="B33" s="241"/>
      <c r="C33" s="241"/>
      <c r="D33" s="241"/>
      <c r="E33" s="241"/>
    </row>
    <row r="34" spans="1:5" s="235" customFormat="1" ht="16.5" customHeight="1" x14ac:dyDescent="0.3">
      <c r="A34" s="242" t="s">
        <v>21</v>
      </c>
      <c r="B34" s="266" t="s">
        <v>22</v>
      </c>
      <c r="C34" s="267"/>
      <c r="D34" s="267"/>
      <c r="E34" s="267"/>
    </row>
    <row r="35" spans="1:5" ht="16.5" customHeight="1" x14ac:dyDescent="0.3">
      <c r="A35" s="242"/>
      <c r="B35" s="266" t="s">
        <v>23</v>
      </c>
      <c r="C35" s="267"/>
      <c r="D35" s="267"/>
      <c r="E35" s="267"/>
    </row>
    <row r="36" spans="1:5" ht="16.5" customHeight="1" x14ac:dyDescent="0.3">
      <c r="A36" s="242"/>
      <c r="B36" s="266" t="s">
        <v>24</v>
      </c>
      <c r="C36" s="267"/>
      <c r="D36" s="267"/>
      <c r="E36" s="267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25</v>
      </c>
    </row>
    <row r="39" spans="1:5" ht="16.5" customHeight="1" x14ac:dyDescent="0.3">
      <c r="A39" s="242" t="s">
        <v>4</v>
      </c>
      <c r="B39" s="239" t="s">
        <v>127</v>
      </c>
      <c r="C39" s="241"/>
      <c r="D39" s="241"/>
      <c r="E39" s="241"/>
    </row>
    <row r="40" spans="1:5" ht="16.5" customHeight="1" x14ac:dyDescent="0.3">
      <c r="A40" s="242" t="s">
        <v>6</v>
      </c>
      <c r="B40" s="243">
        <v>99.15</v>
      </c>
      <c r="C40" s="241"/>
      <c r="D40" s="241"/>
      <c r="E40" s="241"/>
    </row>
    <row r="41" spans="1:5" ht="16.5" customHeight="1" x14ac:dyDescent="0.3">
      <c r="A41" s="239" t="s">
        <v>8</v>
      </c>
      <c r="B41" s="243">
        <v>24.32</v>
      </c>
      <c r="C41" s="241"/>
      <c r="D41" s="241"/>
      <c r="E41" s="241"/>
    </row>
    <row r="42" spans="1:5" ht="16.5" customHeight="1" x14ac:dyDescent="0.3">
      <c r="A42" s="239" t="s">
        <v>10</v>
      </c>
      <c r="B42" s="244">
        <v>0.2</v>
      </c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5" t="s">
        <v>13</v>
      </c>
      <c r="B44" s="246" t="s">
        <v>14</v>
      </c>
      <c r="C44" s="245" t="s">
        <v>15</v>
      </c>
      <c r="D44" s="245" t="s">
        <v>16</v>
      </c>
      <c r="E44" s="245" t="s">
        <v>17</v>
      </c>
    </row>
    <row r="45" spans="1:5" ht="16.5" customHeight="1" x14ac:dyDescent="0.3">
      <c r="A45" s="247">
        <v>1</v>
      </c>
      <c r="B45" s="248">
        <v>62355110</v>
      </c>
      <c r="C45" s="248">
        <v>6467.1</v>
      </c>
      <c r="D45" s="249">
        <v>1.1000000000000001</v>
      </c>
      <c r="E45" s="250">
        <v>5.2</v>
      </c>
    </row>
    <row r="46" spans="1:5" ht="16.5" customHeight="1" x14ac:dyDescent="0.3">
      <c r="A46" s="247">
        <v>2</v>
      </c>
      <c r="B46" s="248">
        <v>62194857</v>
      </c>
      <c r="C46" s="248">
        <v>6688</v>
      </c>
      <c r="D46" s="249">
        <v>1.1000000000000001</v>
      </c>
      <c r="E46" s="249">
        <v>5.2</v>
      </c>
    </row>
    <row r="47" spans="1:5" ht="16.5" customHeight="1" x14ac:dyDescent="0.3">
      <c r="A47" s="247">
        <v>3</v>
      </c>
      <c r="B47" s="248">
        <v>62240540</v>
      </c>
      <c r="C47" s="248">
        <v>6697.6</v>
      </c>
      <c r="D47" s="249">
        <v>1.1000000000000001</v>
      </c>
      <c r="E47" s="249">
        <v>5.2</v>
      </c>
    </row>
    <row r="48" spans="1:5" ht="16.5" customHeight="1" x14ac:dyDescent="0.3">
      <c r="A48" s="247">
        <v>4</v>
      </c>
      <c r="B48" s="248">
        <v>62080178</v>
      </c>
      <c r="C48" s="248">
        <v>6671.1</v>
      </c>
      <c r="D48" s="249">
        <v>1.1000000000000001</v>
      </c>
      <c r="E48" s="249">
        <v>5.2</v>
      </c>
    </row>
    <row r="49" spans="1:7" ht="16.5" customHeight="1" x14ac:dyDescent="0.3">
      <c r="A49" s="247">
        <v>5</v>
      </c>
      <c r="B49" s="248">
        <v>62487633</v>
      </c>
      <c r="C49" s="248">
        <v>6700.3</v>
      </c>
      <c r="D49" s="249">
        <v>1.1000000000000001</v>
      </c>
      <c r="E49" s="249">
        <v>5.2</v>
      </c>
    </row>
    <row r="50" spans="1:7" ht="16.5" customHeight="1" x14ac:dyDescent="0.3">
      <c r="A50" s="247">
        <v>6</v>
      </c>
      <c r="B50" s="251">
        <v>62461086</v>
      </c>
      <c r="C50" s="251">
        <v>6676.4</v>
      </c>
      <c r="D50" s="252">
        <v>1.1000000000000001</v>
      </c>
      <c r="E50" s="252">
        <v>5.2</v>
      </c>
    </row>
    <row r="51" spans="1:7" ht="16.5" customHeight="1" x14ac:dyDescent="0.3">
      <c r="A51" s="253" t="s">
        <v>18</v>
      </c>
      <c r="B51" s="254">
        <v>62303234</v>
      </c>
      <c r="C51" s="255">
        <v>6650.0833333333348</v>
      </c>
      <c r="D51" s="256">
        <v>1.0999999999999999</v>
      </c>
      <c r="E51" s="256">
        <v>5.2</v>
      </c>
    </row>
    <row r="52" spans="1:7" ht="16.5" customHeight="1" x14ac:dyDescent="0.3">
      <c r="A52" s="257" t="s">
        <v>19</v>
      </c>
      <c r="B52" s="258">
        <f>(STDEV(B45:B50)/B51)</f>
        <v>2.5584512001875326E-3</v>
      </c>
      <c r="C52" s="259"/>
      <c r="D52" s="259"/>
      <c r="E52" s="260"/>
    </row>
    <row r="53" spans="1:7" s="235" customFormat="1" ht="16.5" customHeight="1" x14ac:dyDescent="0.3">
      <c r="A53" s="261" t="s">
        <v>20</v>
      </c>
      <c r="B53" s="262">
        <f>COUNT(B45:B50)</f>
        <v>6</v>
      </c>
      <c r="C53" s="263"/>
      <c r="D53" s="264"/>
      <c r="E53" s="265"/>
    </row>
    <row r="54" spans="1:7" s="235" customFormat="1" ht="15.75" customHeight="1" x14ac:dyDescent="0.25">
      <c r="A54" s="241"/>
      <c r="B54" s="241"/>
      <c r="C54" s="241"/>
      <c r="D54" s="241"/>
      <c r="E54" s="241"/>
    </row>
    <row r="55" spans="1:7" s="235" customFormat="1" ht="16.5" customHeight="1" x14ac:dyDescent="0.3">
      <c r="A55" s="242" t="s">
        <v>21</v>
      </c>
      <c r="B55" s="266" t="s">
        <v>22</v>
      </c>
      <c r="C55" s="267"/>
      <c r="D55" s="267"/>
      <c r="E55" s="267"/>
    </row>
    <row r="56" spans="1:7" ht="16.5" customHeight="1" x14ac:dyDescent="0.3">
      <c r="A56" s="242"/>
      <c r="B56" s="266" t="s">
        <v>23</v>
      </c>
      <c r="C56" s="267"/>
      <c r="D56" s="267"/>
      <c r="E56" s="267"/>
    </row>
    <row r="57" spans="1:7" ht="16.5" customHeight="1" x14ac:dyDescent="0.3">
      <c r="A57" s="242"/>
      <c r="B57" s="266" t="s">
        <v>24</v>
      </c>
      <c r="C57" s="267"/>
      <c r="D57" s="267"/>
      <c r="E57" s="267"/>
    </row>
    <row r="58" spans="1:7" ht="14.25" customHeight="1" thickBot="1" x14ac:dyDescent="0.3">
      <c r="A58" s="268"/>
      <c r="B58" s="269"/>
      <c r="D58" s="270"/>
      <c r="F58" s="271"/>
      <c r="G58" s="271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/>
      <c r="E61" s="276"/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359.51</v>
      </c>
      <c r="D24" s="39">
        <f t="shared" ref="D24:D43" si="0">(C24-$C$46)/$C$46</f>
        <v>-7.7911755208607434E-3</v>
      </c>
      <c r="E24" s="5"/>
    </row>
    <row r="25" spans="1:5" ht="15.75" customHeight="1" x14ac:dyDescent="0.3">
      <c r="C25" s="47">
        <v>357.68</v>
      </c>
      <c r="D25" s="40">
        <f t="shared" si="0"/>
        <v>-1.2841778143310214E-2</v>
      </c>
      <c r="E25" s="5"/>
    </row>
    <row r="26" spans="1:5" ht="15.75" customHeight="1" x14ac:dyDescent="0.3">
      <c r="C26" s="47">
        <v>357.05</v>
      </c>
      <c r="D26" s="40">
        <f t="shared" si="0"/>
        <v>-1.4580510193661673E-2</v>
      </c>
      <c r="E26" s="5"/>
    </row>
    <row r="27" spans="1:5" ht="15.75" customHeight="1" x14ac:dyDescent="0.3">
      <c r="C27" s="47">
        <v>358.63</v>
      </c>
      <c r="D27" s="40">
        <f t="shared" si="0"/>
        <v>-1.0219880607065962E-2</v>
      </c>
      <c r="E27" s="5"/>
    </row>
    <row r="28" spans="1:5" ht="15.75" customHeight="1" x14ac:dyDescent="0.3">
      <c r="C28" s="47">
        <v>354.74</v>
      </c>
      <c r="D28" s="40">
        <f t="shared" si="0"/>
        <v>-2.0955861044950411E-2</v>
      </c>
      <c r="E28" s="5"/>
    </row>
    <row r="29" spans="1:5" ht="15.75" customHeight="1" x14ac:dyDescent="0.3">
      <c r="C29" s="47">
        <v>363.94</v>
      </c>
      <c r="D29" s="40">
        <f t="shared" si="0"/>
        <v>4.4351466744678809E-3</v>
      </c>
      <c r="E29" s="5"/>
    </row>
    <row r="30" spans="1:5" ht="15.75" customHeight="1" x14ac:dyDescent="0.3">
      <c r="C30" s="47">
        <v>367.06</v>
      </c>
      <c r="D30" s="40">
        <f t="shared" si="0"/>
        <v>1.3046010161922804E-2</v>
      </c>
      <c r="E30" s="5"/>
    </row>
    <row r="31" spans="1:5" ht="15.75" customHeight="1" x14ac:dyDescent="0.3">
      <c r="C31" s="47">
        <v>368.04</v>
      </c>
      <c r="D31" s="40">
        <f t="shared" si="0"/>
        <v>1.5750704462469588E-2</v>
      </c>
      <c r="E31" s="5"/>
    </row>
    <row r="32" spans="1:5" ht="15.75" customHeight="1" x14ac:dyDescent="0.3">
      <c r="C32" s="47">
        <v>369.59</v>
      </c>
      <c r="D32" s="40">
        <f t="shared" si="0"/>
        <v>2.0028537284762768E-2</v>
      </c>
      <c r="E32" s="5"/>
    </row>
    <row r="33" spans="1:7" ht="15.75" customHeight="1" x14ac:dyDescent="0.3">
      <c r="C33" s="47">
        <v>359.04</v>
      </c>
      <c r="D33" s="40">
        <f t="shared" si="0"/>
        <v>-9.0883248282657286E-3</v>
      </c>
      <c r="E33" s="5"/>
    </row>
    <row r="34" spans="1:7" ht="15.75" customHeight="1" x14ac:dyDescent="0.3">
      <c r="C34" s="47">
        <v>358</v>
      </c>
      <c r="D34" s="40">
        <f t="shared" si="0"/>
        <v>-1.1958612657417421E-2</v>
      </c>
      <c r="E34" s="5"/>
    </row>
    <row r="35" spans="1:7" ht="15.75" customHeight="1" x14ac:dyDescent="0.3">
      <c r="C35" s="47">
        <v>363.38</v>
      </c>
      <c r="D35" s="40">
        <f t="shared" si="0"/>
        <v>2.889607074155455E-3</v>
      </c>
      <c r="E35" s="5"/>
    </row>
    <row r="36" spans="1:7" ht="15.75" customHeight="1" x14ac:dyDescent="0.3">
      <c r="C36" s="47">
        <v>366.39</v>
      </c>
      <c r="D36" s="40">
        <f t="shared" si="0"/>
        <v>1.1196882425834685E-2</v>
      </c>
      <c r="E36" s="5"/>
    </row>
    <row r="37" spans="1:7" ht="15.75" customHeight="1" x14ac:dyDescent="0.3">
      <c r="C37" s="47">
        <v>366.54</v>
      </c>
      <c r="D37" s="40">
        <f t="shared" si="0"/>
        <v>1.1610866247347034E-2</v>
      </c>
      <c r="E37" s="5"/>
    </row>
    <row r="38" spans="1:7" ht="15.75" customHeight="1" x14ac:dyDescent="0.3">
      <c r="C38" s="47">
        <v>361.39</v>
      </c>
      <c r="D38" s="40">
        <f t="shared" si="0"/>
        <v>-2.60257829124049E-3</v>
      </c>
      <c r="E38" s="5"/>
    </row>
    <row r="39" spans="1:7" ht="15.75" customHeight="1" x14ac:dyDescent="0.3">
      <c r="C39" s="47">
        <v>369.26</v>
      </c>
      <c r="D39" s="40">
        <f t="shared" si="0"/>
        <v>1.9117772877435848E-2</v>
      </c>
      <c r="E39" s="5"/>
    </row>
    <row r="40" spans="1:7" ht="15.75" customHeight="1" x14ac:dyDescent="0.3">
      <c r="C40" s="47">
        <v>357.27</v>
      </c>
      <c r="D40" s="40">
        <f t="shared" si="0"/>
        <v>-1.3973333922110448E-2</v>
      </c>
      <c r="E40" s="5"/>
    </row>
    <row r="41" spans="1:7" ht="15.75" customHeight="1" x14ac:dyDescent="0.3">
      <c r="C41" s="47">
        <v>372.42</v>
      </c>
      <c r="D41" s="40">
        <f t="shared" si="0"/>
        <v>2.7839032050627429E-2</v>
      </c>
      <c r="E41" s="5"/>
    </row>
    <row r="42" spans="1:7" ht="15.75" customHeight="1" x14ac:dyDescent="0.3">
      <c r="C42" s="47">
        <v>356.18</v>
      </c>
      <c r="D42" s="40">
        <f t="shared" si="0"/>
        <v>-1.6981616358432768E-2</v>
      </c>
      <c r="E42" s="5"/>
    </row>
    <row r="43" spans="1:7" ht="16.5" customHeight="1" x14ac:dyDescent="0.3">
      <c r="C43" s="48">
        <v>360.55</v>
      </c>
      <c r="D43" s="41">
        <f t="shared" si="0"/>
        <v>-4.9208876917090499E-3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7246.6600000000008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362.33300000000003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362.33300000000003</v>
      </c>
      <c r="C49" s="45">
        <f>-IF(C46&lt;=80,10%,IF(C46&lt;250,7.5%,5%))</f>
        <v>-0.05</v>
      </c>
      <c r="D49" s="33">
        <f>IF(C46&lt;=80,C46*0.9,IF(C46&lt;250,C46*0.925,C46*0.95))</f>
        <v>344.21635000000003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380.44965000000002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60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8" t="s">
        <v>45</v>
      </c>
      <c r="B1" s="288"/>
      <c r="C1" s="288"/>
      <c r="D1" s="288"/>
      <c r="E1" s="288"/>
      <c r="F1" s="288"/>
      <c r="G1" s="288"/>
      <c r="H1" s="288"/>
      <c r="I1" s="288"/>
    </row>
    <row r="2" spans="1:9" ht="18.7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</row>
    <row r="3" spans="1:9" ht="18.7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</row>
    <row r="4" spans="1:9" ht="18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</row>
    <row r="5" spans="1:9" ht="18.7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</row>
    <row r="6" spans="1:9" ht="18.7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</row>
    <row r="7" spans="1:9" ht="18.7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</row>
    <row r="8" spans="1:9" x14ac:dyDescent="0.25">
      <c r="A8" s="289" t="s">
        <v>46</v>
      </c>
      <c r="B8" s="289"/>
      <c r="C8" s="289"/>
      <c r="D8" s="289"/>
      <c r="E8" s="289"/>
      <c r="F8" s="289"/>
      <c r="G8" s="289"/>
      <c r="H8" s="289"/>
      <c r="I8" s="289"/>
    </row>
    <row r="9" spans="1:9" x14ac:dyDescent="0.25">
      <c r="A9" s="289"/>
      <c r="B9" s="289"/>
      <c r="C9" s="289"/>
      <c r="D9" s="289"/>
      <c r="E9" s="289"/>
      <c r="F9" s="289"/>
      <c r="G9" s="289"/>
      <c r="H9" s="289"/>
      <c r="I9" s="289"/>
    </row>
    <row r="10" spans="1:9" x14ac:dyDescent="0.25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x14ac:dyDescent="0.25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x14ac:dyDescent="0.25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x14ac:dyDescent="0.25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x14ac:dyDescent="0.25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9.5" customHeight="1" x14ac:dyDescent="0.3">
      <c r="A15" s="50"/>
    </row>
    <row r="16" spans="1:9" ht="19.5" customHeight="1" x14ac:dyDescent="0.3">
      <c r="A16" s="322" t="s">
        <v>31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47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52" t="s">
        <v>33</v>
      </c>
      <c r="B18" s="321" t="s">
        <v>5</v>
      </c>
      <c r="C18" s="321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6" t="s">
        <v>9</v>
      </c>
      <c r="C20" s="32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6" t="s">
        <v>11</v>
      </c>
      <c r="C21" s="326"/>
      <c r="D21" s="326"/>
      <c r="E21" s="326"/>
      <c r="F21" s="326"/>
      <c r="G21" s="326"/>
      <c r="H21" s="32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1" t="s">
        <v>125</v>
      </c>
      <c r="C26" s="321"/>
    </row>
    <row r="27" spans="1:14" ht="26.25" customHeight="1" x14ac:dyDescent="0.4">
      <c r="A27" s="61" t="s">
        <v>48</v>
      </c>
      <c r="B27" s="319" t="s">
        <v>126</v>
      </c>
      <c r="C27" s="319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49</v>
      </c>
      <c r="B29" s="63"/>
      <c r="C29" s="296" t="s">
        <v>50</v>
      </c>
      <c r="D29" s="297"/>
      <c r="E29" s="297"/>
      <c r="F29" s="297"/>
      <c r="G29" s="29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299" t="s">
        <v>53</v>
      </c>
      <c r="D31" s="300"/>
      <c r="E31" s="300"/>
      <c r="F31" s="300"/>
      <c r="G31" s="300"/>
      <c r="H31" s="30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299" t="s">
        <v>55</v>
      </c>
      <c r="D32" s="300"/>
      <c r="E32" s="300"/>
      <c r="F32" s="300"/>
      <c r="G32" s="300"/>
      <c r="H32" s="30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2" t="s">
        <v>59</v>
      </c>
      <c r="E36" s="320"/>
      <c r="F36" s="302" t="s">
        <v>60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84">
        <v>59953923</v>
      </c>
      <c r="E38" s="85">
        <f>IF(ISBLANK(D38),"-",$D$48/$D$45*D38)</f>
        <v>53042017.676566601</v>
      </c>
      <c r="F38" s="84">
        <v>59379813</v>
      </c>
      <c r="G38" s="86">
        <f>IF(ISBLANK(F38),"-",$D$48/$F$45*F38)</f>
        <v>51406753.975313768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59674043</v>
      </c>
      <c r="E39" s="90">
        <f>IF(ISBLANK(D39),"-",$D$48/$D$45*D39)</f>
        <v>52794404.190000966</v>
      </c>
      <c r="F39" s="89">
        <v>59191834</v>
      </c>
      <c r="G39" s="91">
        <f>IF(ISBLANK(F39),"-",$D$48/$F$45*F39)</f>
        <v>51244015.332039066</v>
      </c>
      <c r="I39" s="304">
        <f>ABS((F43/D43*D42)-F42)/D42</f>
        <v>3.06458192083446E-2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59716224</v>
      </c>
      <c r="E40" s="90">
        <f>IF(ISBLANK(D40),"-",$D$48/$D$45*D40)</f>
        <v>52831722.270881429</v>
      </c>
      <c r="F40" s="89">
        <v>59209380</v>
      </c>
      <c r="G40" s="91">
        <f>IF(ISBLANK(F40),"-",$D$48/$F$45*F40)</f>
        <v>51259205.391752638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59781396.666666664</v>
      </c>
      <c r="E42" s="100">
        <f>AVERAGE(E38:E41)</f>
        <v>52889381.379149668</v>
      </c>
      <c r="F42" s="99">
        <f>AVERAGE(F38:F41)</f>
        <v>59260342.333333336</v>
      </c>
      <c r="G42" s="101">
        <f>AVERAGE(G38:G41)</f>
        <v>51303324.899701826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327">
        <v>22.8</v>
      </c>
      <c r="E43" s="92"/>
      <c r="F43" s="327">
        <v>23.3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22.8</v>
      </c>
      <c r="E44" s="107"/>
      <c r="F44" s="106">
        <f>F43*$B$34</f>
        <v>23.3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22.606200000000005</v>
      </c>
      <c r="E45" s="110"/>
      <c r="F45" s="109">
        <f>F44*$B$30/100</f>
        <v>23.101950000000002</v>
      </c>
      <c r="H45" s="102"/>
    </row>
    <row r="46" spans="1:14" ht="19.5" customHeight="1" x14ac:dyDescent="0.3">
      <c r="A46" s="290" t="s">
        <v>78</v>
      </c>
      <c r="B46" s="291"/>
      <c r="C46" s="105" t="s">
        <v>79</v>
      </c>
      <c r="D46" s="111">
        <f>D45/$B$45</f>
        <v>0.22606200000000004</v>
      </c>
      <c r="E46" s="112"/>
      <c r="F46" s="113">
        <f>F45/$B$45</f>
        <v>0.23101950000000002</v>
      </c>
      <c r="H46" s="102"/>
    </row>
    <row r="47" spans="1:14" ht="27" customHeight="1" x14ac:dyDescent="0.4">
      <c r="A47" s="292"/>
      <c r="B47" s="293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52096353.139425747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1.678931224134883E-2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contins Nevirapine USP 200mg </v>
      </c>
    </row>
    <row r="56" spans="1:12" ht="26.25" customHeight="1" x14ac:dyDescent="0.4">
      <c r="A56" s="129" t="s">
        <v>87</v>
      </c>
      <c r="B56" s="130">
        <v>200</v>
      </c>
      <c r="C56" s="51" t="str">
        <f>B20</f>
        <v>Nevirapine USP</v>
      </c>
      <c r="H56" s="131"/>
    </row>
    <row r="57" spans="1:12" ht="18.75" x14ac:dyDescent="0.3">
      <c r="A57" s="128" t="s">
        <v>88</v>
      </c>
      <c r="B57" s="223">
        <f>Uniformity!C46</f>
        <v>362.33300000000003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307" t="s">
        <v>94</v>
      </c>
      <c r="D60" s="310">
        <v>443.16</v>
      </c>
      <c r="E60" s="134">
        <v>1</v>
      </c>
      <c r="F60" s="135">
        <v>63756971</v>
      </c>
      <c r="G60" s="225">
        <f>IF(ISBLANK(F60),"-",(F60/$D$50*$D$47*$B$68)*($B$57/$D$60))</f>
        <v>200.12331358627569</v>
      </c>
      <c r="H60" s="136">
        <f t="shared" ref="H60:H71" si="0">IF(ISBLANK(F60),"-",G60/$B$56)</f>
        <v>1.0006165679313783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308"/>
      <c r="D61" s="311"/>
      <c r="E61" s="137">
        <v>2</v>
      </c>
      <c r="F61" s="89">
        <v>63669905</v>
      </c>
      <c r="G61" s="226">
        <f>IF(ISBLANK(F61),"-",(F61/$D$50*$D$47*$B$68)*($B$57/$D$60))</f>
        <v>199.85002682017912</v>
      </c>
      <c r="H61" s="138">
        <f t="shared" si="0"/>
        <v>0.99925013410089558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08"/>
      <c r="D62" s="311"/>
      <c r="E62" s="137">
        <v>3</v>
      </c>
      <c r="F62" s="139">
        <v>63890124</v>
      </c>
      <c r="G62" s="226">
        <f>IF(ISBLANK(F62),"-",(F62/$D$50*$D$47*$B$68)*($B$57/$D$60))</f>
        <v>200.54126034811216</v>
      </c>
      <c r="H62" s="138">
        <f t="shared" si="0"/>
        <v>1.0027063017405609</v>
      </c>
      <c r="L62" s="64"/>
    </row>
    <row r="63" spans="1:12" ht="27" customHeight="1" x14ac:dyDescent="0.4">
      <c r="A63" s="76" t="s">
        <v>97</v>
      </c>
      <c r="B63" s="77">
        <v>1</v>
      </c>
      <c r="C63" s="318"/>
      <c r="D63" s="312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7" t="s">
        <v>99</v>
      </c>
      <c r="D64" s="310">
        <v>400.61</v>
      </c>
      <c r="E64" s="134">
        <v>1</v>
      </c>
      <c r="F64" s="135">
        <v>58688700</v>
      </c>
      <c r="G64" s="227">
        <f>IF(ISBLANK(F64),"-",(F64/$D$50*$D$47*$B$68)*($B$57/$D$64))</f>
        <v>203.78080168703806</v>
      </c>
      <c r="H64" s="142">
        <f t="shared" si="0"/>
        <v>1.0189040084351904</v>
      </c>
    </row>
    <row r="65" spans="1:8" ht="26.25" customHeight="1" x14ac:dyDescent="0.4">
      <c r="A65" s="76" t="s">
        <v>100</v>
      </c>
      <c r="B65" s="77">
        <v>1</v>
      </c>
      <c r="C65" s="308"/>
      <c r="D65" s="311"/>
      <c r="E65" s="137">
        <v>2</v>
      </c>
      <c r="F65" s="89">
        <v>58505321</v>
      </c>
      <c r="G65" s="228">
        <f>IF(ISBLANK(F65),"-",(F65/$D$50*$D$47*$B$68)*($B$57/$D$64))</f>
        <v>203.14406719415331</v>
      </c>
      <c r="H65" s="143">
        <f t="shared" si="0"/>
        <v>1.0157203359707665</v>
      </c>
    </row>
    <row r="66" spans="1:8" ht="26.25" customHeight="1" x14ac:dyDescent="0.4">
      <c r="A66" s="76" t="s">
        <v>101</v>
      </c>
      <c r="B66" s="77">
        <v>1</v>
      </c>
      <c r="C66" s="308"/>
      <c r="D66" s="311"/>
      <c r="E66" s="137">
        <v>3</v>
      </c>
      <c r="F66" s="89">
        <v>58396759</v>
      </c>
      <c r="G66" s="228">
        <f>IF(ISBLANK(F66),"-",(F66/$D$50*$D$47*$B$68)*($B$57/$D$64))</f>
        <v>202.76711470768231</v>
      </c>
      <c r="H66" s="143">
        <f t="shared" si="0"/>
        <v>1.0138355735384115</v>
      </c>
    </row>
    <row r="67" spans="1:8" ht="27" customHeight="1" x14ac:dyDescent="0.4">
      <c r="A67" s="76" t="s">
        <v>102</v>
      </c>
      <c r="B67" s="77">
        <v>1</v>
      </c>
      <c r="C67" s="318"/>
      <c r="D67" s="312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307" t="s">
        <v>104</v>
      </c>
      <c r="D68" s="310">
        <v>434.57</v>
      </c>
      <c r="E68" s="134">
        <v>1</v>
      </c>
      <c r="F68" s="135">
        <v>63116062</v>
      </c>
      <c r="G68" s="227">
        <f>IF(ISBLANK(F68),"-",(F68/$D$50*$D$47*$B$68)*($B$57/$D$68))</f>
        <v>202.02760472029948</v>
      </c>
      <c r="H68" s="138">
        <f t="shared" si="0"/>
        <v>1.0101380236014974</v>
      </c>
    </row>
    <row r="69" spans="1:8" ht="27" customHeight="1" x14ac:dyDescent="0.4">
      <c r="A69" s="124" t="s">
        <v>105</v>
      </c>
      <c r="B69" s="146">
        <f>(D47*B68)/B56*B57</f>
        <v>362.33300000000003</v>
      </c>
      <c r="C69" s="308"/>
      <c r="D69" s="311"/>
      <c r="E69" s="137">
        <v>2</v>
      </c>
      <c r="F69" s="89">
        <v>63052249</v>
      </c>
      <c r="G69" s="228">
        <f>IF(ISBLANK(F69),"-",(F69/$D$50*$D$47*$B$68)*($B$57/$D$68))</f>
        <v>201.82334629333971</v>
      </c>
      <c r="H69" s="138">
        <f t="shared" si="0"/>
        <v>1.0091167314666984</v>
      </c>
    </row>
    <row r="70" spans="1:8" ht="26.25" customHeight="1" x14ac:dyDescent="0.4">
      <c r="A70" s="313" t="s">
        <v>78</v>
      </c>
      <c r="B70" s="314"/>
      <c r="C70" s="308"/>
      <c r="D70" s="311"/>
      <c r="E70" s="137">
        <v>3</v>
      </c>
      <c r="F70" s="89">
        <v>62852794</v>
      </c>
      <c r="G70" s="228">
        <f>IF(ISBLANK(F70),"-",(F70/$D$50*$D$47*$B$68)*($B$57/$D$68))</f>
        <v>201.18491267402604</v>
      </c>
      <c r="H70" s="138">
        <f t="shared" si="0"/>
        <v>1.0059245633701301</v>
      </c>
    </row>
    <row r="71" spans="1:8" ht="27" customHeight="1" x14ac:dyDescent="0.4">
      <c r="A71" s="315"/>
      <c r="B71" s="316"/>
      <c r="C71" s="309"/>
      <c r="D71" s="312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1.0084680266839476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6.8324222517790632E-3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4" t="str">
        <f>B20</f>
        <v>Nevirapine USP</v>
      </c>
      <c r="D76" s="294"/>
      <c r="E76" s="157" t="s">
        <v>108</v>
      </c>
      <c r="F76" s="157"/>
      <c r="G76" s="158">
        <f>H72</f>
        <v>1.0084680266839476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7" t="str">
        <f>B26</f>
        <v>NEVIRAPINE</v>
      </c>
      <c r="C79" s="317"/>
    </row>
    <row r="80" spans="1:8" ht="26.25" customHeight="1" x14ac:dyDescent="0.4">
      <c r="A80" s="61" t="s">
        <v>48</v>
      </c>
      <c r="B80" s="317" t="str">
        <f>B27</f>
        <v>WRS/N1-2</v>
      </c>
      <c r="C80" s="317"/>
    </row>
    <row r="81" spans="1:12" ht="27" customHeight="1" x14ac:dyDescent="0.4">
      <c r="A81" s="61" t="s">
        <v>6</v>
      </c>
      <c r="B81" s="160">
        <f>B28</f>
        <v>99.15</v>
      </c>
    </row>
    <row r="82" spans="1:12" s="3" customFormat="1" ht="27" customHeight="1" x14ac:dyDescent="0.4">
      <c r="A82" s="61" t="s">
        <v>49</v>
      </c>
      <c r="B82" s="63">
        <v>0</v>
      </c>
      <c r="C82" s="296" t="s">
        <v>50</v>
      </c>
      <c r="D82" s="297"/>
      <c r="E82" s="297"/>
      <c r="F82" s="297"/>
      <c r="G82" s="29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299" t="s">
        <v>111</v>
      </c>
      <c r="D84" s="300"/>
      <c r="E84" s="300"/>
      <c r="F84" s="300"/>
      <c r="G84" s="300"/>
      <c r="H84" s="30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299" t="s">
        <v>112</v>
      </c>
      <c r="D85" s="300"/>
      <c r="E85" s="300"/>
      <c r="F85" s="300"/>
      <c r="G85" s="300"/>
      <c r="H85" s="30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2" t="s">
        <v>60</v>
      </c>
      <c r="G89" s="303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62028252</v>
      </c>
      <c r="E91" s="85">
        <f>IF(ISBLANK(D91),"-",$D$101/$D$98*D91)</f>
        <v>57163753.748971514</v>
      </c>
      <c r="F91" s="84">
        <v>60042994</v>
      </c>
      <c r="G91" s="86">
        <f>IF(ISBLANK(F91),"-",$D$101/$F$98*F91)</f>
        <v>57682273.415569223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62357615</v>
      </c>
      <c r="E92" s="90">
        <f>IF(ISBLANK(D92),"-",$D$101/$D$98*D92)</f>
        <v>57467286.813646987</v>
      </c>
      <c r="F92" s="89">
        <v>59746596</v>
      </c>
      <c r="G92" s="91">
        <f>IF(ISBLANK(F92),"-",$D$101/$F$98*F92)</f>
        <v>57397528.946034141</v>
      </c>
      <c r="I92" s="304">
        <f>ABS((F96/D96*D95)-F95)/D95</f>
        <v>2.4516756305647449E-3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62281686</v>
      </c>
      <c r="E93" s="90">
        <f>IF(ISBLANK(D93),"-",$D$101/$D$98*D93)</f>
        <v>57397312.462952636</v>
      </c>
      <c r="F93" s="89">
        <v>59736891</v>
      </c>
      <c r="G93" s="91">
        <f>IF(ISBLANK(F93),"-",$D$101/$F$98*F93)</f>
        <v>57388205.51916609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62222517.666666664</v>
      </c>
      <c r="E95" s="100">
        <f>AVERAGE(E91:E94)</f>
        <v>57342784.341857046</v>
      </c>
      <c r="F95" s="170">
        <f>AVERAGE(F91:F94)</f>
        <v>59842160.333333336</v>
      </c>
      <c r="G95" s="171">
        <f>AVERAGE(G91:G94)</f>
        <v>57489335.960256487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24.32</v>
      </c>
      <c r="E96" s="92"/>
      <c r="F96" s="104">
        <v>23.33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24.32</v>
      </c>
      <c r="E97" s="107"/>
      <c r="F97" s="106">
        <f>F96*$B$87</f>
        <v>23.33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24.11328</v>
      </c>
      <c r="E98" s="110"/>
      <c r="F98" s="109">
        <f>F97*$B$83/100</f>
        <v>23.131695000000001</v>
      </c>
    </row>
    <row r="99" spans="1:10" ht="19.5" customHeight="1" x14ac:dyDescent="0.3">
      <c r="A99" s="290" t="s">
        <v>78</v>
      </c>
      <c r="B99" s="305"/>
      <c r="C99" s="174" t="s">
        <v>116</v>
      </c>
      <c r="D99" s="178">
        <f>D98/$B$98</f>
        <v>0.24113280000000001</v>
      </c>
      <c r="E99" s="110"/>
      <c r="F99" s="113">
        <f>F98/$B$98</f>
        <v>0.23131694999999999</v>
      </c>
      <c r="G99" s="179"/>
      <c r="H99" s="102"/>
    </row>
    <row r="100" spans="1:10" ht="19.5" customHeight="1" x14ac:dyDescent="0.3">
      <c r="A100" s="292"/>
      <c r="B100" s="306"/>
      <c r="C100" s="174" t="s">
        <v>80</v>
      </c>
      <c r="D100" s="180">
        <f>$B$56/$B$116</f>
        <v>0.22222222222222221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57416060.151056767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2.9000079384284864E-3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58281386</v>
      </c>
      <c r="E108" s="231">
        <f t="shared" ref="E108:E113" si="1">IF(ISBLANK(D108),"-",D108/$D$103*$D$100*$B$116)</f>
        <v>203.01422928242249</v>
      </c>
      <c r="F108" s="197">
        <f t="shared" ref="F108:F113" si="2">IF(ISBLANK(D108), "-", E108/$B$56)</f>
        <v>1.0150711464121125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57854771</v>
      </c>
      <c r="E109" s="232">
        <f t="shared" si="1"/>
        <v>201.52818165436298</v>
      </c>
      <c r="F109" s="198">
        <f t="shared" si="2"/>
        <v>1.007640908271815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58413610</v>
      </c>
      <c r="E110" s="232">
        <f t="shared" si="1"/>
        <v>203.47481121595163</v>
      </c>
      <c r="F110" s="198">
        <f t="shared" si="2"/>
        <v>1.0173740560797582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56149720</v>
      </c>
      <c r="E111" s="232">
        <f t="shared" si="1"/>
        <v>195.58889917655398</v>
      </c>
      <c r="F111" s="198">
        <f t="shared" si="2"/>
        <v>0.97794449588276988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56268582</v>
      </c>
      <c r="E112" s="232">
        <f t="shared" si="1"/>
        <v>196.00293664163704</v>
      </c>
      <c r="F112" s="198">
        <f t="shared" si="2"/>
        <v>0.98001468320818519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/>
      <c r="E113" s="233"/>
      <c r="F113" s="201"/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0.99960905797092803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1.9193922923992489E-2</v>
      </c>
      <c r="I116" s="50"/>
    </row>
    <row r="117" spans="1:10" ht="27" customHeight="1" x14ac:dyDescent="0.4">
      <c r="A117" s="290" t="s">
        <v>78</v>
      </c>
      <c r="B117" s="291"/>
      <c r="C117" s="209"/>
      <c r="D117" s="210"/>
      <c r="E117" s="211" t="s">
        <v>20</v>
      </c>
      <c r="F117" s="212">
        <f>COUNT(F108:F113)</f>
        <v>5</v>
      </c>
      <c r="I117" s="50"/>
      <c r="J117" s="188"/>
    </row>
    <row r="118" spans="1:10" ht="19.5" customHeight="1" x14ac:dyDescent="0.3">
      <c r="A118" s="292"/>
      <c r="B118" s="29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4" t="str">
        <f>B20</f>
        <v>Nevirapine USP</v>
      </c>
      <c r="D120" s="294"/>
      <c r="E120" s="157" t="s">
        <v>124</v>
      </c>
      <c r="F120" s="157"/>
      <c r="G120" s="158">
        <f>F115</f>
        <v>0.99960905797092803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295" t="s">
        <v>26</v>
      </c>
      <c r="C122" s="295"/>
      <c r="E122" s="163" t="s">
        <v>27</v>
      </c>
      <c r="F122" s="215"/>
      <c r="G122" s="295" t="s">
        <v>28</v>
      </c>
      <c r="H122" s="295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dcterms:created xsi:type="dcterms:W3CDTF">2005-07-05T10:19:27Z</dcterms:created>
  <dcterms:modified xsi:type="dcterms:W3CDTF">2015-10-19T07:42:19Z</dcterms:modified>
  <cp:category/>
</cp:coreProperties>
</file>