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 ABC" sheetId="1" r:id="rId1"/>
    <sheet name="SST 3TC" sheetId="5" r:id="rId2"/>
    <sheet name="Uniformity" sheetId="2" r:id="rId3"/>
    <sheet name="Abacavir" sheetId="3" r:id="rId4"/>
    <sheet name="Lamivudine" sheetId="4" r:id="rId5"/>
  </sheets>
  <externalReferences>
    <externalReference r:id="rId6"/>
  </externalReferences>
  <definedNames>
    <definedName name="_xlnm.Print_Area" localSheetId="3">Abacavir!$A$1:$H$127</definedName>
    <definedName name="_xlnm.Print_Area" localSheetId="4">Lamivudine!$A$1:$I$127</definedName>
    <definedName name="_xlnm.Print_Area" localSheetId="2">Uniformity!$A$1:$L$58</definedName>
  </definedNames>
  <calcPr calcId="144525"/>
</workbook>
</file>

<file path=xl/calcChain.xml><?xml version="1.0" encoding="utf-8"?>
<calcChain xmlns="http://schemas.openxmlformats.org/spreadsheetml/2006/main">
  <c r="B18" i="1" l="1"/>
  <c r="C19" i="2" l="1"/>
  <c r="C18" i="2"/>
  <c r="B23" i="4"/>
  <c r="B22" i="4"/>
  <c r="B42" i="1" l="1"/>
  <c r="B41" i="1"/>
  <c r="B40" i="1"/>
  <c r="B39" i="1"/>
  <c r="B32" i="1"/>
  <c r="E30" i="1"/>
  <c r="D30" i="1"/>
  <c r="C30" i="1"/>
  <c r="B30" i="1"/>
  <c r="B31" i="1" s="1"/>
  <c r="B21" i="1"/>
  <c r="B20" i="1"/>
  <c r="B19" i="1"/>
  <c r="B17" i="1"/>
  <c r="B42" i="5"/>
  <c r="B41" i="5"/>
  <c r="B32" i="5"/>
  <c r="B31" i="5"/>
  <c r="E30" i="5"/>
  <c r="C30" i="5"/>
  <c r="B30" i="5"/>
  <c r="B21" i="5"/>
  <c r="B20" i="5"/>
  <c r="B19" i="5"/>
  <c r="B40" i="5" s="1"/>
  <c r="B18" i="5"/>
  <c r="B39" i="5" s="1"/>
  <c r="B17" i="5"/>
  <c r="B53" i="5"/>
  <c r="E51" i="5"/>
  <c r="D51" i="5"/>
  <c r="C51" i="5"/>
  <c r="B51" i="5"/>
  <c r="B52" i="5" s="1"/>
  <c r="F95" i="4" l="1"/>
  <c r="D95" i="4"/>
  <c r="F95" i="3"/>
  <c r="D95" i="3"/>
  <c r="F42" i="4"/>
  <c r="D42" i="4"/>
  <c r="D68" i="3"/>
  <c r="D64" i="3"/>
  <c r="D60" i="3"/>
  <c r="F42" i="3"/>
  <c r="D42" i="3"/>
  <c r="B30" i="3"/>
  <c r="B30" i="4"/>
  <c r="C120" i="4"/>
  <c r="B116" i="4"/>
  <c r="D100" i="4" s="1"/>
  <c r="B98" i="4"/>
  <c r="I92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B34" i="4"/>
  <c r="F44" i="4" s="1"/>
  <c r="F45" i="4" s="1"/>
  <c r="C120" i="3"/>
  <c r="B116" i="3"/>
  <c r="D100" i="3"/>
  <c r="B98" i="3"/>
  <c r="B87" i="3"/>
  <c r="B81" i="3"/>
  <c r="B83" i="3" s="1"/>
  <c r="B80" i="3"/>
  <c r="B79" i="3"/>
  <c r="C76" i="3"/>
  <c r="B68" i="3"/>
  <c r="C56" i="3"/>
  <c r="B55" i="3"/>
  <c r="B45" i="3"/>
  <c r="D48" i="3" s="1"/>
  <c r="B34" i="3"/>
  <c r="C46" i="2"/>
  <c r="C45" i="2"/>
  <c r="D38" i="2"/>
  <c r="D33" i="2"/>
  <c r="D28" i="2"/>
  <c r="B53" i="1"/>
  <c r="E51" i="1"/>
  <c r="D51" i="1"/>
  <c r="C51" i="1"/>
  <c r="B51" i="1"/>
  <c r="B52" i="1" s="1"/>
  <c r="I39" i="4" l="1"/>
  <c r="D101" i="4"/>
  <c r="D102" i="4" s="1"/>
  <c r="D101" i="3"/>
  <c r="G93" i="3" s="1"/>
  <c r="I92" i="3"/>
  <c r="F97" i="4"/>
  <c r="F98" i="4" s="1"/>
  <c r="F99" i="4" s="1"/>
  <c r="D44" i="4"/>
  <c r="D45" i="4" s="1"/>
  <c r="E38" i="4" s="1"/>
  <c r="F46" i="4"/>
  <c r="I39" i="3"/>
  <c r="D98" i="4"/>
  <c r="D99" i="4" s="1"/>
  <c r="D50" i="2"/>
  <c r="D42" i="2"/>
  <c r="C49" i="2"/>
  <c r="D43" i="2"/>
  <c r="D39" i="2"/>
  <c r="D35" i="2"/>
  <c r="D31" i="2"/>
  <c r="D27" i="2"/>
  <c r="B57" i="4"/>
  <c r="B69" i="4" s="1"/>
  <c r="B49" i="2"/>
  <c r="D44" i="3"/>
  <c r="D45" i="3" s="1"/>
  <c r="E40" i="3" s="1"/>
  <c r="F44" i="3"/>
  <c r="F45" i="3" s="1"/>
  <c r="F46" i="3" s="1"/>
  <c r="D49" i="3"/>
  <c r="E39" i="3"/>
  <c r="D24" i="2"/>
  <c r="D29" i="2"/>
  <c r="D34" i="2"/>
  <c r="D40" i="2"/>
  <c r="D49" i="2"/>
  <c r="G41" i="3"/>
  <c r="B57" i="3"/>
  <c r="B69" i="3" s="1"/>
  <c r="F97" i="3"/>
  <c r="F98" i="3" s="1"/>
  <c r="F99" i="3" s="1"/>
  <c r="D97" i="3"/>
  <c r="D98" i="3" s="1"/>
  <c r="D102" i="3"/>
  <c r="D25" i="2"/>
  <c r="D30" i="2"/>
  <c r="D36" i="2"/>
  <c r="D41" i="2"/>
  <c r="C50" i="2"/>
  <c r="D26" i="2"/>
  <c r="D32" i="2"/>
  <c r="D37" i="2"/>
  <c r="E41" i="4"/>
  <c r="G40" i="4"/>
  <c r="D49" i="4"/>
  <c r="G38" i="4"/>
  <c r="G41" i="4"/>
  <c r="G39" i="4"/>
  <c r="E91" i="3" l="1"/>
  <c r="E92" i="3"/>
  <c r="E93" i="3"/>
  <c r="E39" i="4"/>
  <c r="D52" i="4" s="1"/>
  <c r="D46" i="4"/>
  <c r="E40" i="4"/>
  <c r="D50" i="4" s="1"/>
  <c r="E91" i="4"/>
  <c r="E93" i="4"/>
  <c r="E92" i="4"/>
  <c r="E94" i="4"/>
  <c r="G42" i="4"/>
  <c r="G38" i="3"/>
  <c r="E38" i="3"/>
  <c r="G94" i="4"/>
  <c r="G93" i="4"/>
  <c r="G92" i="4"/>
  <c r="G91" i="4"/>
  <c r="G92" i="3"/>
  <c r="G94" i="3"/>
  <c r="G91" i="3"/>
  <c r="G39" i="3"/>
  <c r="D99" i="3"/>
  <c r="E94" i="3"/>
  <c r="G40" i="3"/>
  <c r="D46" i="3"/>
  <c r="E41" i="3"/>
  <c r="E42" i="4" l="1"/>
  <c r="D50" i="3"/>
  <c r="E95" i="4"/>
  <c r="D105" i="4"/>
  <c r="E42" i="3"/>
  <c r="G42" i="3"/>
  <c r="D105" i="3"/>
  <c r="G95" i="3"/>
  <c r="D52" i="3"/>
  <c r="D103" i="3"/>
  <c r="E111" i="3" s="1"/>
  <c r="F111" i="3" s="1"/>
  <c r="E95" i="3"/>
  <c r="D103" i="4"/>
  <c r="E108" i="4" s="1"/>
  <c r="F108" i="4" s="1"/>
  <c r="G95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H60" i="4" s="1"/>
  <c r="G68" i="3"/>
  <c r="H68" i="3" s="1"/>
  <c r="G70" i="3"/>
  <c r="H70" i="3" s="1"/>
  <c r="G67" i="3"/>
  <c r="H67" i="3" s="1"/>
  <c r="G65" i="3"/>
  <c r="H65" i="3" s="1"/>
  <c r="G63" i="3"/>
  <c r="H63" i="3" s="1"/>
  <c r="G61" i="3"/>
  <c r="H61" i="3" s="1"/>
  <c r="G71" i="3"/>
  <c r="H71" i="3" s="1"/>
  <c r="G64" i="3"/>
  <c r="H64" i="3" s="1"/>
  <c r="G60" i="3"/>
  <c r="H60" i="3" s="1"/>
  <c r="D51" i="3"/>
  <c r="G69" i="3"/>
  <c r="H69" i="3" s="1"/>
  <c r="G66" i="3"/>
  <c r="H66" i="3" s="1"/>
  <c r="G62" i="3"/>
  <c r="H62" i="3" s="1"/>
  <c r="D104" i="4" l="1"/>
  <c r="E108" i="3"/>
  <c r="F108" i="3" s="1"/>
  <c r="E110" i="4"/>
  <c r="F110" i="4" s="1"/>
  <c r="E112" i="4"/>
  <c r="F112" i="4" s="1"/>
  <c r="E109" i="3"/>
  <c r="F109" i="3" s="1"/>
  <c r="E113" i="3"/>
  <c r="F113" i="3" s="1"/>
  <c r="E110" i="3"/>
  <c r="F110" i="3" s="1"/>
  <c r="D104" i="3"/>
  <c r="E112" i="3"/>
  <c r="F112" i="3" s="1"/>
  <c r="E109" i="4"/>
  <c r="F109" i="4" s="1"/>
  <c r="E111" i="4"/>
  <c r="F111" i="4" s="1"/>
  <c r="E113" i="4"/>
  <c r="F113" i="4" s="1"/>
  <c r="H72" i="3"/>
  <c r="H74" i="3"/>
  <c r="H72" i="4"/>
  <c r="H74" i="4"/>
  <c r="F117" i="3" l="1"/>
  <c r="F115" i="3"/>
  <c r="G120" i="3" s="1"/>
  <c r="F115" i="4"/>
  <c r="G120" i="4" s="1"/>
  <c r="F117" i="4"/>
  <c r="F116" i="4"/>
  <c r="H73" i="4"/>
  <c r="G76" i="4"/>
  <c r="G76" i="3"/>
  <c r="H73" i="3"/>
  <c r="F116" i="3" l="1"/>
</calcChain>
</file>

<file path=xl/sharedStrings.xml><?xml version="1.0" encoding="utf-8"?>
<sst xmlns="http://schemas.openxmlformats.org/spreadsheetml/2006/main" count="445" uniqueCount="133">
  <si>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</si>
  <si>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</si>
  <si>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</si>
  <si>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</si>
  <si>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</si>
  <si>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</si>
  <si>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</si>
  <si>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NDQD201508141</t>
  </si>
  <si>
    <t>Weight (mg):</t>
  </si>
  <si>
    <t xml:space="preserve">ABACAVIR SULFATE &amp; LAMIVUDINE </t>
  </si>
  <si>
    <t>Standard Conc (mg/mL):</t>
  </si>
  <si>
    <t xml:space="preserve">Each film coated tablet contains: ABACAVIR SULFATE USP equivalent to Abacavir 60mg &amp; LAMIVUDINE USP 30mg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</si>
  <si>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</si>
  <si>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</si>
  <si>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</si>
  <si>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</si>
  <si>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</si>
  <si>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</si>
  <si>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</si>
  <si>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</si>
  <si>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</si>
  <si>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</si>
  <si>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</si>
  <si>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</si>
  <si>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</si>
  <si>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</si>
  <si>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</si>
  <si>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</si>
  <si>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</si>
  <si>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</si>
  <si>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</si>
  <si>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</si>
  <si>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</si>
  <si>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</si>
  <si>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</si>
  <si>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</si>
  <si>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</si>
  <si>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</si>
  <si>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</si>
  <si>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</si>
  <si>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</si>
  <si>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</si>
  <si>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</si>
  <si>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</si>
  <si>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</si>
  <si>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</si>
  <si>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</si>
  <si>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</si>
  <si>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</si>
  <si>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</si>
  <si>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</si>
  <si>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</si>
  <si>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</si>
  <si>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</si>
  <si>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</si>
  <si>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</si>
  <si>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</si>
  <si>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</si>
  <si>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</si>
  <si>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</si>
  <si>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</si>
  <si>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</si>
  <si>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</si>
  <si>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</si>
  <si>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</si>
  <si>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</si>
  <si>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</si>
  <si>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</si>
  <si>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</si>
  <si>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</si>
  <si>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</si>
  <si>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</si>
  <si>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</si>
  <si>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</si>
  <si>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</si>
  <si>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</si>
  <si>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</si>
  <si>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</si>
  <si>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</si>
  <si>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</si>
  <si>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</si>
  <si>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</si>
  <si>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</si>
  <si>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</si>
  <si>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</si>
  <si>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</si>
  <si>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</si>
  <si>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</si>
  <si>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</si>
  <si>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</si>
  <si>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</si>
  <si>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</si>
  <si>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</si>
  <si>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</si>
  <si>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</si>
  <si>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</si>
  <si>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</si>
  <si>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</si>
  <si>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</si>
  <si>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</si>
  <si>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</si>
  <si>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</si>
  <si>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</si>
  <si>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</si>
  <si>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</si>
  <si>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</si>
  <si>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</si>
  <si>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</si>
  <si>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</si>
  <si>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</si>
  <si>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</si>
  <si>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</si>
  <si>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</si>
  <si>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</si>
  <si>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</si>
  <si>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</si>
  <si>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</si>
  <si>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</si>
  <si>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</si>
  <si>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</si>
  <si>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</si>
  <si>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</si>
  <si>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</si>
  <si>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</si>
  <si>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</t>
  </si>
  <si>
    <t>PRS/A12-1</t>
  </si>
  <si>
    <t xml:space="preserve">Lamivudine </t>
  </si>
  <si>
    <t>JOYFRIDA</t>
  </si>
  <si>
    <t>30th Sept 2015</t>
  </si>
  <si>
    <t>Joyfrida</t>
  </si>
  <si>
    <t>WRSPN15-105</t>
  </si>
  <si>
    <t>22nd Sept 2015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</si>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</sst>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13" fillId="3" borderId="29" xfId="0" applyNumberFormat="1" applyFont="1" applyFill="1" applyBorder="1" applyAlignment="1" applyProtection="1">
      <alignment horizontal="center"/>
      <protection locked="0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173" fontId="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60" xfId="0" applyFont="1" applyFill="1" applyBorder="1" applyAlignment="1" applyProtection="1">
      <alignment horizontal="center"/>
      <protection locked="0"/>
    </xf>
    <xf numFmtId="0" fontId="13" fillId="3" borderId="61" xfId="0" applyFont="1" applyFill="1" applyBorder="1" applyAlignment="1" applyProtection="1">
      <alignment horizontal="center"/>
      <protection locked="0"/>
    </xf>
    <xf numFmtId="15" fontId="12" fillId="2" borderId="11" xfId="0" applyNumberFormat="1" applyFont="1" applyFill="1" applyBorder="1" applyAlignment="1">
      <alignment horizontal="left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%20450\Downloads\NDQD2015080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3TC"/>
      <sheetName val="Uniformity"/>
      <sheetName val="Abacavir"/>
      <sheetName val="Lamividune"/>
    </sheetNames>
    <sheetDataSet>
      <sheetData sheetId="0" refreshError="1"/>
      <sheetData sheetId="1" refreshError="1"/>
      <sheetData sheetId="2" refreshError="1"/>
      <sheetData sheetId="3">
        <row r="18">
          <cell r="B18" t="str">
            <v>ABACAVIR SULFATE &amp; LAMIVUDINE TABLETS</v>
          </cell>
        </row>
        <row r="28">
          <cell r="B28">
            <v>99.4</v>
          </cell>
        </row>
        <row r="43">
          <cell r="D43">
            <v>30.13</v>
          </cell>
        </row>
        <row r="46">
          <cell r="D46">
            <v>0.25569086297930704</v>
          </cell>
        </row>
        <row r="79">
          <cell r="B79" t="str">
            <v>Abacavir sulphate</v>
          </cell>
        </row>
        <row r="81">
          <cell r="B81">
            <v>99.4</v>
          </cell>
        </row>
        <row r="96">
          <cell r="D96">
            <v>29.06</v>
          </cell>
        </row>
        <row r="99">
          <cell r="D99">
            <v>4.9323584704654561E-2</v>
          </cell>
        </row>
      </sheetData>
      <sheetData sheetId="4">
        <row r="26">
          <cell r="B26" t="str">
            <v>Lamivudine</v>
          </cell>
        </row>
        <row r="28">
          <cell r="B28">
            <v>101.74</v>
          </cell>
        </row>
        <row r="43">
          <cell r="D43">
            <v>25.34</v>
          </cell>
        </row>
        <row r="46">
          <cell r="D46">
            <v>0.12890457999999999</v>
          </cell>
        </row>
        <row r="96">
          <cell r="D96">
            <v>14.09</v>
          </cell>
        </row>
        <row r="99">
          <cell r="D99">
            <v>2.8670332E-2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7" zoomScale="60" zoomScaleNormal="100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[1]Abacavir!B18</f>
        <v>ABACAVIR SULFATE &amp; LAMIVUDINE TABLETS</v>
      </c>
      <c r="C17" s="398"/>
      <c r="D17" s="9"/>
      <c r="E17" s="71"/>
    </row>
    <row r="18" spans="1:6" ht="16.5" customHeight="1" x14ac:dyDescent="0.3">
      <c r="A18" s="11" t="s">
        <v>4</v>
      </c>
      <c r="B18" s="8" t="str">
        <f>Abacavir!B19</f>
        <v>NDQD201508141</v>
      </c>
      <c r="C18" s="71"/>
      <c r="D18" s="71"/>
      <c r="E18" s="71"/>
    </row>
    <row r="19" spans="1:6" ht="16.5" customHeight="1" x14ac:dyDescent="0.3">
      <c r="A19" s="11" t="s">
        <v>6</v>
      </c>
      <c r="B19" s="12">
        <f>[1]Abacavir!B28</f>
        <v>99.4</v>
      </c>
      <c r="C19" s="71"/>
      <c r="D19" s="71"/>
      <c r="E19" s="71"/>
    </row>
    <row r="20" spans="1:6" ht="16.5" customHeight="1" x14ac:dyDescent="0.3">
      <c r="A20" s="7" t="s">
        <v>8</v>
      </c>
      <c r="B20" s="12">
        <f>[1]Abacavir!D43</f>
        <v>30.13</v>
      </c>
      <c r="C20" s="71"/>
      <c r="D20" s="71"/>
      <c r="E20" s="71"/>
    </row>
    <row r="21" spans="1:6" ht="16.5" customHeight="1" x14ac:dyDescent="0.3">
      <c r="A21" s="7" t="s">
        <v>10</v>
      </c>
      <c r="B21" s="459">
        <f>[1]Abacavir!D46</f>
        <v>0.25569086297930704</v>
      </c>
      <c r="C21" s="71"/>
      <c r="D21" s="71"/>
      <c r="E21" s="71"/>
    </row>
    <row r="22" spans="1:6" ht="15.75" customHeight="1" x14ac:dyDescent="0.25">
      <c r="A22" s="10"/>
      <c r="B22" s="71"/>
      <c r="C22" s="71"/>
      <c r="D22" s="71"/>
      <c r="E22" s="71"/>
    </row>
    <row r="23" spans="1:6" ht="16.5" customHeight="1" x14ac:dyDescent="0.3">
      <c r="A23" s="13" t="s">
        <v>12</v>
      </c>
      <c r="B23" s="14" t="s">
        <v>13</v>
      </c>
      <c r="C23" s="15" t="s">
        <v>14</v>
      </c>
      <c r="D23" s="15" t="s">
        <v>15</v>
      </c>
      <c r="E23" s="15" t="s">
        <v>16</v>
      </c>
    </row>
    <row r="24" spans="1:6" ht="16.5" customHeight="1" x14ac:dyDescent="0.3">
      <c r="A24" s="16">
        <v>1</v>
      </c>
      <c r="B24" s="17">
        <v>45584684</v>
      </c>
      <c r="C24" s="17">
        <v>19320.150000000001</v>
      </c>
      <c r="D24" s="18">
        <v>0.98</v>
      </c>
      <c r="E24" s="19">
        <v>10.99</v>
      </c>
    </row>
    <row r="25" spans="1:6" ht="16.5" customHeight="1" x14ac:dyDescent="0.3">
      <c r="A25" s="16">
        <v>2</v>
      </c>
      <c r="B25" s="17">
        <v>45546654</v>
      </c>
      <c r="C25" s="17">
        <v>19395.689999999999</v>
      </c>
      <c r="D25" s="18">
        <v>0.97</v>
      </c>
      <c r="E25" s="18">
        <v>10.98</v>
      </c>
    </row>
    <row r="26" spans="1:6" ht="16.5" customHeight="1" x14ac:dyDescent="0.3">
      <c r="A26" s="16">
        <v>3</v>
      </c>
      <c r="B26" s="17">
        <v>45630123</v>
      </c>
      <c r="C26" s="17">
        <v>19382.07</v>
      </c>
      <c r="D26" s="18">
        <v>0.96</v>
      </c>
      <c r="E26" s="18">
        <v>10.98</v>
      </c>
    </row>
    <row r="27" spans="1:6" ht="16.5" customHeight="1" x14ac:dyDescent="0.3">
      <c r="A27" s="16">
        <v>4</v>
      </c>
      <c r="B27" s="17">
        <v>45452643</v>
      </c>
      <c r="C27" s="18">
        <v>19522.41</v>
      </c>
      <c r="D27" s="18">
        <v>0.98</v>
      </c>
      <c r="E27" s="18">
        <v>10.98</v>
      </c>
    </row>
    <row r="28" spans="1:6" ht="16.5" customHeight="1" x14ac:dyDescent="0.3">
      <c r="A28" s="16">
        <v>5</v>
      </c>
      <c r="B28" s="17">
        <v>45483103</v>
      </c>
      <c r="C28" s="18">
        <v>19493.77</v>
      </c>
      <c r="D28" s="18">
        <v>0.98</v>
      </c>
      <c r="E28" s="18">
        <v>10.98</v>
      </c>
    </row>
    <row r="29" spans="1:6" ht="16.5" customHeight="1" x14ac:dyDescent="0.3">
      <c r="A29" s="16">
        <v>6</v>
      </c>
      <c r="B29" s="20">
        <v>45482500</v>
      </c>
      <c r="C29" s="18">
        <v>19358.990000000002</v>
      </c>
      <c r="D29" s="21">
        <v>0.97</v>
      </c>
      <c r="E29" s="21">
        <v>10.99</v>
      </c>
    </row>
    <row r="30" spans="1:6" ht="16.5" customHeight="1" x14ac:dyDescent="0.3">
      <c r="A30" s="22" t="s">
        <v>17</v>
      </c>
      <c r="B30" s="23">
        <f>AVERAGE(B24:B29)</f>
        <v>45529951.166666664</v>
      </c>
      <c r="C30" s="24">
        <f>AVERAGE(C24:C29)</f>
        <v>19412.18</v>
      </c>
      <c r="D30" s="25">
        <f>AVERAGE(D24:D29)</f>
        <v>0.97333333333333327</v>
      </c>
      <c r="E30" s="25">
        <f>AVERAGE(E24:E29)</f>
        <v>10.983333333333334</v>
      </c>
    </row>
    <row r="31" spans="1:6" ht="16.5" customHeight="1" x14ac:dyDescent="0.3">
      <c r="A31" s="26" t="s">
        <v>18</v>
      </c>
      <c r="B31" s="27">
        <f>(STDEV(B24:B29)/B30)</f>
        <v>1.5131598326822934E-3</v>
      </c>
      <c r="C31" s="28"/>
      <c r="D31" s="28"/>
      <c r="E31" s="29"/>
      <c r="F31" s="2"/>
    </row>
    <row r="32" spans="1:6" s="2" customFormat="1" ht="16.5" customHeight="1" x14ac:dyDescent="0.3">
      <c r="A32" s="30" t="s">
        <v>19</v>
      </c>
      <c r="B32" s="31">
        <f>COUNT(B24:B29)</f>
        <v>6</v>
      </c>
      <c r="C32" s="32"/>
      <c r="D32" s="72"/>
      <c r="E32" s="34"/>
    </row>
    <row r="33" spans="1:6" s="2" customFormat="1" ht="15.75" customHeight="1" x14ac:dyDescent="0.25">
      <c r="A33" s="10"/>
      <c r="B33" s="71"/>
      <c r="C33" s="71"/>
      <c r="D33" s="71"/>
      <c r="E33" s="71"/>
    </row>
    <row r="34" spans="1:6" s="2" customFormat="1" ht="16.5" customHeight="1" x14ac:dyDescent="0.3">
      <c r="A34" s="11" t="s">
        <v>20</v>
      </c>
      <c r="B34" s="39" t="s">
        <v>21</v>
      </c>
      <c r="C34" s="38"/>
      <c r="D34" s="38"/>
      <c r="E34" s="38"/>
    </row>
    <row r="35" spans="1:6" ht="16.5" customHeight="1" x14ac:dyDescent="0.3">
      <c r="A35" s="11"/>
      <c r="B35" s="39" t="s">
        <v>22</v>
      </c>
      <c r="C35" s="38"/>
      <c r="D35" s="38"/>
      <c r="E35" s="38"/>
      <c r="F35" s="2"/>
    </row>
    <row r="36" spans="1:6" ht="16.5" customHeight="1" x14ac:dyDescent="0.3">
      <c r="A36" s="11"/>
      <c r="B36" s="39" t="s">
        <v>23</v>
      </c>
      <c r="C36" s="38"/>
      <c r="D36" s="38"/>
      <c r="E36" s="38"/>
    </row>
    <row r="37" spans="1:6" ht="15.75" customHeight="1" x14ac:dyDescent="0.25">
      <c r="A37" s="10"/>
      <c r="B37" s="71"/>
      <c r="C37" s="71"/>
      <c r="D37" s="71"/>
      <c r="E37" s="71"/>
    </row>
    <row r="38" spans="1:6" ht="16.5" customHeight="1" x14ac:dyDescent="0.3">
      <c r="A38" s="5" t="s">
        <v>1</v>
      </c>
      <c r="B38" s="58" t="s">
        <v>24</v>
      </c>
      <c r="C38" s="398"/>
      <c r="D38" s="398"/>
      <c r="E38" s="398"/>
    </row>
    <row r="39" spans="1:6" ht="16.5" customHeight="1" x14ac:dyDescent="0.3">
      <c r="A39" s="11" t="s">
        <v>4</v>
      </c>
      <c r="B39" s="8" t="str">
        <f>[1]Abacavir!B79</f>
        <v>Abacavir sulphate</v>
      </c>
      <c r="C39" s="71"/>
      <c r="D39" s="71"/>
      <c r="E39" s="71"/>
    </row>
    <row r="40" spans="1:6" ht="16.5" customHeight="1" x14ac:dyDescent="0.3">
      <c r="A40" s="11" t="s">
        <v>6</v>
      </c>
      <c r="B40" s="12">
        <f>[1]Abacavir!B81</f>
        <v>99.4</v>
      </c>
      <c r="C40" s="71"/>
      <c r="D40" s="71"/>
      <c r="E40" s="71"/>
    </row>
    <row r="41" spans="1:6" ht="16.5" customHeight="1" x14ac:dyDescent="0.3">
      <c r="A41" s="7" t="s">
        <v>8</v>
      </c>
      <c r="B41" s="12">
        <f>[1]Abacavir!D96</f>
        <v>29.06</v>
      </c>
      <c r="C41" s="71"/>
      <c r="D41" s="71"/>
      <c r="E41" s="71"/>
    </row>
    <row r="42" spans="1:6" ht="16.5" customHeight="1" x14ac:dyDescent="0.3">
      <c r="A42" s="7" t="s">
        <v>10</v>
      </c>
      <c r="B42" s="12">
        <f>[1]Abacavir!D99</f>
        <v>4.9323584704654561E-2</v>
      </c>
      <c r="C42" s="71"/>
      <c r="D42" s="71"/>
      <c r="E42" s="71"/>
    </row>
    <row r="43" spans="1:6" ht="15.75" customHeight="1" x14ac:dyDescent="0.25">
      <c r="A43" s="10"/>
      <c r="B43" s="71"/>
      <c r="C43" s="71"/>
      <c r="D43" s="71"/>
      <c r="E43" s="71"/>
    </row>
    <row r="44" spans="1:6" ht="16.5" customHeight="1" x14ac:dyDescent="0.3">
      <c r="A44" s="13" t="s">
        <v>12</v>
      </c>
      <c r="B44" s="14" t="s">
        <v>13</v>
      </c>
      <c r="C44" s="15" t="s">
        <v>14</v>
      </c>
      <c r="D44" s="15" t="s">
        <v>15</v>
      </c>
      <c r="E44" s="15" t="s">
        <v>16</v>
      </c>
    </row>
    <row r="45" spans="1:6" ht="16.5" customHeight="1" x14ac:dyDescent="0.3">
      <c r="A45" s="16">
        <v>1</v>
      </c>
      <c r="B45" s="17">
        <v>44214012</v>
      </c>
      <c r="C45" s="17">
        <v>8008</v>
      </c>
      <c r="D45" s="18">
        <v>1</v>
      </c>
      <c r="E45" s="19">
        <v>14.77</v>
      </c>
    </row>
    <row r="46" spans="1:6" ht="16.5" customHeight="1" x14ac:dyDescent="0.3">
      <c r="A46" s="16">
        <v>2</v>
      </c>
      <c r="B46" s="17">
        <v>44210810</v>
      </c>
      <c r="C46" s="17">
        <v>8031</v>
      </c>
      <c r="D46" s="18">
        <v>1</v>
      </c>
      <c r="E46" s="18">
        <v>14.76</v>
      </c>
    </row>
    <row r="47" spans="1:6" ht="16.5" customHeight="1" x14ac:dyDescent="0.3">
      <c r="A47" s="16">
        <v>3</v>
      </c>
      <c r="B47" s="17">
        <v>44207395</v>
      </c>
      <c r="C47" s="17">
        <v>8138</v>
      </c>
      <c r="D47" s="18">
        <v>0.99</v>
      </c>
      <c r="E47" s="18">
        <v>14.75</v>
      </c>
    </row>
    <row r="48" spans="1:6" ht="16.5" customHeight="1" x14ac:dyDescent="0.3">
      <c r="A48" s="16">
        <v>4</v>
      </c>
      <c r="B48" s="17">
        <v>44212056</v>
      </c>
      <c r="C48" s="17">
        <v>8264</v>
      </c>
      <c r="D48" s="18">
        <v>1</v>
      </c>
      <c r="E48" s="18">
        <v>14.74</v>
      </c>
    </row>
    <row r="49" spans="1:7" ht="16.5" customHeight="1" x14ac:dyDescent="0.3">
      <c r="A49" s="16">
        <v>5</v>
      </c>
      <c r="B49" s="17">
        <v>44181421</v>
      </c>
      <c r="C49" s="17">
        <v>8339</v>
      </c>
      <c r="D49" s="18">
        <v>1</v>
      </c>
      <c r="E49" s="18">
        <v>14.74</v>
      </c>
    </row>
    <row r="50" spans="1:7" ht="16.5" customHeight="1" x14ac:dyDescent="0.3">
      <c r="A50" s="16">
        <v>6</v>
      </c>
      <c r="B50" s="20">
        <v>44189718</v>
      </c>
      <c r="C50" s="20">
        <v>8377</v>
      </c>
      <c r="D50" s="21">
        <v>1</v>
      </c>
      <c r="E50" s="21">
        <v>14.74</v>
      </c>
    </row>
    <row r="51" spans="1:7" ht="16.5" customHeight="1" x14ac:dyDescent="0.3">
      <c r="A51" s="22" t="s">
        <v>17</v>
      </c>
      <c r="B51" s="23">
        <f>AVERAGE(B45:B50)</f>
        <v>44202568.666666664</v>
      </c>
      <c r="C51" s="24">
        <f>AVERAGE(C45:C50)</f>
        <v>8192.8333333333339</v>
      </c>
      <c r="D51" s="25">
        <f>AVERAGE(D45:D50)</f>
        <v>0.99833333333333341</v>
      </c>
      <c r="E51" s="25">
        <f>AVERAGE(E45:E50)</f>
        <v>14.75</v>
      </c>
    </row>
    <row r="52" spans="1:7" ht="16.5" customHeight="1" x14ac:dyDescent="0.3">
      <c r="A52" s="26" t="s">
        <v>18</v>
      </c>
      <c r="B52" s="27">
        <f>(STDEV(B45:B50)/B51)</f>
        <v>3.0763048862920191E-4</v>
      </c>
      <c r="C52" s="28"/>
      <c r="D52" s="28"/>
      <c r="E52" s="29"/>
      <c r="F52" s="2"/>
    </row>
    <row r="53" spans="1:7" s="2" customFormat="1" ht="16.5" customHeight="1" x14ac:dyDescent="0.3">
      <c r="A53" s="30" t="s">
        <v>19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20</v>
      </c>
      <c r="B55" s="36" t="s">
        <v>21</v>
      </c>
      <c r="C55" s="37"/>
      <c r="D55" s="37"/>
      <c r="E55" s="38"/>
    </row>
    <row r="56" spans="1:7" ht="16.5" customHeight="1" x14ac:dyDescent="0.3">
      <c r="A56" s="11"/>
      <c r="B56" s="36" t="s">
        <v>22</v>
      </c>
      <c r="C56" s="37"/>
      <c r="D56" s="37"/>
      <c r="E56" s="38"/>
      <c r="F56" s="2"/>
    </row>
    <row r="57" spans="1:7" ht="16.5" customHeight="1" x14ac:dyDescent="0.3">
      <c r="A57" s="11"/>
      <c r="B57" s="39" t="s">
        <v>23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461" t="s">
        <v>25</v>
      </c>
      <c r="C59" s="461"/>
      <c r="E59" s="44" t="s">
        <v>26</v>
      </c>
      <c r="F59" s="45"/>
      <c r="G59" s="44" t="s">
        <v>27</v>
      </c>
    </row>
    <row r="60" spans="1:7" ht="26.25" customHeight="1" x14ac:dyDescent="0.3">
      <c r="A60" s="46" t="s">
        <v>28</v>
      </c>
      <c r="B60" s="47"/>
      <c r="C60" s="47" t="s">
        <v>127</v>
      </c>
      <c r="E60" s="47" t="s">
        <v>128</v>
      </c>
      <c r="F60" s="2"/>
      <c r="G60" s="48"/>
    </row>
    <row r="61" spans="1:7" ht="24.75" customHeight="1" x14ac:dyDescent="0.3">
      <c r="A61" s="46" t="s">
        <v>29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49" zoomScale="60" zoomScaleNormal="100" workbookViewId="0">
      <selection activeCell="E67" sqref="E67"/>
    </sheetView>
  </sheetViews>
  <sheetFormatPr defaultRowHeight="13.5" x14ac:dyDescent="0.25"/>
  <cols>
    <col min="1" max="1" width="27.5703125" style="398" customWidth="1"/>
    <col min="2" max="2" width="20.42578125" style="398" customWidth="1"/>
    <col min="3" max="3" width="31.85546875" style="398" customWidth="1"/>
    <col min="4" max="4" width="25.85546875" style="398" customWidth="1"/>
    <col min="5" max="5" width="25.7109375" style="398" customWidth="1"/>
    <col min="6" max="6" width="23.140625" style="398" customWidth="1"/>
    <col min="7" max="7" width="28.42578125" style="398" customWidth="1"/>
    <col min="8" max="8" width="21.5703125" style="398" customWidth="1"/>
    <col min="9" max="9" width="9.140625" style="398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tr">
        <f>[1]Abacavir!B18</f>
        <v>ABACAVIR SULFATE &amp; LAMIVUDINE TABLETS</v>
      </c>
      <c r="D17" s="9"/>
      <c r="E17" s="71"/>
    </row>
    <row r="18" spans="1:5" ht="16.5" customHeight="1" x14ac:dyDescent="0.3">
      <c r="A18" s="74" t="s">
        <v>4</v>
      </c>
      <c r="B18" s="8" t="str">
        <f>[1]Lamividune!B26</f>
        <v>Lamivudine</v>
      </c>
      <c r="C18" s="71"/>
      <c r="D18" s="71"/>
      <c r="E18" s="71"/>
    </row>
    <row r="19" spans="1:5" ht="16.5" customHeight="1" x14ac:dyDescent="0.3">
      <c r="A19" s="74" t="s">
        <v>6</v>
      </c>
      <c r="B19" s="12">
        <f>[1]Lamividune!B28</f>
        <v>101.74</v>
      </c>
      <c r="C19" s="71"/>
      <c r="D19" s="71"/>
      <c r="E19" s="71"/>
    </row>
    <row r="20" spans="1:5" ht="16.5" customHeight="1" x14ac:dyDescent="0.3">
      <c r="A20" s="8" t="s">
        <v>8</v>
      </c>
      <c r="B20" s="12">
        <f>[1]Lamividune!D43</f>
        <v>25.34</v>
      </c>
      <c r="C20" s="71"/>
      <c r="D20" s="71"/>
      <c r="E20" s="71"/>
    </row>
    <row r="21" spans="1:5" ht="16.5" customHeight="1" x14ac:dyDescent="0.3">
      <c r="A21" s="8" t="s">
        <v>10</v>
      </c>
      <c r="B21" s="12">
        <f>[1]Lamividune!D46</f>
        <v>0.12890457999999999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5" t="s">
        <v>12</v>
      </c>
      <c r="B23" s="14" t="s">
        <v>13</v>
      </c>
      <c r="C23" s="15" t="s">
        <v>14</v>
      </c>
      <c r="D23" s="15" t="s">
        <v>15</v>
      </c>
      <c r="E23" s="15" t="s">
        <v>16</v>
      </c>
    </row>
    <row r="24" spans="1:5" ht="16.5" customHeight="1" x14ac:dyDescent="0.3">
      <c r="A24" s="16">
        <v>1</v>
      </c>
      <c r="B24" s="17">
        <v>28934346</v>
      </c>
      <c r="C24" s="17">
        <v>5340.37</v>
      </c>
      <c r="D24" s="18">
        <v>1.01</v>
      </c>
      <c r="E24" s="19">
        <v>2.4500000000000002</v>
      </c>
    </row>
    <row r="25" spans="1:5" ht="16.5" customHeight="1" x14ac:dyDescent="0.3">
      <c r="A25" s="16">
        <v>2</v>
      </c>
      <c r="B25" s="17">
        <v>28884641</v>
      </c>
      <c r="C25" s="17">
        <v>5425.15</v>
      </c>
      <c r="D25" s="18">
        <v>0.99</v>
      </c>
      <c r="E25" s="18">
        <v>2.4500000000000002</v>
      </c>
    </row>
    <row r="26" spans="1:5" ht="16.5" customHeight="1" x14ac:dyDescent="0.3">
      <c r="A26" s="16">
        <v>3</v>
      </c>
      <c r="B26" s="17">
        <v>28906814</v>
      </c>
      <c r="C26" s="17">
        <v>5410.15</v>
      </c>
      <c r="D26" s="18">
        <v>1.03</v>
      </c>
      <c r="E26" s="18">
        <v>2.4500000000000002</v>
      </c>
    </row>
    <row r="27" spans="1:5" ht="16.5" customHeight="1" x14ac:dyDescent="0.3">
      <c r="A27" s="16">
        <v>4</v>
      </c>
      <c r="B27" s="17">
        <v>28818885</v>
      </c>
      <c r="C27" s="17">
        <v>5439.5</v>
      </c>
      <c r="D27" s="18">
        <v>1.02</v>
      </c>
      <c r="E27" s="18">
        <v>2.4500000000000002</v>
      </c>
    </row>
    <row r="28" spans="1:5" ht="16.5" customHeight="1" x14ac:dyDescent="0.3">
      <c r="A28" s="16">
        <v>5</v>
      </c>
      <c r="B28" s="17">
        <v>28844410</v>
      </c>
      <c r="C28" s="17">
        <v>5416.34</v>
      </c>
      <c r="D28" s="18">
        <v>1.04</v>
      </c>
      <c r="E28" s="18">
        <v>2.4500000000000002</v>
      </c>
    </row>
    <row r="29" spans="1:5" ht="16.5" customHeight="1" x14ac:dyDescent="0.3">
      <c r="A29" s="16">
        <v>6</v>
      </c>
      <c r="B29" s="20">
        <v>28845927</v>
      </c>
      <c r="C29" s="20">
        <v>5443.22</v>
      </c>
      <c r="D29" s="21">
        <v>1</v>
      </c>
      <c r="E29" s="21">
        <v>2.4500000000000002</v>
      </c>
    </row>
    <row r="30" spans="1:5" ht="16.5" customHeight="1" x14ac:dyDescent="0.3">
      <c r="A30" s="22" t="s">
        <v>17</v>
      </c>
      <c r="B30" s="23">
        <f>AVERAGE(B24:B29)</f>
        <v>28872503.833333332</v>
      </c>
      <c r="C30" s="24">
        <f>AVERAGE(C24:C29)</f>
        <v>5412.4549999999999</v>
      </c>
      <c r="D30" s="25">
        <v>1</v>
      </c>
      <c r="E30" s="25">
        <f>AVERAGE(E24:E29)</f>
        <v>2.4499999999999997</v>
      </c>
    </row>
    <row r="31" spans="1:5" ht="16.5" customHeight="1" x14ac:dyDescent="0.3">
      <c r="A31" s="26" t="s">
        <v>18</v>
      </c>
      <c r="B31" s="27">
        <f>(STDEV(B24:B29)/B30)</f>
        <v>1.511256348983828E-3</v>
      </c>
      <c r="C31" s="28"/>
      <c r="D31" s="28"/>
      <c r="E31" s="29"/>
    </row>
    <row r="32" spans="1:5" s="398" customFormat="1" ht="16.5" customHeight="1" x14ac:dyDescent="0.3">
      <c r="A32" s="30" t="s">
        <v>19</v>
      </c>
      <c r="B32" s="31">
        <f>COUNT(B24:B29)</f>
        <v>6</v>
      </c>
      <c r="C32" s="32"/>
      <c r="D32" s="72"/>
      <c r="E32" s="34"/>
    </row>
    <row r="33" spans="1:5" s="398" customFormat="1" ht="15.75" customHeight="1" x14ac:dyDescent="0.25">
      <c r="A33" s="71"/>
      <c r="B33" s="71"/>
      <c r="C33" s="71"/>
      <c r="D33" s="71"/>
      <c r="E33" s="71"/>
    </row>
    <row r="34" spans="1:5" s="398" customFormat="1" ht="16.5" customHeight="1" x14ac:dyDescent="0.3">
      <c r="A34" s="74" t="s">
        <v>20</v>
      </c>
      <c r="B34" s="39" t="s">
        <v>21</v>
      </c>
      <c r="C34" s="38"/>
      <c r="D34" s="38"/>
      <c r="E34" s="38"/>
    </row>
    <row r="35" spans="1:5" ht="16.5" customHeight="1" x14ac:dyDescent="0.3">
      <c r="A35" s="74"/>
      <c r="B35" s="39" t="s">
        <v>22</v>
      </c>
      <c r="C35" s="38"/>
      <c r="D35" s="38"/>
      <c r="E35" s="38"/>
    </row>
    <row r="36" spans="1:5" ht="16.5" customHeight="1" x14ac:dyDescent="0.3">
      <c r="A36" s="74"/>
      <c r="B36" s="39" t="s">
        <v>23</v>
      </c>
      <c r="C36" s="38"/>
      <c r="D36" s="38"/>
      <c r="E36" s="38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24</v>
      </c>
    </row>
    <row r="39" spans="1:5" ht="16.5" customHeight="1" x14ac:dyDescent="0.3">
      <c r="A39" s="74" t="s">
        <v>4</v>
      </c>
      <c r="B39" s="8" t="str">
        <f>B18</f>
        <v>Lamivudine</v>
      </c>
      <c r="C39" s="71"/>
      <c r="D39" s="71"/>
      <c r="E39" s="71"/>
    </row>
    <row r="40" spans="1:5" ht="16.5" customHeight="1" x14ac:dyDescent="0.3">
      <c r="A40" s="74" t="s">
        <v>6</v>
      </c>
      <c r="B40" s="12">
        <f>B19</f>
        <v>101.74</v>
      </c>
      <c r="C40" s="71"/>
      <c r="D40" s="71"/>
      <c r="E40" s="71"/>
    </row>
    <row r="41" spans="1:5" ht="16.5" customHeight="1" x14ac:dyDescent="0.3">
      <c r="A41" s="8" t="s">
        <v>8</v>
      </c>
      <c r="B41" s="12">
        <f>[1]Lamividune!D96</f>
        <v>14.09</v>
      </c>
      <c r="C41" s="71"/>
      <c r="D41" s="71"/>
      <c r="E41" s="71"/>
    </row>
    <row r="42" spans="1:5" ht="16.5" customHeight="1" x14ac:dyDescent="0.3">
      <c r="A42" s="8" t="s">
        <v>10</v>
      </c>
      <c r="B42" s="12">
        <f>[1]Lamividune!D99</f>
        <v>2.8670332E-2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5" t="s">
        <v>12</v>
      </c>
      <c r="B44" s="14" t="s">
        <v>13</v>
      </c>
      <c r="C44" s="15" t="s">
        <v>14</v>
      </c>
      <c r="D44" s="15" t="s">
        <v>15</v>
      </c>
      <c r="E44" s="15" t="s">
        <v>16</v>
      </c>
    </row>
    <row r="45" spans="1:5" ht="16.5" customHeight="1" x14ac:dyDescent="0.3">
      <c r="A45" s="16">
        <v>1</v>
      </c>
      <c r="B45" s="17">
        <v>28390131</v>
      </c>
      <c r="C45" s="17">
        <v>5644</v>
      </c>
      <c r="D45" s="18">
        <v>1.1299999999999999</v>
      </c>
      <c r="E45" s="19">
        <v>2.11</v>
      </c>
    </row>
    <row r="46" spans="1:5" ht="16.5" customHeight="1" x14ac:dyDescent="0.3">
      <c r="A46" s="16">
        <v>2</v>
      </c>
      <c r="B46" s="17">
        <v>28384962</v>
      </c>
      <c r="C46" s="17">
        <v>5683</v>
      </c>
      <c r="D46" s="18">
        <v>1.08</v>
      </c>
      <c r="E46" s="18">
        <v>2.12</v>
      </c>
    </row>
    <row r="47" spans="1:5" ht="16.5" customHeight="1" x14ac:dyDescent="0.3">
      <c r="A47" s="16">
        <v>3</v>
      </c>
      <c r="B47" s="17">
        <v>28431224</v>
      </c>
      <c r="C47" s="17">
        <v>5715</v>
      </c>
      <c r="D47" s="18">
        <v>1.08</v>
      </c>
      <c r="E47" s="18">
        <v>2.12</v>
      </c>
    </row>
    <row r="48" spans="1:5" ht="16.5" customHeight="1" x14ac:dyDescent="0.3">
      <c r="A48" s="16">
        <v>4</v>
      </c>
      <c r="B48" s="17">
        <v>28405537</v>
      </c>
      <c r="C48" s="17">
        <v>5727</v>
      </c>
      <c r="D48" s="18">
        <v>1.1299999999999999</v>
      </c>
      <c r="E48" s="18">
        <v>2.11</v>
      </c>
    </row>
    <row r="49" spans="1:7" ht="16.5" customHeight="1" x14ac:dyDescent="0.3">
      <c r="A49" s="16">
        <v>5</v>
      </c>
      <c r="B49" s="17">
        <v>28377971</v>
      </c>
      <c r="C49" s="17">
        <v>5778</v>
      </c>
      <c r="D49" s="18">
        <v>1.06</v>
      </c>
      <c r="E49" s="18">
        <v>2.12</v>
      </c>
    </row>
    <row r="50" spans="1:7" ht="16.5" customHeight="1" x14ac:dyDescent="0.3">
      <c r="A50" s="16">
        <v>6</v>
      </c>
      <c r="B50" s="20">
        <v>28378122</v>
      </c>
      <c r="C50" s="20">
        <v>5736</v>
      </c>
      <c r="D50" s="21">
        <v>1.1100000000000001</v>
      </c>
      <c r="E50" s="21">
        <v>2.11</v>
      </c>
    </row>
    <row r="51" spans="1:7" ht="16.5" customHeight="1" x14ac:dyDescent="0.3">
      <c r="A51" s="22" t="s">
        <v>17</v>
      </c>
      <c r="B51" s="23">
        <f>AVERAGE(B45:B50)</f>
        <v>28394657.833333332</v>
      </c>
      <c r="C51" s="24">
        <f>AVERAGE(C45:C50)</f>
        <v>5713.833333333333</v>
      </c>
      <c r="D51" s="25">
        <f>AVERAGE(D45:D50)</f>
        <v>1.0983333333333334</v>
      </c>
      <c r="E51" s="25">
        <f>AVERAGE(E45:E50)</f>
        <v>2.1150000000000002</v>
      </c>
    </row>
    <row r="52" spans="1:7" ht="16.5" customHeight="1" x14ac:dyDescent="0.3">
      <c r="A52" s="26" t="s">
        <v>18</v>
      </c>
      <c r="B52" s="27">
        <f>(STDEV(B45:B50)/B51)</f>
        <v>7.2549309482889367E-4</v>
      </c>
      <c r="C52" s="28"/>
      <c r="D52" s="28"/>
      <c r="E52" s="29"/>
    </row>
    <row r="53" spans="1:7" s="398" customFormat="1" ht="16.5" customHeight="1" x14ac:dyDescent="0.3">
      <c r="A53" s="30" t="s">
        <v>19</v>
      </c>
      <c r="B53" s="31">
        <f>COUNT(B45:B50)</f>
        <v>6</v>
      </c>
      <c r="C53" s="32"/>
      <c r="D53" s="72"/>
      <c r="E53" s="34"/>
    </row>
    <row r="54" spans="1:7" s="398" customFormat="1" ht="15.75" customHeight="1" x14ac:dyDescent="0.25">
      <c r="A54" s="71"/>
      <c r="B54" s="71"/>
      <c r="C54" s="71"/>
      <c r="D54" s="71"/>
      <c r="E54" s="71"/>
    </row>
    <row r="55" spans="1:7" s="398" customFormat="1" ht="16.5" customHeight="1" x14ac:dyDescent="0.3">
      <c r="A55" s="74" t="s">
        <v>20</v>
      </c>
      <c r="B55" s="39" t="s">
        <v>21</v>
      </c>
      <c r="C55" s="38"/>
      <c r="D55" s="38"/>
      <c r="E55" s="38"/>
    </row>
    <row r="56" spans="1:7" ht="16.5" customHeight="1" x14ac:dyDescent="0.3">
      <c r="A56" s="74"/>
      <c r="B56" s="39" t="s">
        <v>22</v>
      </c>
      <c r="C56" s="38"/>
      <c r="D56" s="38"/>
      <c r="E56" s="38"/>
    </row>
    <row r="57" spans="1:7" ht="16.5" customHeight="1" x14ac:dyDescent="0.3">
      <c r="A57" s="74"/>
      <c r="B57" s="39" t="s">
        <v>23</v>
      </c>
      <c r="C57" s="38"/>
      <c r="D57" s="38"/>
      <c r="E57" s="38"/>
    </row>
    <row r="58" spans="1:7" ht="14.25" customHeight="1" thickBot="1" x14ac:dyDescent="0.3">
      <c r="A58" s="40"/>
      <c r="B58" s="322"/>
      <c r="D58" s="42"/>
      <c r="F58" s="43"/>
      <c r="G58" s="43"/>
    </row>
    <row r="59" spans="1:7" ht="15" customHeight="1" x14ac:dyDescent="0.3">
      <c r="B59" s="461" t="s">
        <v>25</v>
      </c>
      <c r="C59" s="461"/>
      <c r="E59" s="454" t="s">
        <v>26</v>
      </c>
      <c r="F59" s="45"/>
      <c r="G59" s="454" t="s">
        <v>27</v>
      </c>
    </row>
    <row r="60" spans="1:7" ht="28.5" customHeight="1" x14ac:dyDescent="0.3">
      <c r="A60" s="46" t="s">
        <v>28</v>
      </c>
      <c r="B60" s="48"/>
      <c r="C60" s="48" t="s">
        <v>129</v>
      </c>
      <c r="E60" s="48" t="s">
        <v>128</v>
      </c>
      <c r="G60" s="48"/>
    </row>
    <row r="61" spans="1:7" ht="26.25" customHeight="1" x14ac:dyDescent="0.3">
      <c r="A61" s="46" t="s">
        <v>29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F27" sqref="F2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7.425781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30</v>
      </c>
      <c r="B11" s="466"/>
      <c r="C11" s="466"/>
      <c r="D11" s="466"/>
      <c r="E11" s="466"/>
      <c r="F11" s="467"/>
      <c r="G11" s="90"/>
    </row>
    <row r="12" spans="1:7" ht="16.5" customHeight="1" x14ac:dyDescent="0.3">
      <c r="A12" s="464" t="s">
        <v>31</v>
      </c>
      <c r="B12" s="464"/>
      <c r="C12" s="464"/>
      <c r="D12" s="464"/>
      <c r="E12" s="464"/>
      <c r="F12" s="464"/>
      <c r="G12" s="89"/>
    </row>
    <row r="14" spans="1:7" ht="16.5" customHeight="1" x14ac:dyDescent="0.3">
      <c r="A14" s="469" t="s">
        <v>32</v>
      </c>
      <c r="B14" s="469"/>
      <c r="C14" s="59" t="s">
        <v>5</v>
      </c>
    </row>
    <row r="15" spans="1:7" ht="16.5" customHeight="1" x14ac:dyDescent="0.3">
      <c r="A15" s="469" t="s">
        <v>33</v>
      </c>
      <c r="B15" s="469"/>
      <c r="C15" s="59" t="s">
        <v>7</v>
      </c>
    </row>
    <row r="16" spans="1:7" ht="16.5" customHeight="1" x14ac:dyDescent="0.3">
      <c r="A16" s="469" t="s">
        <v>34</v>
      </c>
      <c r="B16" s="469"/>
      <c r="C16" s="59" t="s">
        <v>9</v>
      </c>
    </row>
    <row r="17" spans="1:5" ht="16.5" customHeight="1" x14ac:dyDescent="0.3">
      <c r="A17" s="469" t="s">
        <v>35</v>
      </c>
      <c r="B17" s="469"/>
      <c r="C17" s="59" t="s">
        <v>11</v>
      </c>
    </row>
    <row r="18" spans="1:5" ht="16.5" customHeight="1" x14ac:dyDescent="0.3">
      <c r="A18" s="469" t="s">
        <v>36</v>
      </c>
      <c r="B18" s="469"/>
      <c r="C18" s="94" t="str">
        <f>Abacavir!B22</f>
        <v>22nd Sept 2015</v>
      </c>
    </row>
    <row r="19" spans="1:5" ht="16.5" customHeight="1" x14ac:dyDescent="0.3">
      <c r="A19" s="469" t="s">
        <v>37</v>
      </c>
      <c r="B19" s="469"/>
      <c r="C19" s="94" t="str">
        <f>Abacavir!B23</f>
        <v>30th Sept 2015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64" t="s">
        <v>1</v>
      </c>
      <c r="B21" s="464"/>
      <c r="C21" s="58" t="s">
        <v>38</v>
      </c>
      <c r="D21" s="65"/>
    </row>
    <row r="22" spans="1:5" ht="15.75" customHeight="1" x14ac:dyDescent="0.3">
      <c r="A22" s="468"/>
      <c r="B22" s="468"/>
      <c r="C22" s="56"/>
      <c r="D22" s="468"/>
      <c r="E22" s="468"/>
    </row>
    <row r="23" spans="1:5" ht="33.75" customHeight="1" x14ac:dyDescent="0.3">
      <c r="C23" s="85" t="s">
        <v>39</v>
      </c>
      <c r="D23" s="84" t="s">
        <v>40</v>
      </c>
      <c r="E23" s="51"/>
    </row>
    <row r="24" spans="1:5" ht="15.75" customHeight="1" x14ac:dyDescent="0.3">
      <c r="C24" s="457">
        <v>147.91999999999999</v>
      </c>
      <c r="D24" s="86">
        <f t="shared" ref="D24:D43" si="0">(C24-$C$46)/$C$46</f>
        <v>3.0956813041869819E-3</v>
      </c>
      <c r="E24" s="52"/>
    </row>
    <row r="25" spans="1:5" ht="15.75" customHeight="1" x14ac:dyDescent="0.3">
      <c r="C25" s="457">
        <v>146.57</v>
      </c>
      <c r="D25" s="87">
        <f t="shared" si="0"/>
        <v>-6.0591264957092243E-3</v>
      </c>
      <c r="E25" s="52"/>
    </row>
    <row r="26" spans="1:5" ht="15.75" customHeight="1" x14ac:dyDescent="0.3">
      <c r="C26" s="457">
        <v>144.80000000000001</v>
      </c>
      <c r="D26" s="87">
        <f t="shared" si="0"/>
        <v>-1.8062096722239733E-2</v>
      </c>
      <c r="E26" s="52"/>
    </row>
    <row r="27" spans="1:5" ht="15.75" customHeight="1" x14ac:dyDescent="0.3">
      <c r="C27" s="457">
        <v>147.13999999999999</v>
      </c>
      <c r="D27" s="87">
        <f t="shared" si="0"/>
        <v>-2.1937632024197451E-3</v>
      </c>
      <c r="E27" s="52"/>
    </row>
    <row r="28" spans="1:5" ht="15.75" customHeight="1" x14ac:dyDescent="0.3">
      <c r="C28" s="457">
        <v>145.37</v>
      </c>
      <c r="D28" s="87">
        <f t="shared" si="0"/>
        <v>-1.4196733428950253E-2</v>
      </c>
      <c r="E28" s="52"/>
    </row>
    <row r="29" spans="1:5" ht="15.75" customHeight="1" x14ac:dyDescent="0.3">
      <c r="C29" s="457">
        <v>150.53</v>
      </c>
      <c r="D29" s="87">
        <f t="shared" si="0"/>
        <v>2.0794976383986481E-2</v>
      </c>
      <c r="E29" s="52"/>
    </row>
    <row r="30" spans="1:5" ht="15.75" customHeight="1" x14ac:dyDescent="0.3">
      <c r="C30" s="457">
        <v>145.69999999999999</v>
      </c>
      <c r="D30" s="87">
        <f t="shared" si="0"/>
        <v>-1.1958891522309058E-2</v>
      </c>
      <c r="E30" s="52"/>
    </row>
    <row r="31" spans="1:5" ht="15.75" customHeight="1" x14ac:dyDescent="0.3">
      <c r="C31" s="457">
        <v>151.88</v>
      </c>
      <c r="D31" s="87">
        <f t="shared" si="0"/>
        <v>2.9949784183882687E-2</v>
      </c>
      <c r="E31" s="52"/>
    </row>
    <row r="32" spans="1:5" ht="15.75" customHeight="1" x14ac:dyDescent="0.3">
      <c r="C32" s="457">
        <v>148.24</v>
      </c>
      <c r="D32" s="87">
        <f t="shared" si="0"/>
        <v>5.2657098197180898E-3</v>
      </c>
      <c r="E32" s="52"/>
    </row>
    <row r="33" spans="1:7" ht="15.75" customHeight="1" x14ac:dyDescent="0.3">
      <c r="C33" s="457">
        <v>144.28</v>
      </c>
      <c r="D33" s="87">
        <f t="shared" si="0"/>
        <v>-2.1588393059977614E-2</v>
      </c>
      <c r="E33" s="52"/>
    </row>
    <row r="34" spans="1:7" ht="15.75" customHeight="1" x14ac:dyDescent="0.3">
      <c r="C34" s="457">
        <v>144.22999999999999</v>
      </c>
      <c r="D34" s="87">
        <f t="shared" si="0"/>
        <v>-2.1927460015529407E-2</v>
      </c>
      <c r="E34" s="52"/>
    </row>
    <row r="35" spans="1:7" ht="15.75" customHeight="1" x14ac:dyDescent="0.3">
      <c r="C35" s="457">
        <v>148.9</v>
      </c>
      <c r="D35" s="87">
        <f t="shared" si="0"/>
        <v>9.7413936330006754E-3</v>
      </c>
      <c r="E35" s="52"/>
    </row>
    <row r="36" spans="1:7" ht="15.75" customHeight="1" x14ac:dyDescent="0.3">
      <c r="C36" s="457">
        <v>148.25</v>
      </c>
      <c r="D36" s="87">
        <f t="shared" si="0"/>
        <v>5.333523210828371E-3</v>
      </c>
      <c r="E36" s="52"/>
    </row>
    <row r="37" spans="1:7" ht="15.75" customHeight="1" x14ac:dyDescent="0.3">
      <c r="C37" s="457">
        <v>151.46</v>
      </c>
      <c r="D37" s="87">
        <f t="shared" si="0"/>
        <v>2.7101621757248385E-2</v>
      </c>
      <c r="E37" s="52"/>
    </row>
    <row r="38" spans="1:7" ht="15.75" customHeight="1" x14ac:dyDescent="0.3">
      <c r="C38" s="457">
        <v>149.19</v>
      </c>
      <c r="D38" s="87">
        <f t="shared" si="0"/>
        <v>1.1707981975200555E-2</v>
      </c>
      <c r="E38" s="52"/>
    </row>
    <row r="39" spans="1:7" ht="15.75" customHeight="1" x14ac:dyDescent="0.3">
      <c r="C39" s="457">
        <v>146.80000000000001</v>
      </c>
      <c r="D39" s="87">
        <f t="shared" si="0"/>
        <v>-4.499418500171222E-3</v>
      </c>
      <c r="E39" s="52"/>
    </row>
    <row r="40" spans="1:7" ht="15.75" customHeight="1" x14ac:dyDescent="0.3">
      <c r="C40" s="457">
        <v>144.32</v>
      </c>
      <c r="D40" s="87">
        <f t="shared" si="0"/>
        <v>-2.1317139495536298E-2</v>
      </c>
      <c r="E40" s="52"/>
    </row>
    <row r="41" spans="1:7" ht="15.75" customHeight="1" x14ac:dyDescent="0.3">
      <c r="C41" s="457">
        <v>147.47</v>
      </c>
      <c r="D41" s="87">
        <f t="shared" si="0"/>
        <v>4.4078704221644026E-5</v>
      </c>
      <c r="E41" s="52"/>
    </row>
    <row r="42" spans="1:7" ht="15.75" customHeight="1" x14ac:dyDescent="0.3">
      <c r="C42" s="457">
        <v>145.87</v>
      </c>
      <c r="D42" s="87">
        <f t="shared" si="0"/>
        <v>-1.0806063873433126E-2</v>
      </c>
      <c r="E42" s="52"/>
    </row>
    <row r="43" spans="1:7" ht="16.5" customHeight="1" x14ac:dyDescent="0.3">
      <c r="C43" s="458">
        <v>150.35</v>
      </c>
      <c r="D43" s="88">
        <f t="shared" si="0"/>
        <v>1.9574335344000268E-2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41</v>
      </c>
      <c r="C45" s="82">
        <f>SUM(C24:C44)</f>
        <v>2949.27</v>
      </c>
      <c r="D45" s="77"/>
      <c r="E45" s="53"/>
    </row>
    <row r="46" spans="1:7" ht="17.25" customHeight="1" x14ac:dyDescent="0.3">
      <c r="B46" s="81" t="s">
        <v>42</v>
      </c>
      <c r="C46" s="83">
        <f>AVERAGE(C24:C44)</f>
        <v>147.46350000000001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42</v>
      </c>
      <c r="C48" s="84" t="s">
        <v>43</v>
      </c>
      <c r="D48" s="79"/>
      <c r="G48" s="57"/>
    </row>
    <row r="49" spans="1:6" ht="17.25" customHeight="1" x14ac:dyDescent="0.3">
      <c r="B49" s="462">
        <f>C46</f>
        <v>147.46350000000001</v>
      </c>
      <c r="C49" s="92">
        <f>-IF(C46&lt;=80,10%,IF(C46&lt;250,7.5%,5%))</f>
        <v>-7.4999999999999997E-2</v>
      </c>
      <c r="D49" s="80">
        <f>IF(C46&lt;=80,C46*0.9,IF(C46&lt;250,C46*0.925,C46*0.95))</f>
        <v>136.40373750000001</v>
      </c>
    </row>
    <row r="50" spans="1:6" ht="17.25" customHeight="1" x14ac:dyDescent="0.3">
      <c r="B50" s="463"/>
      <c r="C50" s="93">
        <f>IF(C46&lt;=80, 10%, IF(C46&lt;250, 7.5%, 5%))</f>
        <v>7.4999999999999997E-2</v>
      </c>
      <c r="D50" s="80">
        <f>IF(C46&lt;=80, C46*1.1, IF(C46&lt;250, C46*1.075, C46*1.05))</f>
        <v>158.52326250000002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25</v>
      </c>
      <c r="C52" s="66"/>
      <c r="D52" s="67" t="s">
        <v>26</v>
      </c>
      <c r="E52" s="68"/>
      <c r="F52" s="67" t="s">
        <v>27</v>
      </c>
    </row>
    <row r="53" spans="1:6" ht="34.5" customHeight="1" x14ac:dyDescent="0.3">
      <c r="A53" s="69" t="s">
        <v>28</v>
      </c>
      <c r="B53" s="70" t="s">
        <v>129</v>
      </c>
      <c r="C53" s="71"/>
      <c r="D53" s="70" t="s">
        <v>128</v>
      </c>
      <c r="E53" s="60"/>
      <c r="F53" s="72"/>
    </row>
    <row r="54" spans="1:6" ht="34.5" customHeight="1" x14ac:dyDescent="0.3">
      <c r="A54" s="69" t="s">
        <v>29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paperSize="9"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5" zoomScale="60" zoomScaleNormal="40" zoomScalePageLayoutView="55" workbookViewId="0">
      <selection activeCell="E139" sqref="E1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8" t="s">
        <v>44</v>
      </c>
      <c r="B1" s="498"/>
      <c r="C1" s="498"/>
      <c r="D1" s="498"/>
      <c r="E1" s="498"/>
      <c r="F1" s="498"/>
      <c r="G1" s="498"/>
      <c r="H1" s="498"/>
      <c r="I1" s="498"/>
    </row>
    <row r="2" spans="1:9" ht="18.75" customHeight="1" x14ac:dyDescent="0.25">
      <c r="A2" s="498"/>
      <c r="B2" s="498"/>
      <c r="C2" s="498"/>
      <c r="D2" s="498"/>
      <c r="E2" s="498"/>
      <c r="F2" s="498"/>
      <c r="G2" s="498"/>
      <c r="H2" s="498"/>
      <c r="I2" s="498"/>
    </row>
    <row r="3" spans="1:9" ht="18.75" customHeight="1" x14ac:dyDescent="0.25">
      <c r="A3" s="498"/>
      <c r="B3" s="498"/>
      <c r="C3" s="498"/>
      <c r="D3" s="498"/>
      <c r="E3" s="498"/>
      <c r="F3" s="498"/>
      <c r="G3" s="498"/>
      <c r="H3" s="498"/>
      <c r="I3" s="498"/>
    </row>
    <row r="4" spans="1:9" ht="18.75" customHeight="1" x14ac:dyDescent="0.25">
      <c r="A4" s="498"/>
      <c r="B4" s="498"/>
      <c r="C4" s="498"/>
      <c r="D4" s="498"/>
      <c r="E4" s="498"/>
      <c r="F4" s="498"/>
      <c r="G4" s="498"/>
      <c r="H4" s="498"/>
      <c r="I4" s="498"/>
    </row>
    <row r="5" spans="1:9" ht="18.75" customHeight="1" x14ac:dyDescent="0.25">
      <c r="A5" s="498"/>
      <c r="B5" s="498"/>
      <c r="C5" s="498"/>
      <c r="D5" s="498"/>
      <c r="E5" s="498"/>
      <c r="F5" s="498"/>
      <c r="G5" s="498"/>
      <c r="H5" s="498"/>
      <c r="I5" s="498"/>
    </row>
    <row r="6" spans="1:9" ht="18.75" customHeight="1" x14ac:dyDescent="0.25">
      <c r="A6" s="498"/>
      <c r="B6" s="498"/>
      <c r="C6" s="498"/>
      <c r="D6" s="498"/>
      <c r="E6" s="498"/>
      <c r="F6" s="498"/>
      <c r="G6" s="498"/>
      <c r="H6" s="498"/>
      <c r="I6" s="498"/>
    </row>
    <row r="7" spans="1:9" ht="18.75" customHeight="1" x14ac:dyDescent="0.25">
      <c r="A7" s="498"/>
      <c r="B7" s="498"/>
      <c r="C7" s="498"/>
      <c r="D7" s="498"/>
      <c r="E7" s="498"/>
      <c r="F7" s="498"/>
      <c r="G7" s="498"/>
      <c r="H7" s="498"/>
      <c r="I7" s="498"/>
    </row>
    <row r="8" spans="1:9" x14ac:dyDescent="0.25">
      <c r="A8" s="499" t="s">
        <v>45</v>
      </c>
      <c r="B8" s="499"/>
      <c r="C8" s="499"/>
      <c r="D8" s="499"/>
      <c r="E8" s="499"/>
      <c r="F8" s="499"/>
      <c r="G8" s="499"/>
      <c r="H8" s="499"/>
      <c r="I8" s="499"/>
    </row>
    <row r="9" spans="1:9" x14ac:dyDescent="0.25">
      <c r="A9" s="499"/>
      <c r="B9" s="499"/>
      <c r="C9" s="499"/>
      <c r="D9" s="499"/>
      <c r="E9" s="499"/>
      <c r="F9" s="499"/>
      <c r="G9" s="499"/>
      <c r="H9" s="499"/>
      <c r="I9" s="499"/>
    </row>
    <row r="10" spans="1:9" x14ac:dyDescent="0.25">
      <c r="A10" s="499"/>
      <c r="B10" s="499"/>
      <c r="C10" s="499"/>
      <c r="D10" s="499"/>
      <c r="E10" s="499"/>
      <c r="F10" s="499"/>
      <c r="G10" s="499"/>
      <c r="H10" s="499"/>
      <c r="I10" s="499"/>
    </row>
    <row r="11" spans="1:9" x14ac:dyDescent="0.25">
      <c r="A11" s="499"/>
      <c r="B11" s="499"/>
      <c r="C11" s="499"/>
      <c r="D11" s="499"/>
      <c r="E11" s="499"/>
      <c r="F11" s="499"/>
      <c r="G11" s="499"/>
      <c r="H11" s="499"/>
      <c r="I11" s="499"/>
    </row>
    <row r="12" spans="1:9" x14ac:dyDescent="0.25">
      <c r="A12" s="499"/>
      <c r="B12" s="499"/>
      <c r="C12" s="499"/>
      <c r="D12" s="499"/>
      <c r="E12" s="499"/>
      <c r="F12" s="499"/>
      <c r="G12" s="499"/>
      <c r="H12" s="499"/>
      <c r="I12" s="499"/>
    </row>
    <row r="13" spans="1:9" x14ac:dyDescent="0.25">
      <c r="A13" s="499"/>
      <c r="B13" s="499"/>
      <c r="C13" s="499"/>
      <c r="D13" s="499"/>
      <c r="E13" s="499"/>
      <c r="F13" s="499"/>
      <c r="G13" s="499"/>
      <c r="H13" s="499"/>
      <c r="I13" s="499"/>
    </row>
    <row r="14" spans="1:9" x14ac:dyDescent="0.25">
      <c r="A14" s="499"/>
      <c r="B14" s="499"/>
      <c r="C14" s="499"/>
      <c r="D14" s="499"/>
      <c r="E14" s="499"/>
      <c r="F14" s="499"/>
      <c r="G14" s="499"/>
      <c r="H14" s="499"/>
      <c r="I14" s="499"/>
    </row>
    <row r="15" spans="1:9" ht="19.5" customHeight="1" x14ac:dyDescent="0.3">
      <c r="A15" s="95"/>
    </row>
    <row r="16" spans="1:9" ht="19.5" customHeight="1" x14ac:dyDescent="0.3">
      <c r="A16" s="471" t="s">
        <v>30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46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97" t="s">
        <v>32</v>
      </c>
      <c r="B18" s="470" t="s">
        <v>5</v>
      </c>
      <c r="C18" s="470"/>
      <c r="D18" s="258"/>
      <c r="E18" s="98"/>
      <c r="F18" s="99"/>
      <c r="G18" s="99"/>
      <c r="H18" s="99"/>
    </row>
    <row r="19" spans="1:14" ht="26.25" customHeight="1" x14ac:dyDescent="0.4">
      <c r="A19" s="97" t="s">
        <v>33</v>
      </c>
      <c r="B19" s="100" t="s">
        <v>7</v>
      </c>
      <c r="C19" s="260">
        <v>21</v>
      </c>
      <c r="D19" s="99"/>
      <c r="E19" s="99"/>
      <c r="F19" s="99"/>
      <c r="G19" s="99"/>
      <c r="H19" s="99"/>
    </row>
    <row r="20" spans="1:14" ht="26.25" customHeight="1" x14ac:dyDescent="0.4">
      <c r="A20" s="97" t="s">
        <v>34</v>
      </c>
      <c r="B20" s="475" t="s">
        <v>9</v>
      </c>
      <c r="C20" s="475"/>
      <c r="D20" s="99"/>
      <c r="E20" s="99"/>
      <c r="F20" s="99"/>
      <c r="G20" s="99"/>
      <c r="H20" s="99"/>
    </row>
    <row r="21" spans="1:14" ht="26.25" customHeight="1" x14ac:dyDescent="0.4">
      <c r="A21" s="97" t="s">
        <v>35</v>
      </c>
      <c r="B21" s="475" t="s">
        <v>11</v>
      </c>
      <c r="C21" s="475"/>
      <c r="D21" s="475"/>
      <c r="E21" s="475"/>
      <c r="F21" s="475"/>
      <c r="G21" s="475"/>
      <c r="H21" s="475"/>
      <c r="I21" s="101"/>
    </row>
    <row r="22" spans="1:14" ht="26.25" customHeight="1" x14ac:dyDescent="0.4">
      <c r="A22" s="97" t="s">
        <v>36</v>
      </c>
      <c r="B22" s="102" t="s">
        <v>131</v>
      </c>
      <c r="C22" s="99"/>
      <c r="D22" s="99"/>
      <c r="E22" s="99"/>
      <c r="F22" s="99"/>
      <c r="G22" s="99"/>
      <c r="H22" s="99"/>
    </row>
    <row r="23" spans="1:14" ht="26.25" customHeight="1" x14ac:dyDescent="0.4">
      <c r="A23" s="97" t="s">
        <v>37</v>
      </c>
      <c r="B23" s="102" t="s">
        <v>128</v>
      </c>
      <c r="C23" s="99"/>
      <c r="D23" s="99"/>
      <c r="E23" s="99"/>
      <c r="F23" s="99"/>
      <c r="G23" s="99"/>
      <c r="H23" s="99"/>
    </row>
    <row r="24" spans="1:14" ht="18.75" x14ac:dyDescent="0.3">
      <c r="A24" s="97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470" t="s">
        <v>124</v>
      </c>
      <c r="C26" s="470"/>
      <c r="D26" s="398"/>
      <c r="E26" s="398"/>
      <c r="F26" s="398"/>
      <c r="G26" s="398"/>
      <c r="H26" s="398"/>
    </row>
    <row r="27" spans="1:14" ht="26.25" customHeight="1" x14ac:dyDescent="0.4">
      <c r="A27" s="106" t="s">
        <v>47</v>
      </c>
      <c r="B27" s="476" t="s">
        <v>125</v>
      </c>
      <c r="C27" s="476"/>
      <c r="D27" s="398"/>
      <c r="E27" s="398"/>
      <c r="F27" s="398"/>
      <c r="G27" s="398"/>
      <c r="H27" s="398"/>
    </row>
    <row r="28" spans="1:14" ht="27" customHeight="1" x14ac:dyDescent="0.4">
      <c r="A28" s="106" t="s">
        <v>6</v>
      </c>
      <c r="B28" s="380">
        <v>99.4</v>
      </c>
      <c r="C28" s="398"/>
      <c r="D28" s="398"/>
      <c r="E28" s="398"/>
      <c r="F28" s="398"/>
      <c r="G28" s="398"/>
      <c r="H28" s="398"/>
    </row>
    <row r="29" spans="1:14" s="13" customFormat="1" ht="27" customHeight="1" x14ac:dyDescent="0.4">
      <c r="A29" s="106" t="s">
        <v>48</v>
      </c>
      <c r="B29" s="283">
        <v>0</v>
      </c>
      <c r="C29" s="477" t="s">
        <v>49</v>
      </c>
      <c r="D29" s="478"/>
      <c r="E29" s="478"/>
      <c r="F29" s="478"/>
      <c r="G29" s="479"/>
      <c r="H29" s="15"/>
      <c r="I29" s="109"/>
      <c r="J29" s="109"/>
      <c r="K29" s="109"/>
      <c r="L29" s="109"/>
    </row>
    <row r="30" spans="1:14" s="13" customFormat="1" ht="19.5" customHeight="1" x14ac:dyDescent="0.3">
      <c r="A30" s="106" t="s">
        <v>50</v>
      </c>
      <c r="B30" s="453">
        <f>B28-B29</f>
        <v>99.4</v>
      </c>
      <c r="C30" s="286"/>
      <c r="D30" s="286"/>
      <c r="E30" s="286"/>
      <c r="F30" s="286"/>
      <c r="G30" s="287"/>
      <c r="H30" s="15"/>
      <c r="I30" s="109"/>
      <c r="J30" s="109"/>
      <c r="K30" s="109"/>
      <c r="L30" s="109"/>
    </row>
    <row r="31" spans="1:14" s="13" customFormat="1" ht="27" customHeight="1" x14ac:dyDescent="0.4">
      <c r="A31" s="106" t="s">
        <v>51</v>
      </c>
      <c r="B31" s="288">
        <v>572.66</v>
      </c>
      <c r="C31" s="480" t="s">
        <v>52</v>
      </c>
      <c r="D31" s="481"/>
      <c r="E31" s="481"/>
      <c r="F31" s="481"/>
      <c r="G31" s="481"/>
      <c r="H31" s="482"/>
      <c r="I31" s="109"/>
      <c r="J31" s="109"/>
      <c r="K31" s="109"/>
      <c r="L31" s="109"/>
    </row>
    <row r="32" spans="1:14" s="13" customFormat="1" ht="27" customHeight="1" x14ac:dyDescent="0.4">
      <c r="A32" s="106" t="s">
        <v>53</v>
      </c>
      <c r="B32" s="288">
        <v>670.76</v>
      </c>
      <c r="C32" s="480" t="s">
        <v>54</v>
      </c>
      <c r="D32" s="481"/>
      <c r="E32" s="481"/>
      <c r="F32" s="481"/>
      <c r="G32" s="481"/>
      <c r="H32" s="482"/>
      <c r="I32" s="109"/>
      <c r="J32" s="109"/>
      <c r="K32" s="109"/>
      <c r="L32" s="113"/>
      <c r="M32" s="113"/>
      <c r="N32" s="114"/>
    </row>
    <row r="33" spans="1:14" s="13" customFormat="1" ht="17.25" customHeight="1" x14ac:dyDescent="0.3">
      <c r="A33" s="106"/>
      <c r="B33" s="115"/>
      <c r="C33" s="116"/>
      <c r="D33" s="116"/>
      <c r="E33" s="116"/>
      <c r="F33" s="116"/>
      <c r="G33" s="116"/>
      <c r="H33" s="116"/>
      <c r="I33" s="109"/>
      <c r="J33" s="109"/>
      <c r="K33" s="109"/>
      <c r="L33" s="113"/>
      <c r="M33" s="113"/>
      <c r="N33" s="114"/>
    </row>
    <row r="34" spans="1:14" s="13" customFormat="1" ht="18.75" x14ac:dyDescent="0.3">
      <c r="A34" s="106" t="s">
        <v>55</v>
      </c>
      <c r="B34" s="117">
        <f>B31/B32</f>
        <v>0.85374798735762414</v>
      </c>
      <c r="C34" s="96" t="s">
        <v>56</v>
      </c>
      <c r="D34" s="96"/>
      <c r="E34" s="96"/>
      <c r="F34" s="96"/>
      <c r="G34" s="96"/>
      <c r="I34" s="109"/>
      <c r="J34" s="109"/>
      <c r="K34" s="109"/>
      <c r="L34" s="113"/>
      <c r="M34" s="113"/>
      <c r="N34" s="114"/>
    </row>
    <row r="35" spans="1:14" s="13" customFormat="1" ht="19.5" customHeight="1" x14ac:dyDescent="0.3">
      <c r="A35" s="106"/>
      <c r="B35" s="110"/>
      <c r="G35" s="96"/>
      <c r="I35" s="109"/>
      <c r="J35" s="109"/>
      <c r="K35" s="109"/>
      <c r="L35" s="113"/>
      <c r="M35" s="113"/>
      <c r="N35" s="114"/>
    </row>
    <row r="36" spans="1:14" s="13" customFormat="1" ht="27" customHeight="1" x14ac:dyDescent="0.4">
      <c r="A36" s="118" t="s">
        <v>57</v>
      </c>
      <c r="B36" s="295">
        <v>50</v>
      </c>
      <c r="C36" s="96"/>
      <c r="D36" s="483" t="s">
        <v>58</v>
      </c>
      <c r="E36" s="484"/>
      <c r="F36" s="483" t="s">
        <v>59</v>
      </c>
      <c r="G36" s="485"/>
      <c r="J36" s="109"/>
      <c r="K36" s="109"/>
      <c r="L36" s="113"/>
      <c r="M36" s="113"/>
      <c r="N36" s="114"/>
    </row>
    <row r="37" spans="1:14" s="13" customFormat="1" ht="27" customHeight="1" x14ac:dyDescent="0.4">
      <c r="A37" s="120" t="s">
        <v>60</v>
      </c>
      <c r="B37" s="297">
        <v>10</v>
      </c>
      <c r="C37" s="122" t="s">
        <v>61</v>
      </c>
      <c r="D37" s="123" t="s">
        <v>62</v>
      </c>
      <c r="E37" s="124" t="s">
        <v>63</v>
      </c>
      <c r="F37" s="123" t="s">
        <v>62</v>
      </c>
      <c r="G37" s="125" t="s">
        <v>63</v>
      </c>
      <c r="I37" s="126" t="s">
        <v>64</v>
      </c>
      <c r="J37" s="109"/>
      <c r="K37" s="109"/>
      <c r="L37" s="113"/>
      <c r="M37" s="113"/>
      <c r="N37" s="114"/>
    </row>
    <row r="38" spans="1:14" s="13" customFormat="1" ht="26.25" customHeight="1" x14ac:dyDescent="0.4">
      <c r="A38" s="120" t="s">
        <v>65</v>
      </c>
      <c r="B38" s="297">
        <v>20</v>
      </c>
      <c r="C38" s="127">
        <v>1</v>
      </c>
      <c r="D38" s="304">
        <v>45468900</v>
      </c>
      <c r="E38" s="128">
        <f>IF(ISBLANK(D38),"-",$D$48/$D$45*D38)</f>
        <v>53348288.793189824</v>
      </c>
      <c r="F38" s="509">
        <v>47219303</v>
      </c>
      <c r="G38" s="129">
        <f>IF(ISBLANK(F38),"-",$D$48/$F$45*F38)</f>
        <v>53674049.284915946</v>
      </c>
      <c r="I38" s="130"/>
      <c r="J38" s="109"/>
      <c r="K38" s="109"/>
      <c r="L38" s="113"/>
      <c r="M38" s="113"/>
      <c r="N38" s="114"/>
    </row>
    <row r="39" spans="1:14" s="13" customFormat="1" ht="26.25" customHeight="1" x14ac:dyDescent="0.4">
      <c r="A39" s="120" t="s">
        <v>66</v>
      </c>
      <c r="B39" s="121">
        <v>1</v>
      </c>
      <c r="C39" s="131">
        <v>2</v>
      </c>
      <c r="D39" s="309">
        <v>45433784</v>
      </c>
      <c r="E39" s="133">
        <f>IF(ISBLANK(D39),"-",$D$48/$D$45*D39)</f>
        <v>53307087.477361605</v>
      </c>
      <c r="F39" s="510">
        <v>47235812</v>
      </c>
      <c r="G39" s="134">
        <f>IF(ISBLANK(F39),"-",$D$48/$F$45*F39)</f>
        <v>53692815.018913433</v>
      </c>
      <c r="I39" s="487">
        <f>ABS((F43/D43*D42)-F42)/D42</f>
        <v>6.7568436533765918E-3</v>
      </c>
      <c r="J39" s="109"/>
      <c r="K39" s="109"/>
      <c r="L39" s="113"/>
      <c r="M39" s="113"/>
      <c r="N39" s="114"/>
    </row>
    <row r="40" spans="1:14" ht="26.25" customHeight="1" x14ac:dyDescent="0.4">
      <c r="A40" s="120" t="s">
        <v>67</v>
      </c>
      <c r="B40" s="121">
        <v>1</v>
      </c>
      <c r="C40" s="131">
        <v>3</v>
      </c>
      <c r="D40" s="309">
        <v>45469911</v>
      </c>
      <c r="E40" s="133">
        <f>IF(ISBLANK(D40),"-",$D$48/$D$45*D40)</f>
        <v>53349474.991227821</v>
      </c>
      <c r="F40" s="510">
        <v>47229284</v>
      </c>
      <c r="G40" s="134">
        <f>IF(ISBLANK(F40),"-",$D$48/$F$45*F40)</f>
        <v>53685394.659622408</v>
      </c>
      <c r="I40" s="487"/>
      <c r="L40" s="113"/>
      <c r="M40" s="113"/>
      <c r="N40" s="135"/>
    </row>
    <row r="41" spans="1:14" ht="27" customHeight="1" x14ac:dyDescent="0.4">
      <c r="A41" s="120" t="s">
        <v>68</v>
      </c>
      <c r="B41" s="121">
        <v>1</v>
      </c>
      <c r="C41" s="136">
        <v>4</v>
      </c>
      <c r="D41" s="314"/>
      <c r="E41" s="137" t="str">
        <f>IF(ISBLANK(D41),"-",$D$48/$D$45*D41)</f>
        <v>-</v>
      </c>
      <c r="F41" s="314"/>
      <c r="G41" s="138" t="str">
        <f>IF(ISBLANK(F41),"-",$D$48/$F$45*F41)</f>
        <v>-</v>
      </c>
      <c r="I41" s="139"/>
      <c r="L41" s="113"/>
      <c r="M41" s="113"/>
      <c r="N41" s="135"/>
    </row>
    <row r="42" spans="1:14" ht="27" customHeight="1" x14ac:dyDescent="0.4">
      <c r="A42" s="120" t="s">
        <v>69</v>
      </c>
      <c r="B42" s="121">
        <v>1</v>
      </c>
      <c r="C42" s="140" t="s">
        <v>70</v>
      </c>
      <c r="D42" s="319">
        <f>AVERAGE(D38:D41)</f>
        <v>45457531.666666664</v>
      </c>
      <c r="E42" s="141">
        <f>AVERAGE(E38:E41)</f>
        <v>53334950.420593083</v>
      </c>
      <c r="F42" s="319">
        <f>AVERAGE(F38:F41)</f>
        <v>47228133</v>
      </c>
      <c r="G42" s="142">
        <f>AVERAGE(G38:G41)</f>
        <v>53684086.321150593</v>
      </c>
      <c r="H42" s="143"/>
    </row>
    <row r="43" spans="1:14" ht="26.25" customHeight="1" x14ac:dyDescent="0.4">
      <c r="A43" s="120" t="s">
        <v>71</v>
      </c>
      <c r="B43" s="121">
        <v>1</v>
      </c>
      <c r="C43" s="144" t="s">
        <v>72</v>
      </c>
      <c r="D43" s="324">
        <v>30.13</v>
      </c>
      <c r="E43" s="135"/>
      <c r="F43" s="324">
        <v>31.1</v>
      </c>
      <c r="H43" s="143"/>
    </row>
    <row r="44" spans="1:14" ht="26.25" customHeight="1" x14ac:dyDescent="0.4">
      <c r="A44" s="120" t="s">
        <v>73</v>
      </c>
      <c r="B44" s="121">
        <v>1</v>
      </c>
      <c r="C44" s="145" t="s">
        <v>74</v>
      </c>
      <c r="D44" s="146">
        <f>D43*$B$34</f>
        <v>25.723426859085215</v>
      </c>
      <c r="E44" s="147"/>
      <c r="F44" s="146">
        <f>F43*$B$34</f>
        <v>26.551562406822111</v>
      </c>
      <c r="H44" s="143"/>
    </row>
    <row r="45" spans="1:14" ht="19.5" customHeight="1" x14ac:dyDescent="0.3">
      <c r="A45" s="120" t="s">
        <v>75</v>
      </c>
      <c r="B45" s="148">
        <f>(B44/B43)*(B42/B41)*(B40/B39)*(B38/B37)*B36</f>
        <v>100</v>
      </c>
      <c r="C45" s="145" t="s">
        <v>76</v>
      </c>
      <c r="D45" s="149">
        <f>D44*$B$30/100</f>
        <v>25.569086297930706</v>
      </c>
      <c r="E45" s="150"/>
      <c r="F45" s="149">
        <f>F44*$B$30/100</f>
        <v>26.392253032381181</v>
      </c>
      <c r="H45" s="143"/>
    </row>
    <row r="46" spans="1:14" ht="19.5" customHeight="1" x14ac:dyDescent="0.3">
      <c r="A46" s="488" t="s">
        <v>77</v>
      </c>
      <c r="B46" s="489"/>
      <c r="C46" s="145" t="s">
        <v>78</v>
      </c>
      <c r="D46" s="151">
        <f>D45/$B$45</f>
        <v>0.25569086297930704</v>
      </c>
      <c r="E46" s="152"/>
      <c r="F46" s="153">
        <f>F45/$B$45</f>
        <v>0.2639225303238118</v>
      </c>
      <c r="H46" s="143"/>
    </row>
    <row r="47" spans="1:14" ht="27" customHeight="1" x14ac:dyDescent="0.4">
      <c r="A47" s="490"/>
      <c r="B47" s="491"/>
      <c r="C47" s="154" t="s">
        <v>79</v>
      </c>
      <c r="D47" s="155">
        <v>0.3</v>
      </c>
      <c r="E47" s="156"/>
      <c r="F47" s="152"/>
      <c r="H47" s="143"/>
    </row>
    <row r="48" spans="1:14" ht="18.75" x14ac:dyDescent="0.3">
      <c r="C48" s="157" t="s">
        <v>80</v>
      </c>
      <c r="D48" s="149">
        <f>D47*$B$45</f>
        <v>30</v>
      </c>
      <c r="F48" s="158"/>
      <c r="H48" s="143"/>
    </row>
    <row r="49" spans="1:12" ht="19.5" customHeight="1" x14ac:dyDescent="0.3">
      <c r="C49" s="159" t="s">
        <v>81</v>
      </c>
      <c r="D49" s="160">
        <f>D48/B34</f>
        <v>35.139175077707542</v>
      </c>
      <c r="F49" s="158"/>
      <c r="H49" s="143"/>
    </row>
    <row r="50" spans="1:12" ht="18.75" x14ac:dyDescent="0.3">
      <c r="C50" s="118" t="s">
        <v>82</v>
      </c>
      <c r="D50" s="161">
        <f>AVERAGE(E38:E41,G38:G41)</f>
        <v>53509518.370871842</v>
      </c>
      <c r="F50" s="162"/>
      <c r="H50" s="143"/>
    </row>
    <row r="51" spans="1:12" ht="18.75" x14ac:dyDescent="0.3">
      <c r="C51" s="120" t="s">
        <v>83</v>
      </c>
      <c r="D51" s="163">
        <f>STDEV(E38:E41,G38:G41)/D50</f>
        <v>3.5868584887805591E-3</v>
      </c>
      <c r="F51" s="162"/>
      <c r="H51" s="143"/>
    </row>
    <row r="52" spans="1:12" ht="19.5" customHeight="1" x14ac:dyDescent="0.3">
      <c r="C52" s="164" t="s">
        <v>19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84</v>
      </c>
    </row>
    <row r="55" spans="1:12" ht="18.75" x14ac:dyDescent="0.3">
      <c r="A55" s="96" t="s">
        <v>85</v>
      </c>
      <c r="B55" s="168" t="str">
        <f>B21</f>
        <v xml:space="preserve">Each film coated tablet contains: ABACAVIR SULFATE USP equivalent to Abacavir 60mg &amp; LAMIVUDINE USP 30mg </v>
      </c>
    </row>
    <row r="56" spans="1:12" ht="26.25" customHeight="1" x14ac:dyDescent="0.4">
      <c r="A56" s="169" t="s">
        <v>86</v>
      </c>
      <c r="B56" s="170">
        <v>60</v>
      </c>
      <c r="C56" s="96" t="str">
        <f>B20</f>
        <v xml:space="preserve">ABACAVIR SULFATE &amp; LAMIVUDINE </v>
      </c>
      <c r="H56" s="171"/>
    </row>
    <row r="57" spans="1:12" ht="18.75" x14ac:dyDescent="0.3">
      <c r="A57" s="168" t="s">
        <v>87</v>
      </c>
      <c r="B57" s="259">
        <f>Uniformity!C46</f>
        <v>147.46350000000001</v>
      </c>
      <c r="H57" s="171"/>
    </row>
    <row r="58" spans="1:12" ht="19.5" customHeight="1" x14ac:dyDescent="0.3">
      <c r="H58" s="171"/>
    </row>
    <row r="59" spans="1:12" s="13" customFormat="1" ht="27" customHeight="1" x14ac:dyDescent="0.4">
      <c r="A59" s="118" t="s">
        <v>88</v>
      </c>
      <c r="B59" s="119">
        <v>100</v>
      </c>
      <c r="C59" s="96"/>
      <c r="D59" s="172" t="s">
        <v>89</v>
      </c>
      <c r="E59" s="173" t="s">
        <v>61</v>
      </c>
      <c r="F59" s="173" t="s">
        <v>62</v>
      </c>
      <c r="G59" s="173" t="s">
        <v>90</v>
      </c>
      <c r="H59" s="122" t="s">
        <v>91</v>
      </c>
      <c r="L59" s="109"/>
    </row>
    <row r="60" spans="1:12" s="13" customFormat="1" ht="26.25" customHeight="1" x14ac:dyDescent="0.4">
      <c r="A60" s="120" t="s">
        <v>92</v>
      </c>
      <c r="B60" s="121">
        <v>1</v>
      </c>
      <c r="C60" s="492" t="s">
        <v>93</v>
      </c>
      <c r="D60" s="495">
        <f>Lamivudine!D60</f>
        <v>74.63</v>
      </c>
      <c r="E60" s="174">
        <v>1</v>
      </c>
      <c r="F60" s="175">
        <v>54370886</v>
      </c>
      <c r="G60" s="261">
        <f>IF(ISBLANK(F60),"-",(F60/$D$50*$D$47*$B$68)*($B$57/$D$60))</f>
        <v>60.232060275759565</v>
      </c>
      <c r="H60" s="176">
        <f t="shared" ref="H60:H71" si="0">IF(ISBLANK(F60),"-",G60/$B$56)</f>
        <v>1.0038676712626595</v>
      </c>
      <c r="L60" s="109"/>
    </row>
    <row r="61" spans="1:12" s="13" customFormat="1" ht="26.25" customHeight="1" x14ac:dyDescent="0.4">
      <c r="A61" s="120" t="s">
        <v>94</v>
      </c>
      <c r="B61" s="121">
        <v>1</v>
      </c>
      <c r="C61" s="493"/>
      <c r="D61" s="496"/>
      <c r="E61" s="177">
        <v>2</v>
      </c>
      <c r="F61" s="132">
        <v>54330561</v>
      </c>
      <c r="G61" s="262">
        <f>IF(ISBLANK(F61),"-",(F61/$D$50*$D$47*$B$68)*($B$57/$D$60))</f>
        <v>60.187388246125543</v>
      </c>
      <c r="H61" s="178">
        <f t="shared" si="0"/>
        <v>1.0031231374354257</v>
      </c>
      <c r="L61" s="109"/>
    </row>
    <row r="62" spans="1:12" s="13" customFormat="1" ht="26.25" customHeight="1" x14ac:dyDescent="0.4">
      <c r="A62" s="120" t="s">
        <v>95</v>
      </c>
      <c r="B62" s="121">
        <v>1</v>
      </c>
      <c r="C62" s="493"/>
      <c r="D62" s="496"/>
      <c r="E62" s="177">
        <v>3</v>
      </c>
      <c r="F62" s="179">
        <v>54291020</v>
      </c>
      <c r="G62" s="262">
        <f>IF(ISBLANK(F62),"-",(F62/$D$50*$D$47*$B$68)*($B$57/$D$60))</f>
        <v>60.143584731587211</v>
      </c>
      <c r="H62" s="178">
        <f t="shared" si="0"/>
        <v>1.0023930788597868</v>
      </c>
      <c r="L62" s="109"/>
    </row>
    <row r="63" spans="1:12" ht="27" customHeight="1" x14ac:dyDescent="0.4">
      <c r="A63" s="120" t="s">
        <v>96</v>
      </c>
      <c r="B63" s="121">
        <v>1</v>
      </c>
      <c r="C63" s="494"/>
      <c r="D63" s="497"/>
      <c r="E63" s="180">
        <v>4</v>
      </c>
      <c r="F63" s="181"/>
      <c r="G63" s="262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20" t="s">
        <v>97</v>
      </c>
      <c r="B64" s="121">
        <v>1</v>
      </c>
      <c r="C64" s="492" t="s">
        <v>98</v>
      </c>
      <c r="D64" s="495">
        <f>Lamivudine!D64</f>
        <v>74.92</v>
      </c>
      <c r="E64" s="174">
        <v>1</v>
      </c>
      <c r="F64" s="175">
        <v>55100056</v>
      </c>
      <c r="G64" s="263">
        <f>IF(ISBLANK(F64),"-",(F64/$D$50*$D$47*$B$68)*($B$57/$D$64))</f>
        <v>60.80356198630556</v>
      </c>
      <c r="H64" s="182">
        <f t="shared" si="0"/>
        <v>1.0133926997717593</v>
      </c>
    </row>
    <row r="65" spans="1:8" ht="26.25" customHeight="1" x14ac:dyDescent="0.4">
      <c r="A65" s="120" t="s">
        <v>99</v>
      </c>
      <c r="B65" s="121">
        <v>1</v>
      </c>
      <c r="C65" s="493"/>
      <c r="D65" s="496"/>
      <c r="E65" s="177">
        <v>2</v>
      </c>
      <c r="F65" s="132">
        <v>55480187</v>
      </c>
      <c r="G65" s="264">
        <f>IF(ISBLANK(F65),"-",(F65/$D$50*$D$47*$B$68)*($B$57/$D$64))</f>
        <v>61.223041030417896</v>
      </c>
      <c r="H65" s="183">
        <f t="shared" si="0"/>
        <v>1.0203840171736316</v>
      </c>
    </row>
    <row r="66" spans="1:8" ht="26.25" customHeight="1" x14ac:dyDescent="0.4">
      <c r="A66" s="120" t="s">
        <v>100</v>
      </c>
      <c r="B66" s="121">
        <v>1</v>
      </c>
      <c r="C66" s="493"/>
      <c r="D66" s="496"/>
      <c r="E66" s="177">
        <v>3</v>
      </c>
      <c r="F66" s="132">
        <v>55587475</v>
      </c>
      <c r="G66" s="264">
        <f>IF(ISBLANK(F66),"-",(F66/$D$50*$D$47*$B$68)*($B$57/$D$64))</f>
        <v>61.341434604435079</v>
      </c>
      <c r="H66" s="183">
        <f t="shared" si="0"/>
        <v>1.0223572434072514</v>
      </c>
    </row>
    <row r="67" spans="1:8" ht="27" customHeight="1" x14ac:dyDescent="0.4">
      <c r="A67" s="120" t="s">
        <v>101</v>
      </c>
      <c r="B67" s="121">
        <v>1</v>
      </c>
      <c r="C67" s="494"/>
      <c r="D67" s="497"/>
      <c r="E67" s="180">
        <v>4</v>
      </c>
      <c r="F67" s="181"/>
      <c r="G67" s="265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20" t="s">
        <v>102</v>
      </c>
      <c r="B68" s="185">
        <f>(B67/B66)*(B65/B64)*(B63/B62)*(B61/B60)*B59</f>
        <v>100</v>
      </c>
      <c r="C68" s="492" t="s">
        <v>103</v>
      </c>
      <c r="D68" s="495">
        <f>Lamivudine!D68</f>
        <v>76.319999999999993</v>
      </c>
      <c r="E68" s="174">
        <v>1</v>
      </c>
      <c r="F68" s="175">
        <v>54022136</v>
      </c>
      <c r="G68" s="263">
        <f>IF(ISBLANK(F68),"-",(F68/$D$50*$D$47*$B$68)*($B$57/$D$68))</f>
        <v>58.5205151445995</v>
      </c>
      <c r="H68" s="178">
        <f t="shared" si="0"/>
        <v>0.97534191907665835</v>
      </c>
    </row>
    <row r="69" spans="1:8" ht="27" customHeight="1" x14ac:dyDescent="0.4">
      <c r="A69" s="164" t="s">
        <v>104</v>
      </c>
      <c r="B69" s="186">
        <f>(D47*B68)/B56*B57</f>
        <v>73.731750000000005</v>
      </c>
      <c r="C69" s="493"/>
      <c r="D69" s="496"/>
      <c r="E69" s="177">
        <v>2</v>
      </c>
      <c r="F69" s="132">
        <v>54224491</v>
      </c>
      <c r="G69" s="264">
        <f>IF(ISBLANK(F69),"-",(F69/$D$50*$D$47*$B$68)*($B$57/$D$68))</f>
        <v>58.739720080185258</v>
      </c>
      <c r="H69" s="178">
        <f t="shared" si="0"/>
        <v>0.9789953346697543</v>
      </c>
    </row>
    <row r="70" spans="1:8" ht="26.25" customHeight="1" x14ac:dyDescent="0.4">
      <c r="A70" s="505" t="s">
        <v>77</v>
      </c>
      <c r="B70" s="506"/>
      <c r="C70" s="493"/>
      <c r="D70" s="496"/>
      <c r="E70" s="177">
        <v>3</v>
      </c>
      <c r="F70" s="132">
        <v>54309385</v>
      </c>
      <c r="G70" s="264">
        <f>IF(ISBLANK(F70),"-",(F70/$D$50*$D$47*$B$68)*($B$57/$D$68))</f>
        <v>58.831683134231952</v>
      </c>
      <c r="H70" s="178">
        <f t="shared" si="0"/>
        <v>0.98052805223719919</v>
      </c>
    </row>
    <row r="71" spans="1:8" ht="27" customHeight="1" x14ac:dyDescent="0.4">
      <c r="A71" s="507"/>
      <c r="B71" s="508"/>
      <c r="C71" s="504"/>
      <c r="D71" s="497"/>
      <c r="E71" s="180">
        <v>4</v>
      </c>
      <c r="F71" s="181"/>
      <c r="G71" s="265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88"/>
      <c r="B72" s="188"/>
      <c r="C72" s="188"/>
      <c r="D72" s="188"/>
      <c r="E72" s="188"/>
      <c r="F72" s="189"/>
      <c r="G72" s="190" t="s">
        <v>70</v>
      </c>
      <c r="H72" s="191">
        <f>AVERAGE(H60:H71)</f>
        <v>1.0000425726549027</v>
      </c>
    </row>
    <row r="73" spans="1:8" ht="26.25" customHeight="1" x14ac:dyDescent="0.4">
      <c r="C73" s="188"/>
      <c r="D73" s="188"/>
      <c r="E73" s="188"/>
      <c r="F73" s="189"/>
      <c r="G73" s="192" t="s">
        <v>83</v>
      </c>
      <c r="H73" s="266">
        <f>STDEV(H60:H71)/H72</f>
        <v>1.7865114550365529E-2</v>
      </c>
    </row>
    <row r="74" spans="1:8" ht="27" customHeight="1" x14ac:dyDescent="0.4">
      <c r="A74" s="188"/>
      <c r="B74" s="188"/>
      <c r="C74" s="189"/>
      <c r="D74" s="189"/>
      <c r="E74" s="193"/>
      <c r="F74" s="189"/>
      <c r="G74" s="194" t="s">
        <v>19</v>
      </c>
      <c r="H74" s="195">
        <f>COUNT(H60:H71)</f>
        <v>9</v>
      </c>
    </row>
    <row r="76" spans="1:8" ht="26.25" customHeight="1" x14ac:dyDescent="0.4">
      <c r="A76" s="105" t="s">
        <v>105</v>
      </c>
      <c r="B76" s="196" t="s">
        <v>106</v>
      </c>
      <c r="C76" s="500" t="str">
        <f>B20</f>
        <v xml:space="preserve">ABACAVIR SULFATE &amp; LAMIVUDINE </v>
      </c>
      <c r="D76" s="500"/>
      <c r="E76" s="197" t="s">
        <v>107</v>
      </c>
      <c r="F76" s="197"/>
      <c r="G76" s="198">
        <f>H72</f>
        <v>1.0000425726549027</v>
      </c>
      <c r="H76" s="199"/>
    </row>
    <row r="77" spans="1:8" ht="18.75" x14ac:dyDescent="0.3">
      <c r="A77" s="104" t="s">
        <v>108</v>
      </c>
      <c r="B77" s="104" t="s">
        <v>109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486" t="str">
        <f>B26</f>
        <v xml:space="preserve">Abacavir Sulfate </v>
      </c>
      <c r="C79" s="486"/>
    </row>
    <row r="80" spans="1:8" ht="26.25" customHeight="1" x14ac:dyDescent="0.4">
      <c r="A80" s="106" t="s">
        <v>47</v>
      </c>
      <c r="B80" s="486" t="str">
        <f>B27</f>
        <v>PRS/A12-1</v>
      </c>
      <c r="C80" s="486"/>
    </row>
    <row r="81" spans="1:12" ht="27" customHeight="1" x14ac:dyDescent="0.4">
      <c r="A81" s="106" t="s">
        <v>6</v>
      </c>
      <c r="B81" s="200">
        <f>B28</f>
        <v>99.4</v>
      </c>
    </row>
    <row r="82" spans="1:12" s="13" customFormat="1" ht="27" customHeight="1" x14ac:dyDescent="0.4">
      <c r="A82" s="106" t="s">
        <v>48</v>
      </c>
      <c r="B82" s="108">
        <v>0</v>
      </c>
      <c r="C82" s="477" t="s">
        <v>49</v>
      </c>
      <c r="D82" s="478"/>
      <c r="E82" s="478"/>
      <c r="F82" s="478"/>
      <c r="G82" s="479"/>
      <c r="I82" s="109"/>
      <c r="J82" s="109"/>
      <c r="K82" s="109"/>
      <c r="L82" s="109"/>
    </row>
    <row r="83" spans="1:12" s="13" customFormat="1" ht="19.5" customHeight="1" x14ac:dyDescent="0.3">
      <c r="A83" s="106" t="s">
        <v>50</v>
      </c>
      <c r="B83" s="110">
        <f>B81-B82</f>
        <v>99.4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3" customFormat="1" ht="27" customHeight="1" x14ac:dyDescent="0.4">
      <c r="A84" s="106" t="s">
        <v>51</v>
      </c>
      <c r="B84" s="288">
        <v>572.66</v>
      </c>
      <c r="C84" s="480" t="s">
        <v>110</v>
      </c>
      <c r="D84" s="481"/>
      <c r="E84" s="481"/>
      <c r="F84" s="481"/>
      <c r="G84" s="481"/>
      <c r="H84" s="482"/>
      <c r="I84" s="109"/>
      <c r="J84" s="109"/>
      <c r="K84" s="109"/>
      <c r="L84" s="109"/>
    </row>
    <row r="85" spans="1:12" s="13" customFormat="1" ht="27" customHeight="1" x14ac:dyDescent="0.4">
      <c r="A85" s="106" t="s">
        <v>53</v>
      </c>
      <c r="B85" s="288">
        <v>670.76</v>
      </c>
      <c r="C85" s="480" t="s">
        <v>111</v>
      </c>
      <c r="D85" s="481"/>
      <c r="E85" s="481"/>
      <c r="F85" s="481"/>
      <c r="G85" s="481"/>
      <c r="H85" s="482"/>
      <c r="I85" s="109"/>
      <c r="J85" s="109"/>
      <c r="K85" s="109"/>
      <c r="L85" s="109"/>
    </row>
    <row r="86" spans="1:12" s="13" customFormat="1" ht="18.75" x14ac:dyDescent="0.3">
      <c r="A86" s="106"/>
      <c r="B86" s="115"/>
      <c r="C86" s="116"/>
      <c r="D86" s="116"/>
      <c r="E86" s="116"/>
      <c r="F86" s="116"/>
      <c r="G86" s="116"/>
      <c r="H86" s="116"/>
      <c r="I86" s="109"/>
      <c r="J86" s="109"/>
      <c r="K86" s="109"/>
      <c r="L86" s="109"/>
    </row>
    <row r="87" spans="1:12" s="13" customFormat="1" ht="18.75" x14ac:dyDescent="0.3">
      <c r="A87" s="106" t="s">
        <v>55</v>
      </c>
      <c r="B87" s="117">
        <f>B84/B85</f>
        <v>0.85374798735762414</v>
      </c>
      <c r="C87" s="96" t="s">
        <v>56</v>
      </c>
      <c r="D87" s="96"/>
      <c r="E87" s="96"/>
      <c r="F87" s="96"/>
      <c r="G87" s="96"/>
      <c r="I87" s="109"/>
      <c r="J87" s="109"/>
      <c r="K87" s="109"/>
      <c r="L87" s="109"/>
    </row>
    <row r="88" spans="1:12" ht="19.5" customHeight="1" x14ac:dyDescent="0.3">
      <c r="A88" s="104"/>
      <c r="B88" s="104"/>
    </row>
    <row r="89" spans="1:12" ht="27" customHeight="1" x14ac:dyDescent="0.4">
      <c r="A89" s="118" t="s">
        <v>57</v>
      </c>
      <c r="B89" s="119">
        <v>50</v>
      </c>
      <c r="D89" s="201" t="s">
        <v>58</v>
      </c>
      <c r="E89" s="202"/>
      <c r="F89" s="483" t="s">
        <v>59</v>
      </c>
      <c r="G89" s="485"/>
    </row>
    <row r="90" spans="1:12" ht="27" customHeight="1" x14ac:dyDescent="0.4">
      <c r="A90" s="120" t="s">
        <v>60</v>
      </c>
      <c r="B90" s="121">
        <v>5</v>
      </c>
      <c r="C90" s="203" t="s">
        <v>61</v>
      </c>
      <c r="D90" s="123" t="s">
        <v>62</v>
      </c>
      <c r="E90" s="124" t="s">
        <v>63</v>
      </c>
      <c r="F90" s="123" t="s">
        <v>62</v>
      </c>
      <c r="G90" s="204" t="s">
        <v>63</v>
      </c>
      <c r="I90" s="126" t="s">
        <v>64</v>
      </c>
    </row>
    <row r="91" spans="1:12" ht="26.25" customHeight="1" x14ac:dyDescent="0.4">
      <c r="A91" s="120" t="s">
        <v>65</v>
      </c>
      <c r="B91" s="121">
        <v>50</v>
      </c>
      <c r="C91" s="205">
        <v>1</v>
      </c>
      <c r="D91" s="304">
        <v>44112185</v>
      </c>
      <c r="E91" s="128">
        <f>IF(ISBLANK(D91),"-",$D$101/$D$98*D91)</f>
        <v>59624620.544834532</v>
      </c>
      <c r="F91" s="455">
        <v>46383012</v>
      </c>
      <c r="G91" s="129">
        <f>IF(ISBLANK(F91),"-",$D$101/$F$98*F91)</f>
        <v>60953086.247285955</v>
      </c>
      <c r="I91" s="130"/>
    </row>
    <row r="92" spans="1:12" ht="26.25" customHeight="1" x14ac:dyDescent="0.4">
      <c r="A92" s="120" t="s">
        <v>66</v>
      </c>
      <c r="B92" s="121">
        <v>1</v>
      </c>
      <c r="C92" s="189">
        <v>2</v>
      </c>
      <c r="D92" s="309">
        <v>44098803</v>
      </c>
      <c r="E92" s="133">
        <f>IF(ISBLANK(D92),"-",$D$101/$D$98*D92)</f>
        <v>59606532.647530623</v>
      </c>
      <c r="F92" s="359">
        <v>46378642</v>
      </c>
      <c r="G92" s="134">
        <f>IF(ISBLANK(F92),"-",$D$101/$F$98*F92)</f>
        <v>60947343.520037003</v>
      </c>
      <c r="I92" s="487">
        <f>ABS((F96/D96*D95)-F95)/D95</f>
        <v>2.2101748297007433E-2</v>
      </c>
    </row>
    <row r="93" spans="1:12" ht="26.25" customHeight="1" x14ac:dyDescent="0.4">
      <c r="A93" s="120" t="s">
        <v>67</v>
      </c>
      <c r="B93" s="121">
        <v>1</v>
      </c>
      <c r="C93" s="189">
        <v>3</v>
      </c>
      <c r="D93" s="309">
        <v>44125067</v>
      </c>
      <c r="E93" s="133">
        <f>IF(ISBLANK(D93),"-",$D$101/$D$98*D93)</f>
        <v>59642032.612766743</v>
      </c>
      <c r="F93" s="359">
        <v>46354603</v>
      </c>
      <c r="G93" s="134">
        <f>IF(ISBLANK(F93),"-",$D$101/$F$98*F93)</f>
        <v>60915753.263666883</v>
      </c>
      <c r="I93" s="487"/>
    </row>
    <row r="94" spans="1:12" ht="27" customHeight="1" x14ac:dyDescent="0.4">
      <c r="A94" s="120" t="s">
        <v>68</v>
      </c>
      <c r="B94" s="121">
        <v>1</v>
      </c>
      <c r="C94" s="206">
        <v>4</v>
      </c>
      <c r="D94" s="314">
        <v>43502236</v>
      </c>
      <c r="E94" s="137">
        <f>IF(ISBLANK(D94),"-",$D$101/$D$98*D94)</f>
        <v>58800177.645968802</v>
      </c>
      <c r="F94" s="456">
        <v>45630590</v>
      </c>
      <c r="G94" s="138">
        <f>IF(ISBLANK(F94),"-",$D$101/$F$98*F94)</f>
        <v>59964309.514538296</v>
      </c>
      <c r="I94" s="139"/>
    </row>
    <row r="95" spans="1:12" ht="27" customHeight="1" x14ac:dyDescent="0.4">
      <c r="A95" s="120" t="s">
        <v>69</v>
      </c>
      <c r="B95" s="121">
        <v>1</v>
      </c>
      <c r="C95" s="207" t="s">
        <v>70</v>
      </c>
      <c r="D95" s="388">
        <f>AVERAGE(D91:D94)</f>
        <v>43959572.75</v>
      </c>
      <c r="E95" s="141">
        <f>AVERAGE(E91:E94)</f>
        <v>59418340.862775177</v>
      </c>
      <c r="F95" s="389">
        <f>AVERAGE(F91:F94)</f>
        <v>46186711.75</v>
      </c>
      <c r="G95" s="208">
        <f>AVERAGE(G91:G94)</f>
        <v>60695123.136382028</v>
      </c>
    </row>
    <row r="96" spans="1:12" ht="26.25" customHeight="1" x14ac:dyDescent="0.4">
      <c r="A96" s="120" t="s">
        <v>71</v>
      </c>
      <c r="B96" s="107">
        <v>1</v>
      </c>
      <c r="C96" s="209" t="s">
        <v>112</v>
      </c>
      <c r="D96" s="392">
        <v>29.06</v>
      </c>
      <c r="E96" s="135"/>
      <c r="F96" s="324">
        <v>29.89</v>
      </c>
    </row>
    <row r="97" spans="1:10" ht="26.25" customHeight="1" x14ac:dyDescent="0.4">
      <c r="A97" s="120" t="s">
        <v>73</v>
      </c>
      <c r="B97" s="107">
        <v>1</v>
      </c>
      <c r="C97" s="210" t="s">
        <v>113</v>
      </c>
      <c r="D97" s="211">
        <f>D96*$B$87</f>
        <v>24.809916512612556</v>
      </c>
      <c r="E97" s="147"/>
      <c r="F97" s="146">
        <f>F96*$B$87</f>
        <v>25.518527342119388</v>
      </c>
    </row>
    <row r="98" spans="1:10" ht="19.5" customHeight="1" x14ac:dyDescent="0.3">
      <c r="A98" s="120" t="s">
        <v>75</v>
      </c>
      <c r="B98" s="212">
        <f>(B97/B96)*(B95/B94)*(B93/B92)*(B91/B90)*B89</f>
        <v>500</v>
      </c>
      <c r="C98" s="210" t="s">
        <v>114</v>
      </c>
      <c r="D98" s="213">
        <f>D97*$B$83/100</f>
        <v>24.661057013536883</v>
      </c>
      <c r="E98" s="150"/>
      <c r="F98" s="149">
        <f>F97*$B$83/100</f>
        <v>25.36541617806667</v>
      </c>
    </row>
    <row r="99" spans="1:10" ht="19.5" customHeight="1" x14ac:dyDescent="0.3">
      <c r="A99" s="488" t="s">
        <v>77</v>
      </c>
      <c r="B99" s="502"/>
      <c r="C99" s="210" t="s">
        <v>115</v>
      </c>
      <c r="D99" s="214">
        <f>D98/$B$98</f>
        <v>4.9322114027073767E-2</v>
      </c>
      <c r="E99" s="150"/>
      <c r="F99" s="153">
        <f>F98/$B$98</f>
        <v>5.0730832356133342E-2</v>
      </c>
      <c r="G99" s="215"/>
      <c r="H99" s="143"/>
    </row>
    <row r="100" spans="1:10" ht="19.5" customHeight="1" x14ac:dyDescent="0.3">
      <c r="A100" s="490"/>
      <c r="B100" s="503"/>
      <c r="C100" s="210" t="s">
        <v>79</v>
      </c>
      <c r="D100" s="216">
        <f>$B$56/$B$116</f>
        <v>6.6666666666666666E-2</v>
      </c>
      <c r="F100" s="158"/>
      <c r="G100" s="217"/>
      <c r="H100" s="143"/>
    </row>
    <row r="101" spans="1:10" ht="18.75" x14ac:dyDescent="0.3">
      <c r="C101" s="210" t="s">
        <v>80</v>
      </c>
      <c r="D101" s="211">
        <f>D100*$B$98</f>
        <v>33.333333333333336</v>
      </c>
      <c r="F101" s="158"/>
      <c r="G101" s="215"/>
      <c r="H101" s="143"/>
    </row>
    <row r="102" spans="1:10" ht="19.5" customHeight="1" x14ac:dyDescent="0.3">
      <c r="C102" s="218" t="s">
        <v>81</v>
      </c>
      <c r="D102" s="219">
        <f>D101/B34</f>
        <v>39.043527864119497</v>
      </c>
      <c r="F102" s="162"/>
      <c r="G102" s="215"/>
      <c r="H102" s="143"/>
      <c r="J102" s="220"/>
    </row>
    <row r="103" spans="1:10" ht="18.75" x14ac:dyDescent="0.3">
      <c r="C103" s="221" t="s">
        <v>116</v>
      </c>
      <c r="D103" s="222">
        <f>AVERAGE(E91:E94,G91:G94)</f>
        <v>60056731.999578603</v>
      </c>
      <c r="F103" s="162"/>
      <c r="G103" s="223"/>
      <c r="H103" s="143"/>
      <c r="J103" s="224"/>
    </row>
    <row r="104" spans="1:10" ht="18.75" x14ac:dyDescent="0.3">
      <c r="C104" s="192" t="s">
        <v>83</v>
      </c>
      <c r="D104" s="225">
        <f>STDEV(E91:E94,G91:G94)/D103</f>
        <v>1.3325797054071817E-2</v>
      </c>
      <c r="F104" s="162"/>
      <c r="G104" s="215"/>
      <c r="H104" s="143"/>
      <c r="J104" s="224"/>
    </row>
    <row r="105" spans="1:10" ht="19.5" customHeight="1" x14ac:dyDescent="0.3">
      <c r="C105" s="194" t="s">
        <v>19</v>
      </c>
      <c r="D105" s="226">
        <f>COUNT(E91:E94,G91:G94)</f>
        <v>8</v>
      </c>
      <c r="F105" s="162"/>
      <c r="G105" s="215"/>
      <c r="H105" s="143"/>
      <c r="J105" s="224"/>
    </row>
    <row r="106" spans="1:10" ht="19.5" customHeight="1" x14ac:dyDescent="0.3">
      <c r="A106" s="166"/>
      <c r="B106" s="166"/>
      <c r="C106" s="166"/>
      <c r="D106" s="166"/>
      <c r="E106" s="166"/>
    </row>
    <row r="107" spans="1:10" ht="26.25" customHeight="1" x14ac:dyDescent="0.4">
      <c r="A107" s="118" t="s">
        <v>117</v>
      </c>
      <c r="B107" s="119">
        <v>900</v>
      </c>
      <c r="C107" s="227" t="s">
        <v>118</v>
      </c>
      <c r="D107" s="228" t="s">
        <v>62</v>
      </c>
      <c r="E107" s="229" t="s">
        <v>119</v>
      </c>
      <c r="F107" s="230" t="s">
        <v>120</v>
      </c>
    </row>
    <row r="108" spans="1:10" ht="26.25" customHeight="1" x14ac:dyDescent="0.4">
      <c r="A108" s="120" t="s">
        <v>121</v>
      </c>
      <c r="B108" s="121">
        <v>1</v>
      </c>
      <c r="C108" s="231">
        <v>1</v>
      </c>
      <c r="D108" s="232">
        <v>62850054</v>
      </c>
      <c r="E108" s="267">
        <f t="shared" ref="E108:E113" si="1">IF(ISBLANK(D108),"-",D108/$D$103*$D$100*$B$116)</f>
        <v>62.790683316342616</v>
      </c>
      <c r="F108" s="233">
        <f t="shared" ref="F108:F113" si="2">IF(ISBLANK(D108), "-", E108/$B$56)</f>
        <v>1.0465113886057102</v>
      </c>
    </row>
    <row r="109" spans="1:10" ht="26.25" customHeight="1" x14ac:dyDescent="0.4">
      <c r="A109" s="120" t="s">
        <v>94</v>
      </c>
      <c r="B109" s="121">
        <v>1</v>
      </c>
      <c r="C109" s="231">
        <v>2</v>
      </c>
      <c r="D109" s="232">
        <v>65817757</v>
      </c>
      <c r="E109" s="268">
        <f t="shared" si="1"/>
        <v>65.755582904972414</v>
      </c>
      <c r="F109" s="234">
        <f t="shared" si="2"/>
        <v>1.0959263817495402</v>
      </c>
    </row>
    <row r="110" spans="1:10" ht="26.25" customHeight="1" x14ac:dyDescent="0.4">
      <c r="A110" s="120" t="s">
        <v>95</v>
      </c>
      <c r="B110" s="121">
        <v>1</v>
      </c>
      <c r="C110" s="231">
        <v>3</v>
      </c>
      <c r="D110" s="232">
        <v>62629580</v>
      </c>
      <c r="E110" s="268">
        <f t="shared" si="1"/>
        <v>62.570417584932308</v>
      </c>
      <c r="F110" s="234">
        <f t="shared" si="2"/>
        <v>1.0428402930822052</v>
      </c>
    </row>
    <row r="111" spans="1:10" ht="26.25" customHeight="1" x14ac:dyDescent="0.4">
      <c r="A111" s="120" t="s">
        <v>96</v>
      </c>
      <c r="B111" s="121">
        <v>1</v>
      </c>
      <c r="C111" s="231">
        <v>4</v>
      </c>
      <c r="D111" s="232">
        <v>63568558</v>
      </c>
      <c r="E111" s="268">
        <f t="shared" si="1"/>
        <v>63.508508588625205</v>
      </c>
      <c r="F111" s="234">
        <f t="shared" si="2"/>
        <v>1.0584751431437533</v>
      </c>
    </row>
    <row r="112" spans="1:10" ht="26.25" customHeight="1" x14ac:dyDescent="0.4">
      <c r="A112" s="120" t="s">
        <v>97</v>
      </c>
      <c r="B112" s="121">
        <v>1</v>
      </c>
      <c r="C112" s="231">
        <v>5</v>
      </c>
      <c r="D112" s="232">
        <v>63535892</v>
      </c>
      <c r="E112" s="268">
        <f t="shared" si="1"/>
        <v>63.475873446239945</v>
      </c>
      <c r="F112" s="234">
        <f t="shared" si="2"/>
        <v>1.0579312241039991</v>
      </c>
    </row>
    <row r="113" spans="1:10" ht="26.25" customHeight="1" x14ac:dyDescent="0.4">
      <c r="A113" s="120" t="s">
        <v>99</v>
      </c>
      <c r="B113" s="121">
        <v>1</v>
      </c>
      <c r="C113" s="235">
        <v>6</v>
      </c>
      <c r="D113" s="236">
        <v>61737852</v>
      </c>
      <c r="E113" s="269">
        <f t="shared" si="1"/>
        <v>61.67953194699291</v>
      </c>
      <c r="F113" s="237">
        <f t="shared" si="2"/>
        <v>1.0279921991165486</v>
      </c>
    </row>
    <row r="114" spans="1:10" ht="26.25" customHeight="1" x14ac:dyDescent="0.4">
      <c r="A114" s="120" t="s">
        <v>100</v>
      </c>
      <c r="B114" s="121">
        <v>1</v>
      </c>
      <c r="C114" s="231"/>
      <c r="D114" s="189"/>
      <c r="E114" s="95"/>
      <c r="F114" s="238"/>
    </row>
    <row r="115" spans="1:10" ht="26.25" customHeight="1" x14ac:dyDescent="0.4">
      <c r="A115" s="120" t="s">
        <v>101</v>
      </c>
      <c r="B115" s="121">
        <v>1</v>
      </c>
      <c r="C115" s="231"/>
      <c r="D115" s="239"/>
      <c r="E115" s="240" t="s">
        <v>70</v>
      </c>
      <c r="F115" s="241">
        <f>AVERAGE(F108:F113)</f>
        <v>1.0549461049669595</v>
      </c>
    </row>
    <row r="116" spans="1:10" ht="27" customHeight="1" x14ac:dyDescent="0.4">
      <c r="A116" s="120" t="s">
        <v>102</v>
      </c>
      <c r="B116" s="148">
        <f>(B115/B114)*(B113/B112)*(B111/B110)*(B109/B108)*B107</f>
        <v>900</v>
      </c>
      <c r="C116" s="242"/>
      <c r="D116" s="243"/>
      <c r="E116" s="207" t="s">
        <v>83</v>
      </c>
      <c r="F116" s="244">
        <f>STDEV(F108:F113)/F115</f>
        <v>2.1801881503429096E-2</v>
      </c>
      <c r="I116" s="95"/>
    </row>
    <row r="117" spans="1:10" ht="27" customHeight="1" x14ac:dyDescent="0.4">
      <c r="A117" s="488" t="s">
        <v>77</v>
      </c>
      <c r="B117" s="489"/>
      <c r="C117" s="245"/>
      <c r="D117" s="246"/>
      <c r="E117" s="247" t="s">
        <v>19</v>
      </c>
      <c r="F117" s="248">
        <f>COUNT(F108:F113)</f>
        <v>6</v>
      </c>
      <c r="I117" s="95"/>
      <c r="J117" s="224"/>
    </row>
    <row r="118" spans="1:10" ht="19.5" customHeight="1" x14ac:dyDescent="0.3">
      <c r="A118" s="490"/>
      <c r="B118" s="491"/>
      <c r="C118" s="95"/>
      <c r="D118" s="95"/>
      <c r="E118" s="95"/>
      <c r="F118" s="189"/>
      <c r="G118" s="95"/>
      <c r="H118" s="95"/>
      <c r="I118" s="95"/>
    </row>
    <row r="119" spans="1:10" ht="18.75" x14ac:dyDescent="0.3">
      <c r="A119" s="257"/>
      <c r="B119" s="116"/>
      <c r="C119" s="95"/>
      <c r="D119" s="95"/>
      <c r="E119" s="95"/>
      <c r="F119" s="189"/>
      <c r="G119" s="95"/>
      <c r="H119" s="95"/>
      <c r="I119" s="95"/>
    </row>
    <row r="120" spans="1:10" ht="26.25" customHeight="1" x14ac:dyDescent="0.4">
      <c r="A120" s="105" t="s">
        <v>105</v>
      </c>
      <c r="B120" s="196" t="s">
        <v>122</v>
      </c>
      <c r="C120" s="500" t="str">
        <f>B20</f>
        <v xml:space="preserve">ABACAVIR SULFATE &amp; LAMIVUDINE </v>
      </c>
      <c r="D120" s="500"/>
      <c r="E120" s="197" t="s">
        <v>123</v>
      </c>
      <c r="F120" s="197"/>
      <c r="G120" s="198">
        <f>F115</f>
        <v>1.0549461049669595</v>
      </c>
      <c r="H120" s="95"/>
      <c r="I120" s="95"/>
    </row>
    <row r="121" spans="1:10" ht="19.5" customHeight="1" x14ac:dyDescent="0.3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501" t="s">
        <v>25</v>
      </c>
      <c r="C122" s="501"/>
      <c r="E122" s="203" t="s">
        <v>26</v>
      </c>
      <c r="F122" s="251"/>
      <c r="G122" s="501" t="s">
        <v>27</v>
      </c>
      <c r="H122" s="501"/>
    </row>
    <row r="123" spans="1:10" ht="48.75" customHeight="1" x14ac:dyDescent="0.3">
      <c r="A123" s="252" t="s">
        <v>28</v>
      </c>
      <c r="B123" s="253"/>
      <c r="C123" s="253" t="s">
        <v>129</v>
      </c>
      <c r="E123" s="253" t="s">
        <v>128</v>
      </c>
      <c r="F123" s="95"/>
      <c r="G123" s="254"/>
      <c r="H123" s="254"/>
    </row>
    <row r="124" spans="1:10" ht="48.75" customHeight="1" x14ac:dyDescent="0.3">
      <c r="A124" s="252" t="s">
        <v>29</v>
      </c>
      <c r="B124" s="255"/>
      <c r="C124" s="255" t="s">
        <v>132</v>
      </c>
      <c r="E124" s="511">
        <v>42303</v>
      </c>
      <c r="F124" s="95"/>
      <c r="G124" s="256"/>
      <c r="H124" s="256"/>
    </row>
    <row r="125" spans="1:10" ht="18.75" x14ac:dyDescent="0.3">
      <c r="A125" s="188"/>
      <c r="B125" s="188"/>
      <c r="C125" s="189"/>
      <c r="D125" s="189"/>
      <c r="E125" s="189"/>
      <c r="F125" s="193"/>
      <c r="G125" s="189"/>
      <c r="H125" s="189"/>
      <c r="I125" s="95"/>
    </row>
    <row r="126" spans="1:10" ht="18.75" x14ac:dyDescent="0.3">
      <c r="A126" s="188"/>
      <c r="B126" s="188"/>
      <c r="C126" s="189"/>
      <c r="D126" s="189"/>
      <c r="E126" s="189"/>
      <c r="F126" s="193"/>
      <c r="G126" s="189"/>
      <c r="H126" s="189"/>
      <c r="I126" s="95"/>
    </row>
    <row r="127" spans="1:10" ht="18.75" x14ac:dyDescent="0.3">
      <c r="A127" s="188"/>
      <c r="B127" s="188"/>
      <c r="C127" s="189"/>
      <c r="D127" s="189"/>
      <c r="E127" s="189"/>
      <c r="F127" s="193"/>
      <c r="G127" s="189"/>
      <c r="H127" s="189"/>
      <c r="I127" s="95"/>
    </row>
    <row r="128" spans="1:10" ht="18.75" x14ac:dyDescent="0.3">
      <c r="A128" s="188"/>
      <c r="B128" s="188"/>
      <c r="C128" s="189"/>
      <c r="D128" s="189"/>
      <c r="E128" s="189"/>
      <c r="F128" s="193"/>
      <c r="G128" s="189"/>
      <c r="H128" s="189"/>
      <c r="I128" s="95"/>
    </row>
    <row r="129" spans="1:9" ht="18.75" x14ac:dyDescent="0.3">
      <c r="A129" s="188"/>
      <c r="B129" s="188"/>
      <c r="C129" s="189"/>
      <c r="D129" s="189"/>
      <c r="E129" s="189"/>
      <c r="F129" s="193"/>
      <c r="G129" s="189"/>
      <c r="H129" s="189"/>
      <c r="I129" s="95"/>
    </row>
    <row r="130" spans="1:9" ht="18.75" x14ac:dyDescent="0.3">
      <c r="A130" s="188"/>
      <c r="B130" s="188"/>
      <c r="C130" s="189"/>
      <c r="D130" s="189"/>
      <c r="E130" s="189"/>
      <c r="F130" s="193"/>
      <c r="G130" s="189"/>
      <c r="H130" s="189"/>
      <c r="I130" s="95"/>
    </row>
    <row r="131" spans="1:9" ht="18.75" x14ac:dyDescent="0.3">
      <c r="A131" s="188"/>
      <c r="B131" s="188"/>
      <c r="C131" s="189"/>
      <c r="D131" s="189"/>
      <c r="E131" s="189"/>
      <c r="F131" s="193"/>
      <c r="G131" s="189"/>
      <c r="H131" s="189"/>
      <c r="I131" s="95"/>
    </row>
    <row r="132" spans="1:9" ht="18.75" x14ac:dyDescent="0.3">
      <c r="A132" s="188"/>
      <c r="B132" s="188"/>
      <c r="C132" s="189"/>
      <c r="D132" s="189"/>
      <c r="E132" s="189"/>
      <c r="F132" s="193"/>
      <c r="G132" s="189"/>
      <c r="H132" s="189"/>
      <c r="I132" s="95"/>
    </row>
    <row r="133" spans="1:9" ht="18.75" x14ac:dyDescent="0.3">
      <c r="A133" s="188"/>
      <c r="B133" s="188"/>
      <c r="C133" s="189"/>
      <c r="D133" s="189"/>
      <c r="E133" s="189"/>
      <c r="F133" s="193"/>
      <c r="G133" s="189"/>
      <c r="H133" s="189"/>
      <c r="I133" s="95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40" zoomScalePageLayoutView="55" workbookViewId="0">
      <selection activeCell="F24" sqref="F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8" t="s">
        <v>44</v>
      </c>
      <c r="B1" s="498"/>
      <c r="C1" s="498"/>
      <c r="D1" s="498"/>
      <c r="E1" s="498"/>
      <c r="F1" s="498"/>
      <c r="G1" s="498"/>
      <c r="H1" s="498"/>
      <c r="I1" s="498"/>
    </row>
    <row r="2" spans="1:9" ht="18.75" customHeight="1" x14ac:dyDescent="0.25">
      <c r="A2" s="498"/>
      <c r="B2" s="498"/>
      <c r="C2" s="498"/>
      <c r="D2" s="498"/>
      <c r="E2" s="498"/>
      <c r="F2" s="498"/>
      <c r="G2" s="498"/>
      <c r="H2" s="498"/>
      <c r="I2" s="498"/>
    </row>
    <row r="3" spans="1:9" ht="18.75" customHeight="1" x14ac:dyDescent="0.25">
      <c r="A3" s="498"/>
      <c r="B3" s="498"/>
      <c r="C3" s="498"/>
      <c r="D3" s="498"/>
      <c r="E3" s="498"/>
      <c r="F3" s="498"/>
      <c r="G3" s="498"/>
      <c r="H3" s="498"/>
      <c r="I3" s="498"/>
    </row>
    <row r="4" spans="1:9" ht="18.75" customHeight="1" x14ac:dyDescent="0.25">
      <c r="A4" s="498"/>
      <c r="B4" s="498"/>
      <c r="C4" s="498"/>
      <c r="D4" s="498"/>
      <c r="E4" s="498"/>
      <c r="F4" s="498"/>
      <c r="G4" s="498"/>
      <c r="H4" s="498"/>
      <c r="I4" s="498"/>
    </row>
    <row r="5" spans="1:9" ht="18.75" customHeight="1" x14ac:dyDescent="0.25">
      <c r="A5" s="498"/>
      <c r="B5" s="498"/>
      <c r="C5" s="498"/>
      <c r="D5" s="498"/>
      <c r="E5" s="498"/>
      <c r="F5" s="498"/>
      <c r="G5" s="498"/>
      <c r="H5" s="498"/>
      <c r="I5" s="498"/>
    </row>
    <row r="6" spans="1:9" ht="18.75" customHeight="1" x14ac:dyDescent="0.25">
      <c r="A6" s="498"/>
      <c r="B6" s="498"/>
      <c r="C6" s="498"/>
      <c r="D6" s="498"/>
      <c r="E6" s="498"/>
      <c r="F6" s="498"/>
      <c r="G6" s="498"/>
      <c r="H6" s="498"/>
      <c r="I6" s="498"/>
    </row>
    <row r="7" spans="1:9" ht="18.75" customHeight="1" x14ac:dyDescent="0.25">
      <c r="A7" s="498"/>
      <c r="B7" s="498"/>
      <c r="C7" s="498"/>
      <c r="D7" s="498"/>
      <c r="E7" s="498"/>
      <c r="F7" s="498"/>
      <c r="G7" s="498"/>
      <c r="H7" s="498"/>
      <c r="I7" s="498"/>
    </row>
    <row r="8" spans="1:9" x14ac:dyDescent="0.25">
      <c r="A8" s="499" t="s">
        <v>45</v>
      </c>
      <c r="B8" s="499"/>
      <c r="C8" s="499"/>
      <c r="D8" s="499"/>
      <c r="E8" s="499"/>
      <c r="F8" s="499"/>
      <c r="G8" s="499"/>
      <c r="H8" s="499"/>
      <c r="I8" s="499"/>
    </row>
    <row r="9" spans="1:9" x14ac:dyDescent="0.25">
      <c r="A9" s="499"/>
      <c r="B9" s="499"/>
      <c r="C9" s="499"/>
      <c r="D9" s="499"/>
      <c r="E9" s="499"/>
      <c r="F9" s="499"/>
      <c r="G9" s="499"/>
      <c r="H9" s="499"/>
      <c r="I9" s="499"/>
    </row>
    <row r="10" spans="1:9" x14ac:dyDescent="0.25">
      <c r="A10" s="499"/>
      <c r="B10" s="499"/>
      <c r="C10" s="499"/>
      <c r="D10" s="499"/>
      <c r="E10" s="499"/>
      <c r="F10" s="499"/>
      <c r="G10" s="499"/>
      <c r="H10" s="499"/>
      <c r="I10" s="499"/>
    </row>
    <row r="11" spans="1:9" x14ac:dyDescent="0.25">
      <c r="A11" s="499"/>
      <c r="B11" s="499"/>
      <c r="C11" s="499"/>
      <c r="D11" s="499"/>
      <c r="E11" s="499"/>
      <c r="F11" s="499"/>
      <c r="G11" s="499"/>
      <c r="H11" s="499"/>
      <c r="I11" s="499"/>
    </row>
    <row r="12" spans="1:9" x14ac:dyDescent="0.25">
      <c r="A12" s="499"/>
      <c r="B12" s="499"/>
      <c r="C12" s="499"/>
      <c r="D12" s="499"/>
      <c r="E12" s="499"/>
      <c r="F12" s="499"/>
      <c r="G12" s="499"/>
      <c r="H12" s="499"/>
      <c r="I12" s="499"/>
    </row>
    <row r="13" spans="1:9" x14ac:dyDescent="0.25">
      <c r="A13" s="499"/>
      <c r="B13" s="499"/>
      <c r="C13" s="499"/>
      <c r="D13" s="499"/>
      <c r="E13" s="499"/>
      <c r="F13" s="499"/>
      <c r="G13" s="499"/>
      <c r="H13" s="499"/>
      <c r="I13" s="499"/>
    </row>
    <row r="14" spans="1:9" x14ac:dyDescent="0.25">
      <c r="A14" s="499"/>
      <c r="B14" s="499"/>
      <c r="C14" s="499"/>
      <c r="D14" s="499"/>
      <c r="E14" s="499"/>
      <c r="F14" s="499"/>
      <c r="G14" s="499"/>
      <c r="H14" s="499"/>
      <c r="I14" s="499"/>
    </row>
    <row r="15" spans="1:9" ht="19.5" customHeight="1" x14ac:dyDescent="0.3">
      <c r="A15" s="270"/>
    </row>
    <row r="16" spans="1:9" ht="19.5" customHeight="1" x14ac:dyDescent="0.3">
      <c r="A16" s="471" t="s">
        <v>30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46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272" t="s">
        <v>32</v>
      </c>
      <c r="B18" s="470" t="s">
        <v>5</v>
      </c>
      <c r="C18" s="470"/>
      <c r="D18" s="441"/>
      <c r="E18" s="273"/>
      <c r="F18" s="274"/>
      <c r="G18" s="274"/>
      <c r="H18" s="274"/>
    </row>
    <row r="19" spans="1:14" ht="26.25" customHeight="1" x14ac:dyDescent="0.4">
      <c r="A19" s="272" t="s">
        <v>33</v>
      </c>
      <c r="B19" s="275" t="s">
        <v>7</v>
      </c>
      <c r="C19" s="443">
        <v>21</v>
      </c>
      <c r="D19" s="274"/>
      <c r="E19" s="274"/>
      <c r="F19" s="274"/>
      <c r="G19" s="274"/>
      <c r="H19" s="274"/>
    </row>
    <row r="20" spans="1:14" ht="26.25" customHeight="1" x14ac:dyDescent="0.4">
      <c r="A20" s="272" t="s">
        <v>34</v>
      </c>
      <c r="B20" s="475" t="s">
        <v>9</v>
      </c>
      <c r="C20" s="475"/>
      <c r="D20" s="274"/>
      <c r="E20" s="274"/>
      <c r="F20" s="274"/>
      <c r="G20" s="274"/>
      <c r="H20" s="274"/>
    </row>
    <row r="21" spans="1:14" ht="26.25" customHeight="1" x14ac:dyDescent="0.4">
      <c r="A21" s="272" t="s">
        <v>35</v>
      </c>
      <c r="B21" s="475" t="s">
        <v>11</v>
      </c>
      <c r="C21" s="475"/>
      <c r="D21" s="475"/>
      <c r="E21" s="475"/>
      <c r="F21" s="475"/>
      <c r="G21" s="475"/>
      <c r="H21" s="475"/>
      <c r="I21" s="276"/>
    </row>
    <row r="22" spans="1:14" ht="26.25" customHeight="1" x14ac:dyDescent="0.4">
      <c r="A22" s="272" t="s">
        <v>36</v>
      </c>
      <c r="B22" s="277" t="str">
        <f>Abacavir!B22</f>
        <v>22nd Sept 2015</v>
      </c>
      <c r="C22" s="274"/>
      <c r="D22" s="274"/>
      <c r="E22" s="274"/>
      <c r="F22" s="274"/>
      <c r="G22" s="274"/>
      <c r="H22" s="274"/>
    </row>
    <row r="23" spans="1:14" ht="26.25" customHeight="1" x14ac:dyDescent="0.4">
      <c r="A23" s="272" t="s">
        <v>37</v>
      </c>
      <c r="B23" s="277" t="str">
        <f>Abacavir!B23</f>
        <v>30th Sept 2015</v>
      </c>
      <c r="C23" s="274"/>
      <c r="D23" s="274"/>
      <c r="E23" s="274"/>
      <c r="F23" s="274"/>
      <c r="G23" s="274"/>
      <c r="H23" s="274"/>
    </row>
    <row r="24" spans="1:14" ht="18.75" x14ac:dyDescent="0.3">
      <c r="A24" s="272"/>
      <c r="B24" s="278"/>
    </row>
    <row r="25" spans="1:14" ht="18.75" x14ac:dyDescent="0.3">
      <c r="A25" s="279" t="s">
        <v>1</v>
      </c>
      <c r="B25" s="278"/>
    </row>
    <row r="26" spans="1:14" ht="26.25" customHeight="1" x14ac:dyDescent="0.4">
      <c r="A26" s="280" t="s">
        <v>4</v>
      </c>
      <c r="B26" s="470" t="s">
        <v>126</v>
      </c>
      <c r="C26" s="470"/>
      <c r="D26" s="398"/>
      <c r="E26" s="398"/>
      <c r="F26" s="398"/>
      <c r="G26" s="398"/>
      <c r="H26" s="398"/>
    </row>
    <row r="27" spans="1:14" ht="26.25" customHeight="1" x14ac:dyDescent="0.4">
      <c r="A27" s="281" t="s">
        <v>47</v>
      </c>
      <c r="B27" s="476" t="s">
        <v>130</v>
      </c>
      <c r="C27" s="476"/>
      <c r="D27" s="398"/>
      <c r="E27" s="398"/>
      <c r="F27" s="398"/>
      <c r="G27" s="398"/>
      <c r="H27" s="398"/>
    </row>
    <row r="28" spans="1:14" ht="27" customHeight="1" x14ac:dyDescent="0.4">
      <c r="A28" s="281" t="s">
        <v>6</v>
      </c>
      <c r="B28" s="380">
        <v>101.74</v>
      </c>
      <c r="C28" s="398"/>
      <c r="D28" s="398"/>
      <c r="E28" s="398"/>
      <c r="F28" s="398"/>
      <c r="G28" s="398"/>
      <c r="H28" s="398"/>
    </row>
    <row r="29" spans="1:14" s="13" customFormat="1" ht="27" customHeight="1" x14ac:dyDescent="0.4">
      <c r="A29" s="281" t="s">
        <v>48</v>
      </c>
      <c r="B29" s="283">
        <v>0</v>
      </c>
      <c r="C29" s="477" t="s">
        <v>49</v>
      </c>
      <c r="D29" s="478"/>
      <c r="E29" s="478"/>
      <c r="F29" s="478"/>
      <c r="G29" s="479"/>
      <c r="H29" s="15"/>
      <c r="I29" s="284"/>
      <c r="J29" s="284"/>
      <c r="K29" s="284"/>
      <c r="L29" s="284"/>
    </row>
    <row r="30" spans="1:14" s="13" customFormat="1" ht="19.5" customHeight="1" x14ac:dyDescent="0.3">
      <c r="A30" s="281" t="s">
        <v>50</v>
      </c>
      <c r="B30" s="453">
        <f>B28-B29</f>
        <v>101.74</v>
      </c>
      <c r="C30" s="286"/>
      <c r="D30" s="286"/>
      <c r="E30" s="286"/>
      <c r="F30" s="286"/>
      <c r="G30" s="287"/>
      <c r="H30" s="15"/>
      <c r="I30" s="284"/>
      <c r="J30" s="284"/>
      <c r="K30" s="284"/>
      <c r="L30" s="284"/>
    </row>
    <row r="31" spans="1:14" s="13" customFormat="1" ht="27" customHeight="1" x14ac:dyDescent="0.4">
      <c r="A31" s="281" t="s">
        <v>51</v>
      </c>
      <c r="B31" s="288">
        <v>1</v>
      </c>
      <c r="C31" s="480" t="s">
        <v>52</v>
      </c>
      <c r="D31" s="481"/>
      <c r="E31" s="481"/>
      <c r="F31" s="481"/>
      <c r="G31" s="481"/>
      <c r="H31" s="482"/>
      <c r="I31" s="284"/>
      <c r="J31" s="284"/>
      <c r="K31" s="284"/>
      <c r="L31" s="284"/>
    </row>
    <row r="32" spans="1:14" s="13" customFormat="1" ht="27" customHeight="1" x14ac:dyDescent="0.4">
      <c r="A32" s="281" t="s">
        <v>53</v>
      </c>
      <c r="B32" s="288">
        <v>1</v>
      </c>
      <c r="C32" s="480" t="s">
        <v>54</v>
      </c>
      <c r="D32" s="481"/>
      <c r="E32" s="481"/>
      <c r="F32" s="481"/>
      <c r="G32" s="481"/>
      <c r="H32" s="482"/>
      <c r="I32" s="284"/>
      <c r="J32" s="284"/>
      <c r="K32" s="284"/>
      <c r="L32" s="289"/>
      <c r="M32" s="289"/>
      <c r="N32" s="290"/>
    </row>
    <row r="33" spans="1:14" s="13" customFormat="1" ht="17.25" customHeight="1" x14ac:dyDescent="0.3">
      <c r="A33" s="281"/>
      <c r="B33" s="291"/>
      <c r="C33" s="292"/>
      <c r="D33" s="292"/>
      <c r="E33" s="292"/>
      <c r="F33" s="292"/>
      <c r="G33" s="292"/>
      <c r="H33" s="292"/>
      <c r="I33" s="284"/>
      <c r="J33" s="284"/>
      <c r="K33" s="284"/>
      <c r="L33" s="289"/>
      <c r="M33" s="289"/>
      <c r="N33" s="290"/>
    </row>
    <row r="34" spans="1:14" s="13" customFormat="1" ht="18.75" x14ac:dyDescent="0.3">
      <c r="A34" s="281" t="s">
        <v>55</v>
      </c>
      <c r="B34" s="293">
        <f>B31/B32</f>
        <v>1</v>
      </c>
      <c r="C34" s="271" t="s">
        <v>56</v>
      </c>
      <c r="D34" s="271"/>
      <c r="E34" s="271"/>
      <c r="F34" s="271"/>
      <c r="G34" s="271"/>
      <c r="I34" s="284"/>
      <c r="J34" s="284"/>
      <c r="K34" s="284"/>
      <c r="L34" s="289"/>
      <c r="M34" s="289"/>
      <c r="N34" s="290"/>
    </row>
    <row r="35" spans="1:14" s="13" customFormat="1" ht="19.5" customHeight="1" x14ac:dyDescent="0.3">
      <c r="A35" s="281"/>
      <c r="B35" s="285"/>
      <c r="G35" s="271"/>
      <c r="I35" s="284"/>
      <c r="J35" s="284"/>
      <c r="K35" s="284"/>
      <c r="L35" s="289"/>
      <c r="M35" s="289"/>
      <c r="N35" s="290"/>
    </row>
    <row r="36" spans="1:14" s="13" customFormat="1" ht="27" customHeight="1" x14ac:dyDescent="0.4">
      <c r="A36" s="294" t="s">
        <v>57</v>
      </c>
      <c r="B36" s="295">
        <v>50</v>
      </c>
      <c r="C36" s="271"/>
      <c r="D36" s="483" t="s">
        <v>58</v>
      </c>
      <c r="E36" s="484"/>
      <c r="F36" s="483" t="s">
        <v>59</v>
      </c>
      <c r="G36" s="485"/>
      <c r="J36" s="284"/>
      <c r="K36" s="284"/>
      <c r="L36" s="289"/>
      <c r="M36" s="289"/>
      <c r="N36" s="290"/>
    </row>
    <row r="37" spans="1:14" s="13" customFormat="1" ht="27" customHeight="1" x14ac:dyDescent="0.4">
      <c r="A37" s="296" t="s">
        <v>60</v>
      </c>
      <c r="B37" s="297">
        <v>5</v>
      </c>
      <c r="C37" s="298" t="s">
        <v>61</v>
      </c>
      <c r="D37" s="299" t="s">
        <v>62</v>
      </c>
      <c r="E37" s="300" t="s">
        <v>63</v>
      </c>
      <c r="F37" s="299" t="s">
        <v>62</v>
      </c>
      <c r="G37" s="301" t="s">
        <v>63</v>
      </c>
      <c r="I37" s="302" t="s">
        <v>64</v>
      </c>
      <c r="J37" s="284"/>
      <c r="K37" s="284"/>
      <c r="L37" s="289"/>
      <c r="M37" s="289"/>
      <c r="N37" s="290"/>
    </row>
    <row r="38" spans="1:14" s="13" customFormat="1" ht="26.25" customHeight="1" x14ac:dyDescent="0.4">
      <c r="A38" s="296" t="s">
        <v>65</v>
      </c>
      <c r="B38" s="297">
        <v>20</v>
      </c>
      <c r="C38" s="303">
        <v>1</v>
      </c>
      <c r="D38" s="304">
        <v>28783491</v>
      </c>
      <c r="E38" s="305">
        <f>IF(ISBLANK(D38),"-",$D$48/$D$45*D38)</f>
        <v>33493950.719206411</v>
      </c>
      <c r="F38" s="304">
        <v>35672811</v>
      </c>
      <c r="G38" s="306">
        <f>IF(ISBLANK(F38),"-",$D$48/$F$45*F38)</f>
        <v>34487920.994370095</v>
      </c>
      <c r="I38" s="307"/>
      <c r="J38" s="284"/>
      <c r="K38" s="284"/>
      <c r="L38" s="289"/>
      <c r="M38" s="289"/>
      <c r="N38" s="290"/>
    </row>
    <row r="39" spans="1:14" s="13" customFormat="1" ht="26.25" customHeight="1" x14ac:dyDescent="0.4">
      <c r="A39" s="296" t="s">
        <v>66</v>
      </c>
      <c r="B39" s="297">
        <v>1</v>
      </c>
      <c r="C39" s="308">
        <v>2</v>
      </c>
      <c r="D39" s="309">
        <v>28765004</v>
      </c>
      <c r="E39" s="310">
        <f>IF(ISBLANK(D39),"-",$D$48/$D$45*D39)</f>
        <v>33472438.295055155</v>
      </c>
      <c r="F39" s="309">
        <v>35712904</v>
      </c>
      <c r="G39" s="311">
        <f>IF(ISBLANK(F39),"-",$D$48/$F$45*F39)</f>
        <v>34526682.285607487</v>
      </c>
      <c r="I39" s="487">
        <f>ABS((F43/D43*D42)-F42)/D42</f>
        <v>3.6414333328755724E-2</v>
      </c>
      <c r="J39" s="284"/>
      <c r="K39" s="284"/>
      <c r="L39" s="289"/>
      <c r="M39" s="289"/>
      <c r="N39" s="290"/>
    </row>
    <row r="40" spans="1:14" ht="26.25" customHeight="1" x14ac:dyDescent="0.4">
      <c r="A40" s="296" t="s">
        <v>67</v>
      </c>
      <c r="B40" s="297">
        <v>1</v>
      </c>
      <c r="C40" s="308">
        <v>3</v>
      </c>
      <c r="D40" s="309">
        <v>28784958</v>
      </c>
      <c r="E40" s="310">
        <f>IF(ISBLANK(D40),"-",$D$48/$D$45*D40)</f>
        <v>33495657.795867305</v>
      </c>
      <c r="F40" s="309">
        <v>35671648</v>
      </c>
      <c r="G40" s="311">
        <f>IF(ISBLANK(F40),"-",$D$48/$F$45*F40)</f>
        <v>34486796.623988509</v>
      </c>
      <c r="I40" s="487"/>
      <c r="L40" s="289"/>
      <c r="M40" s="289"/>
      <c r="N40" s="312"/>
    </row>
    <row r="41" spans="1:14" ht="27" customHeight="1" x14ac:dyDescent="0.4">
      <c r="A41" s="296" t="s">
        <v>68</v>
      </c>
      <c r="B41" s="297">
        <v>1</v>
      </c>
      <c r="C41" s="313">
        <v>4</v>
      </c>
      <c r="D41" s="314"/>
      <c r="E41" s="315" t="str">
        <f>IF(ISBLANK(D41),"-",$D$48/$D$45*D41)</f>
        <v>-</v>
      </c>
      <c r="F41" s="314"/>
      <c r="G41" s="316" t="str">
        <f>IF(ISBLANK(F41),"-",$D$48/$F$45*F41)</f>
        <v>-</v>
      </c>
      <c r="I41" s="317"/>
      <c r="L41" s="289"/>
      <c r="M41" s="289"/>
      <c r="N41" s="312"/>
    </row>
    <row r="42" spans="1:14" ht="27" customHeight="1" x14ac:dyDescent="0.4">
      <c r="A42" s="296" t="s">
        <v>69</v>
      </c>
      <c r="B42" s="297">
        <v>1</v>
      </c>
      <c r="C42" s="318" t="s">
        <v>70</v>
      </c>
      <c r="D42" s="319">
        <f>AVERAGE(D38:D41)</f>
        <v>28777817.666666668</v>
      </c>
      <c r="E42" s="320">
        <f>AVERAGE(E38:E41)</f>
        <v>33487348.936709624</v>
      </c>
      <c r="F42" s="319">
        <f>AVERAGE(F38:F41)</f>
        <v>35685787.666666664</v>
      </c>
      <c r="G42" s="321">
        <f>AVERAGE(G38:G41)</f>
        <v>34500466.634655364</v>
      </c>
      <c r="H42" s="322"/>
    </row>
    <row r="43" spans="1:14" ht="26.25" customHeight="1" x14ac:dyDescent="0.4">
      <c r="A43" s="296" t="s">
        <v>71</v>
      </c>
      <c r="B43" s="297">
        <v>1</v>
      </c>
      <c r="C43" s="323" t="s">
        <v>72</v>
      </c>
      <c r="D43" s="324">
        <v>25.34</v>
      </c>
      <c r="E43" s="312"/>
      <c r="F43" s="324">
        <v>30.5</v>
      </c>
      <c r="H43" s="322"/>
    </row>
    <row r="44" spans="1:14" ht="26.25" customHeight="1" x14ac:dyDescent="0.4">
      <c r="A44" s="296" t="s">
        <v>73</v>
      </c>
      <c r="B44" s="297">
        <v>1</v>
      </c>
      <c r="C44" s="325" t="s">
        <v>74</v>
      </c>
      <c r="D44" s="326">
        <f>D43*$B$34</f>
        <v>25.34</v>
      </c>
      <c r="E44" s="327"/>
      <c r="F44" s="326">
        <f>F43*$B$34</f>
        <v>30.5</v>
      </c>
      <c r="H44" s="322"/>
    </row>
    <row r="45" spans="1:14" ht="19.5" customHeight="1" x14ac:dyDescent="0.3">
      <c r="A45" s="296" t="s">
        <v>75</v>
      </c>
      <c r="B45" s="328">
        <f>(B44/B43)*(B42/B41)*(B40/B39)*(B38/B37)*B36</f>
        <v>200</v>
      </c>
      <c r="C45" s="325" t="s">
        <v>76</v>
      </c>
      <c r="D45" s="329">
        <f>D44*$B$30/100</f>
        <v>25.780915999999998</v>
      </c>
      <c r="E45" s="330"/>
      <c r="F45" s="329">
        <f>F44*$B$30/100</f>
        <v>31.030699999999996</v>
      </c>
      <c r="H45" s="322"/>
    </row>
    <row r="46" spans="1:14" ht="19.5" customHeight="1" x14ac:dyDescent="0.3">
      <c r="A46" s="488" t="s">
        <v>77</v>
      </c>
      <c r="B46" s="489"/>
      <c r="C46" s="325" t="s">
        <v>78</v>
      </c>
      <c r="D46" s="331">
        <f>D45/$B$45</f>
        <v>0.12890457999999999</v>
      </c>
      <c r="E46" s="332"/>
      <c r="F46" s="333">
        <f>F45/$B$45</f>
        <v>0.15515349999999997</v>
      </c>
      <c r="H46" s="322"/>
    </row>
    <row r="47" spans="1:14" ht="27" customHeight="1" x14ac:dyDescent="0.4">
      <c r="A47" s="490"/>
      <c r="B47" s="491"/>
      <c r="C47" s="334" t="s">
        <v>79</v>
      </c>
      <c r="D47" s="335">
        <v>0.15</v>
      </c>
      <c r="E47" s="336"/>
      <c r="F47" s="332"/>
      <c r="H47" s="322"/>
    </row>
    <row r="48" spans="1:14" ht="18.75" x14ac:dyDescent="0.3">
      <c r="C48" s="337" t="s">
        <v>80</v>
      </c>
      <c r="D48" s="329">
        <f>D47*$B$45</f>
        <v>30</v>
      </c>
      <c r="F48" s="338"/>
      <c r="H48" s="322"/>
    </row>
    <row r="49" spans="1:12" ht="19.5" customHeight="1" x14ac:dyDescent="0.3">
      <c r="C49" s="339" t="s">
        <v>81</v>
      </c>
      <c r="D49" s="340">
        <f>D48/B34</f>
        <v>30</v>
      </c>
      <c r="F49" s="338"/>
      <c r="H49" s="322"/>
    </row>
    <row r="50" spans="1:12" ht="18.75" x14ac:dyDescent="0.3">
      <c r="C50" s="294" t="s">
        <v>82</v>
      </c>
      <c r="D50" s="341">
        <f>AVERAGE(E38:E41,G38:G41)</f>
        <v>33993907.785682492</v>
      </c>
      <c r="F50" s="342"/>
      <c r="H50" s="322"/>
    </row>
    <row r="51" spans="1:12" ht="18.75" x14ac:dyDescent="0.3">
      <c r="C51" s="296" t="s">
        <v>83</v>
      </c>
      <c r="D51" s="343">
        <f>STDEV(E38:E41,G38:G41)/D50</f>
        <v>1.6330973698136277E-2</v>
      </c>
      <c r="F51" s="342"/>
      <c r="H51" s="322"/>
    </row>
    <row r="52" spans="1:12" ht="19.5" customHeight="1" x14ac:dyDescent="0.3">
      <c r="C52" s="344" t="s">
        <v>19</v>
      </c>
      <c r="D52" s="345">
        <f>COUNT(E38:E41,G38:G41)</f>
        <v>6</v>
      </c>
      <c r="F52" s="342"/>
    </row>
    <row r="54" spans="1:12" ht="18.75" x14ac:dyDescent="0.3">
      <c r="A54" s="346" t="s">
        <v>1</v>
      </c>
      <c r="B54" s="347" t="s">
        <v>84</v>
      </c>
    </row>
    <row r="55" spans="1:12" ht="18.75" x14ac:dyDescent="0.3">
      <c r="A55" s="271" t="s">
        <v>85</v>
      </c>
      <c r="B55" s="348" t="str">
        <f>B21</f>
        <v xml:space="preserve">Each film coated tablet contains: ABACAVIR SULFATE USP equivalent to Abacavir 60mg &amp; LAMIVUDINE USP 30mg </v>
      </c>
    </row>
    <row r="56" spans="1:12" ht="26.25" customHeight="1" x14ac:dyDescent="0.4">
      <c r="A56" s="349" t="s">
        <v>86</v>
      </c>
      <c r="B56" s="350">
        <v>30</v>
      </c>
      <c r="C56" s="271" t="str">
        <f>B20</f>
        <v xml:space="preserve">ABACAVIR SULFATE &amp; LAMIVUDINE </v>
      </c>
      <c r="H56" s="351"/>
    </row>
    <row r="57" spans="1:12" ht="18.75" x14ac:dyDescent="0.3">
      <c r="A57" s="348" t="s">
        <v>87</v>
      </c>
      <c r="B57" s="442">
        <f>Uniformity!C46</f>
        <v>147.46350000000001</v>
      </c>
      <c r="H57" s="351"/>
    </row>
    <row r="58" spans="1:12" ht="19.5" customHeight="1" x14ac:dyDescent="0.3">
      <c r="H58" s="351"/>
    </row>
    <row r="59" spans="1:12" s="13" customFormat="1" ht="27" customHeight="1" x14ac:dyDescent="0.4">
      <c r="A59" s="294" t="s">
        <v>88</v>
      </c>
      <c r="B59" s="295">
        <v>100</v>
      </c>
      <c r="C59" s="271"/>
      <c r="D59" s="352" t="s">
        <v>89</v>
      </c>
      <c r="E59" s="353" t="s">
        <v>61</v>
      </c>
      <c r="F59" s="353" t="s">
        <v>62</v>
      </c>
      <c r="G59" s="353" t="s">
        <v>90</v>
      </c>
      <c r="H59" s="298" t="s">
        <v>91</v>
      </c>
      <c r="L59" s="284"/>
    </row>
    <row r="60" spans="1:12" s="13" customFormat="1" ht="26.25" customHeight="1" x14ac:dyDescent="0.4">
      <c r="A60" s="296" t="s">
        <v>92</v>
      </c>
      <c r="B60" s="297">
        <v>1</v>
      </c>
      <c r="C60" s="492" t="s">
        <v>93</v>
      </c>
      <c r="D60" s="495">
        <v>74.63</v>
      </c>
      <c r="E60" s="354">
        <v>1</v>
      </c>
      <c r="F60" s="355">
        <v>35694158</v>
      </c>
      <c r="G60" s="444">
        <f>IF(ISBLANK(F60),"-",(F60/$D$50*$D$47*$B$68)*($B$57/$D$60))</f>
        <v>31.1213483446022</v>
      </c>
      <c r="H60" s="356">
        <f t="shared" ref="H60:H71" si="0">IF(ISBLANK(F60),"-",G60/$B$56)</f>
        <v>1.0373782781534067</v>
      </c>
      <c r="L60" s="284"/>
    </row>
    <row r="61" spans="1:12" s="13" customFormat="1" ht="26.25" customHeight="1" x14ac:dyDescent="0.4">
      <c r="A61" s="296" t="s">
        <v>94</v>
      </c>
      <c r="B61" s="297">
        <v>1</v>
      </c>
      <c r="C61" s="493"/>
      <c r="D61" s="496"/>
      <c r="E61" s="357">
        <v>2</v>
      </c>
      <c r="F61" s="309">
        <v>35708371</v>
      </c>
      <c r="G61" s="445">
        <f>IF(ISBLANK(F61),"-",(F61/$D$50*$D$47*$B$68)*($B$57/$D$60))</f>
        <v>31.13374050479889</v>
      </c>
      <c r="H61" s="358">
        <f t="shared" si="0"/>
        <v>1.0377913501599629</v>
      </c>
      <c r="L61" s="284"/>
    </row>
    <row r="62" spans="1:12" s="13" customFormat="1" ht="26.25" customHeight="1" x14ac:dyDescent="0.4">
      <c r="A62" s="296" t="s">
        <v>95</v>
      </c>
      <c r="B62" s="297">
        <v>1</v>
      </c>
      <c r="C62" s="493"/>
      <c r="D62" s="496"/>
      <c r="E62" s="357">
        <v>3</v>
      </c>
      <c r="F62" s="359">
        <v>35703181</v>
      </c>
      <c r="G62" s="445">
        <f>IF(ISBLANK(F62),"-",(F62/$D$50*$D$47*$B$68)*($B$57/$D$60))</f>
        <v>31.129215400217113</v>
      </c>
      <c r="H62" s="358">
        <f t="shared" si="0"/>
        <v>1.0376405133405704</v>
      </c>
      <c r="L62" s="284"/>
    </row>
    <row r="63" spans="1:12" ht="27" customHeight="1" x14ac:dyDescent="0.4">
      <c r="A63" s="296" t="s">
        <v>96</v>
      </c>
      <c r="B63" s="297">
        <v>1</v>
      </c>
      <c r="C63" s="494"/>
      <c r="D63" s="497"/>
      <c r="E63" s="360">
        <v>4</v>
      </c>
      <c r="F63" s="361"/>
      <c r="G63" s="445" t="str">
        <f>IF(ISBLANK(F63),"-",(F63/$D$50*$D$47*$B$68)*($B$57/$D$60))</f>
        <v>-</v>
      </c>
      <c r="H63" s="358" t="str">
        <f t="shared" si="0"/>
        <v>-</v>
      </c>
    </row>
    <row r="64" spans="1:12" ht="26.25" customHeight="1" x14ac:dyDescent="0.4">
      <c r="A64" s="296" t="s">
        <v>97</v>
      </c>
      <c r="B64" s="297">
        <v>1</v>
      </c>
      <c r="C64" s="492" t="s">
        <v>98</v>
      </c>
      <c r="D64" s="495">
        <v>74.92</v>
      </c>
      <c r="E64" s="354">
        <v>1</v>
      </c>
      <c r="F64" s="355"/>
      <c r="G64" s="446" t="str">
        <f>IF(ISBLANK(F64),"-",(F64/$D$50*$D$47*$B$68)*($B$57/$D$64))</f>
        <v>-</v>
      </c>
      <c r="H64" s="362" t="str">
        <f t="shared" si="0"/>
        <v>-</v>
      </c>
    </row>
    <row r="65" spans="1:8" ht="26.25" customHeight="1" x14ac:dyDescent="0.4">
      <c r="A65" s="296" t="s">
        <v>99</v>
      </c>
      <c r="B65" s="297">
        <v>1</v>
      </c>
      <c r="C65" s="493"/>
      <c r="D65" s="496"/>
      <c r="E65" s="357">
        <v>2</v>
      </c>
      <c r="F65" s="309"/>
      <c r="G65" s="447" t="str">
        <f>IF(ISBLANK(F65),"-",(F65/$D$50*$D$47*$B$68)*($B$57/$D$64))</f>
        <v>-</v>
      </c>
      <c r="H65" s="363" t="str">
        <f t="shared" si="0"/>
        <v>-</v>
      </c>
    </row>
    <row r="66" spans="1:8" ht="26.25" customHeight="1" x14ac:dyDescent="0.4">
      <c r="A66" s="296" t="s">
        <v>100</v>
      </c>
      <c r="B66" s="297">
        <v>1</v>
      </c>
      <c r="C66" s="493"/>
      <c r="D66" s="496"/>
      <c r="E66" s="357">
        <v>3</v>
      </c>
      <c r="F66" s="309"/>
      <c r="G66" s="447" t="str">
        <f>IF(ISBLANK(F66),"-",(F66/$D$50*$D$47*$B$68)*($B$57/$D$64))</f>
        <v>-</v>
      </c>
      <c r="H66" s="363" t="str">
        <f t="shared" si="0"/>
        <v>-</v>
      </c>
    </row>
    <row r="67" spans="1:8" ht="27" customHeight="1" x14ac:dyDescent="0.4">
      <c r="A67" s="296" t="s">
        <v>101</v>
      </c>
      <c r="B67" s="297">
        <v>1</v>
      </c>
      <c r="C67" s="494"/>
      <c r="D67" s="497"/>
      <c r="E67" s="360">
        <v>4</v>
      </c>
      <c r="F67" s="361"/>
      <c r="G67" s="448" t="str">
        <f>IF(ISBLANK(F67),"-",(F67/$D$50*$D$47*$B$68)*($B$57/$D$64))</f>
        <v>-</v>
      </c>
      <c r="H67" s="364" t="str">
        <f t="shared" si="0"/>
        <v>-</v>
      </c>
    </row>
    <row r="68" spans="1:8" ht="26.25" customHeight="1" x14ac:dyDescent="0.4">
      <c r="A68" s="296" t="s">
        <v>102</v>
      </c>
      <c r="B68" s="365">
        <f>(B67/B66)*(B65/B64)*(B63/B62)*(B61/B60)*B59</f>
        <v>100</v>
      </c>
      <c r="C68" s="492" t="s">
        <v>103</v>
      </c>
      <c r="D68" s="495">
        <v>76.319999999999993</v>
      </c>
      <c r="E68" s="354">
        <v>1</v>
      </c>
      <c r="F68" s="355">
        <v>35741247</v>
      </c>
      <c r="G68" s="446">
        <f>IF(ISBLANK(F68),"-",(F68/$D$50*$D$47*$B$68)*($B$57/$D$68))</f>
        <v>30.472356723474803</v>
      </c>
      <c r="H68" s="358">
        <f t="shared" si="0"/>
        <v>1.0157452241158267</v>
      </c>
    </row>
    <row r="69" spans="1:8" ht="27" customHeight="1" x14ac:dyDescent="0.4">
      <c r="A69" s="344" t="s">
        <v>104</v>
      </c>
      <c r="B69" s="366">
        <f>(D47*B68)/B56*B57</f>
        <v>73.731750000000005</v>
      </c>
      <c r="C69" s="493"/>
      <c r="D69" s="496"/>
      <c r="E69" s="357">
        <v>2</v>
      </c>
      <c r="F69" s="309">
        <v>35848744</v>
      </c>
      <c r="G69" s="447">
        <f>IF(ISBLANK(F69),"-",(F69/$D$50*$D$47*$B$68)*($B$57/$D$68))</f>
        <v>30.564006769448387</v>
      </c>
      <c r="H69" s="358">
        <f t="shared" si="0"/>
        <v>1.0188002256482795</v>
      </c>
    </row>
    <row r="70" spans="1:8" ht="26.25" customHeight="1" x14ac:dyDescent="0.4">
      <c r="A70" s="505" t="s">
        <v>77</v>
      </c>
      <c r="B70" s="506"/>
      <c r="C70" s="493"/>
      <c r="D70" s="496"/>
      <c r="E70" s="357">
        <v>3</v>
      </c>
      <c r="F70" s="309">
        <v>35891371</v>
      </c>
      <c r="G70" s="447">
        <f>IF(ISBLANK(F70),"-",(F70/$D$50*$D$47*$B$68)*($B$57/$D$68))</f>
        <v>30.600349797716301</v>
      </c>
      <c r="H70" s="358">
        <f t="shared" si="0"/>
        <v>1.0200116599238767</v>
      </c>
    </row>
    <row r="71" spans="1:8" ht="27" customHeight="1" x14ac:dyDescent="0.4">
      <c r="A71" s="507"/>
      <c r="B71" s="508"/>
      <c r="C71" s="504"/>
      <c r="D71" s="497"/>
      <c r="E71" s="360">
        <v>4</v>
      </c>
      <c r="F71" s="361"/>
      <c r="G71" s="448" t="str">
        <f>IF(ISBLANK(F71),"-",(F71/$D$50*$D$47*$B$68)*($B$57/$D$68))</f>
        <v>-</v>
      </c>
      <c r="H71" s="367" t="str">
        <f t="shared" si="0"/>
        <v>-</v>
      </c>
    </row>
    <row r="72" spans="1:8" ht="26.25" customHeight="1" x14ac:dyDescent="0.4">
      <c r="A72" s="368"/>
      <c r="B72" s="368"/>
      <c r="C72" s="368"/>
      <c r="D72" s="368"/>
      <c r="E72" s="368"/>
      <c r="F72" s="369"/>
      <c r="G72" s="370" t="s">
        <v>70</v>
      </c>
      <c r="H72" s="371">
        <f>AVERAGE(H60:H71)</f>
        <v>1.0278945418903205</v>
      </c>
    </row>
    <row r="73" spans="1:8" ht="26.25" customHeight="1" x14ac:dyDescent="0.4">
      <c r="C73" s="368"/>
      <c r="D73" s="368"/>
      <c r="E73" s="368"/>
      <c r="F73" s="369"/>
      <c r="G73" s="372" t="s">
        <v>83</v>
      </c>
      <c r="H73" s="449">
        <f>STDEV(H60:H71)/H72</f>
        <v>1.043572969162461E-2</v>
      </c>
    </row>
    <row r="74" spans="1:8" ht="27" customHeight="1" x14ac:dyDescent="0.4">
      <c r="A74" s="368"/>
      <c r="B74" s="368"/>
      <c r="C74" s="369"/>
      <c r="D74" s="369"/>
      <c r="E74" s="373"/>
      <c r="F74" s="369"/>
      <c r="G74" s="374" t="s">
        <v>19</v>
      </c>
      <c r="H74" s="375">
        <f>COUNT(H60:H71)</f>
        <v>6</v>
      </c>
    </row>
    <row r="76" spans="1:8" ht="26.25" customHeight="1" x14ac:dyDescent="0.4">
      <c r="A76" s="280" t="s">
        <v>105</v>
      </c>
      <c r="B76" s="376" t="s">
        <v>106</v>
      </c>
      <c r="C76" s="500" t="str">
        <f>B20</f>
        <v xml:space="preserve">ABACAVIR SULFATE &amp; LAMIVUDINE </v>
      </c>
      <c r="D76" s="500"/>
      <c r="E76" s="377" t="s">
        <v>107</v>
      </c>
      <c r="F76" s="377"/>
      <c r="G76" s="378">
        <f>H72</f>
        <v>1.0278945418903205</v>
      </c>
      <c r="H76" s="379"/>
    </row>
    <row r="77" spans="1:8" ht="18.75" x14ac:dyDescent="0.3">
      <c r="A77" s="279" t="s">
        <v>108</v>
      </c>
      <c r="B77" s="279" t="s">
        <v>109</v>
      </c>
    </row>
    <row r="78" spans="1:8" ht="18.75" x14ac:dyDescent="0.3">
      <c r="A78" s="279"/>
      <c r="B78" s="279"/>
    </row>
    <row r="79" spans="1:8" ht="26.25" customHeight="1" x14ac:dyDescent="0.4">
      <c r="A79" s="280" t="s">
        <v>4</v>
      </c>
      <c r="B79" s="486" t="str">
        <f>B26</f>
        <v xml:space="preserve">Lamivudine </v>
      </c>
      <c r="C79" s="486"/>
    </row>
    <row r="80" spans="1:8" ht="26.25" customHeight="1" x14ac:dyDescent="0.4">
      <c r="A80" s="281" t="s">
        <v>47</v>
      </c>
      <c r="B80" s="486" t="str">
        <f>B27</f>
        <v>WRSPN15-105</v>
      </c>
      <c r="C80" s="486"/>
    </row>
    <row r="81" spans="1:12" ht="27" customHeight="1" x14ac:dyDescent="0.4">
      <c r="A81" s="281" t="s">
        <v>6</v>
      </c>
      <c r="B81" s="380">
        <f>B28</f>
        <v>101.74</v>
      </c>
    </row>
    <row r="82" spans="1:12" s="13" customFormat="1" ht="27" customHeight="1" x14ac:dyDescent="0.4">
      <c r="A82" s="281" t="s">
        <v>48</v>
      </c>
      <c r="B82" s="283">
        <v>0</v>
      </c>
      <c r="C82" s="477" t="s">
        <v>49</v>
      </c>
      <c r="D82" s="478"/>
      <c r="E82" s="478"/>
      <c r="F82" s="478"/>
      <c r="G82" s="479"/>
      <c r="I82" s="284"/>
      <c r="J82" s="284"/>
      <c r="K82" s="284"/>
      <c r="L82" s="284"/>
    </row>
    <row r="83" spans="1:12" s="13" customFormat="1" ht="19.5" customHeight="1" x14ac:dyDescent="0.3">
      <c r="A83" s="281" t="s">
        <v>50</v>
      </c>
      <c r="B83" s="285">
        <f>B81-B82</f>
        <v>101.74</v>
      </c>
      <c r="C83" s="286"/>
      <c r="D83" s="286"/>
      <c r="E83" s="286"/>
      <c r="F83" s="286"/>
      <c r="G83" s="287"/>
      <c r="I83" s="284"/>
      <c r="J83" s="284"/>
      <c r="K83" s="284"/>
      <c r="L83" s="284"/>
    </row>
    <row r="84" spans="1:12" s="13" customFormat="1" ht="27" customHeight="1" x14ac:dyDescent="0.4">
      <c r="A84" s="281" t="s">
        <v>51</v>
      </c>
      <c r="B84" s="288">
        <v>1</v>
      </c>
      <c r="C84" s="480" t="s">
        <v>110</v>
      </c>
      <c r="D84" s="481"/>
      <c r="E84" s="481"/>
      <c r="F84" s="481"/>
      <c r="G84" s="481"/>
      <c r="H84" s="482"/>
      <c r="I84" s="284"/>
      <c r="J84" s="284"/>
      <c r="K84" s="284"/>
      <c r="L84" s="284"/>
    </row>
    <row r="85" spans="1:12" s="13" customFormat="1" ht="27" customHeight="1" x14ac:dyDescent="0.4">
      <c r="A85" s="281" t="s">
        <v>53</v>
      </c>
      <c r="B85" s="288">
        <v>1</v>
      </c>
      <c r="C85" s="480" t="s">
        <v>111</v>
      </c>
      <c r="D85" s="481"/>
      <c r="E85" s="481"/>
      <c r="F85" s="481"/>
      <c r="G85" s="481"/>
      <c r="H85" s="482"/>
      <c r="I85" s="284"/>
      <c r="J85" s="284"/>
      <c r="K85" s="284"/>
      <c r="L85" s="284"/>
    </row>
    <row r="86" spans="1:12" s="13" customFormat="1" ht="18.75" x14ac:dyDescent="0.3">
      <c r="A86" s="281"/>
      <c r="B86" s="291"/>
      <c r="C86" s="292"/>
      <c r="D86" s="292"/>
      <c r="E86" s="292"/>
      <c r="F86" s="292"/>
      <c r="G86" s="292"/>
      <c r="H86" s="292"/>
      <c r="I86" s="284"/>
      <c r="J86" s="284"/>
      <c r="K86" s="284"/>
      <c r="L86" s="284"/>
    </row>
    <row r="87" spans="1:12" s="13" customFormat="1" ht="18.75" x14ac:dyDescent="0.3">
      <c r="A87" s="281" t="s">
        <v>55</v>
      </c>
      <c r="B87" s="293">
        <f>B84/B85</f>
        <v>1</v>
      </c>
      <c r="C87" s="271" t="s">
        <v>56</v>
      </c>
      <c r="D87" s="271"/>
      <c r="E87" s="271"/>
      <c r="F87" s="271"/>
      <c r="G87" s="271"/>
      <c r="I87" s="284"/>
      <c r="J87" s="284"/>
      <c r="K87" s="284"/>
      <c r="L87" s="284"/>
    </row>
    <row r="88" spans="1:12" ht="19.5" customHeight="1" x14ac:dyDescent="0.3">
      <c r="A88" s="279"/>
      <c r="B88" s="279"/>
    </row>
    <row r="89" spans="1:12" ht="27" customHeight="1" x14ac:dyDescent="0.4">
      <c r="A89" s="294" t="s">
        <v>57</v>
      </c>
      <c r="B89" s="295">
        <v>50</v>
      </c>
      <c r="D89" s="381" t="s">
        <v>58</v>
      </c>
      <c r="E89" s="382"/>
      <c r="F89" s="483" t="s">
        <v>59</v>
      </c>
      <c r="G89" s="485"/>
    </row>
    <row r="90" spans="1:12" ht="27" customHeight="1" x14ac:dyDescent="0.4">
      <c r="A90" s="296" t="s">
        <v>60</v>
      </c>
      <c r="B90" s="297">
        <v>5</v>
      </c>
      <c r="C90" s="383" t="s">
        <v>61</v>
      </c>
      <c r="D90" s="299" t="s">
        <v>62</v>
      </c>
      <c r="E90" s="300" t="s">
        <v>63</v>
      </c>
      <c r="F90" s="299" t="s">
        <v>62</v>
      </c>
      <c r="G90" s="384" t="s">
        <v>63</v>
      </c>
      <c r="I90" s="302" t="s">
        <v>64</v>
      </c>
    </row>
    <row r="91" spans="1:12" ht="26.25" customHeight="1" x14ac:dyDescent="0.4">
      <c r="A91" s="296" t="s">
        <v>65</v>
      </c>
      <c r="B91" s="297">
        <v>50</v>
      </c>
      <c r="C91" s="385">
        <v>1</v>
      </c>
      <c r="D91" s="304">
        <v>28350461</v>
      </c>
      <c r="E91" s="305">
        <f>IF(ISBLANK(D91),"-",$D$101/$D$98*D91)</f>
        <v>32961437.860805612</v>
      </c>
      <c r="F91" s="455">
        <v>32438149</v>
      </c>
      <c r="G91" s="306">
        <f>IF(ISBLANK(F91),"-",$D$101/$F$98*F91)</f>
        <v>33568517.813212879</v>
      </c>
      <c r="I91" s="307"/>
    </row>
    <row r="92" spans="1:12" ht="26.25" customHeight="1" x14ac:dyDescent="0.4">
      <c r="A92" s="296" t="s">
        <v>66</v>
      </c>
      <c r="B92" s="297">
        <v>1</v>
      </c>
      <c r="C92" s="369">
        <v>2</v>
      </c>
      <c r="D92" s="309">
        <v>28359404</v>
      </c>
      <c r="E92" s="310">
        <f>IF(ISBLANK(D92),"-",$D$101/$D$98*D92)</f>
        <v>32971835.368584733</v>
      </c>
      <c r="F92" s="359">
        <v>32447680</v>
      </c>
      <c r="G92" s="311">
        <f>IF(ISBLANK(F92),"-",$D$101/$F$98*F92)</f>
        <v>33578380.938981175</v>
      </c>
      <c r="I92" s="487">
        <f>ABS((F96/D96*D95)-F95)/D95</f>
        <v>2.0000036843564092E-2</v>
      </c>
    </row>
    <row r="93" spans="1:12" ht="26.25" customHeight="1" x14ac:dyDescent="0.4">
      <c r="A93" s="296" t="s">
        <v>67</v>
      </c>
      <c r="B93" s="297">
        <v>1</v>
      </c>
      <c r="C93" s="369">
        <v>3</v>
      </c>
      <c r="D93" s="309">
        <v>28344446</v>
      </c>
      <c r="E93" s="310">
        <f>IF(ISBLANK(D93),"-",$D$101/$D$98*D93)</f>
        <v>32954444.568924654</v>
      </c>
      <c r="F93" s="359">
        <v>32421669</v>
      </c>
      <c r="G93" s="311">
        <f>IF(ISBLANK(F93),"-",$D$101/$F$98*F93)</f>
        <v>33551463.536362439</v>
      </c>
      <c r="I93" s="487"/>
    </row>
    <row r="94" spans="1:12" ht="27" customHeight="1" x14ac:dyDescent="0.4">
      <c r="A94" s="296" t="s">
        <v>68</v>
      </c>
      <c r="B94" s="297">
        <v>1</v>
      </c>
      <c r="C94" s="386">
        <v>4</v>
      </c>
      <c r="D94" s="314">
        <v>28076645</v>
      </c>
      <c r="E94" s="315">
        <f>IF(ISBLANK(D94),"-",$D$101/$D$98*D94)</f>
        <v>32643087.867509406</v>
      </c>
      <c r="F94" s="456">
        <v>32056831</v>
      </c>
      <c r="G94" s="316">
        <f>IF(ISBLANK(F94),"-",$D$101/$F$98*F94)</f>
        <v>33173912.064423122</v>
      </c>
      <c r="I94" s="317"/>
    </row>
    <row r="95" spans="1:12" ht="27" customHeight="1" x14ac:dyDescent="0.4">
      <c r="A95" s="296" t="s">
        <v>69</v>
      </c>
      <c r="B95" s="297">
        <v>1</v>
      </c>
      <c r="C95" s="387" t="s">
        <v>70</v>
      </c>
      <c r="D95" s="388">
        <f>AVERAGE(D91:D94)</f>
        <v>28282739</v>
      </c>
      <c r="E95" s="320">
        <f>AVERAGE(E91:E94)</f>
        <v>32882701.416456103</v>
      </c>
      <c r="F95" s="389">
        <f>AVERAGE(F91:F94)</f>
        <v>32341082.25</v>
      </c>
      <c r="G95" s="390">
        <f>AVERAGE(G91:G94)</f>
        <v>33468068.5882449</v>
      </c>
    </row>
    <row r="96" spans="1:12" ht="26.25" customHeight="1" x14ac:dyDescent="0.4">
      <c r="A96" s="296" t="s">
        <v>71</v>
      </c>
      <c r="B96" s="282">
        <v>1</v>
      </c>
      <c r="C96" s="391" t="s">
        <v>112</v>
      </c>
      <c r="D96" s="392">
        <v>14.09</v>
      </c>
      <c r="E96" s="312"/>
      <c r="F96" s="324">
        <v>15.83</v>
      </c>
    </row>
    <row r="97" spans="1:10" ht="26.25" customHeight="1" x14ac:dyDescent="0.4">
      <c r="A97" s="296" t="s">
        <v>73</v>
      </c>
      <c r="B97" s="282">
        <v>1</v>
      </c>
      <c r="C97" s="393" t="s">
        <v>113</v>
      </c>
      <c r="D97" s="394">
        <f>D96*$B$87</f>
        <v>14.09</v>
      </c>
      <c r="E97" s="327"/>
      <c r="F97" s="326">
        <f>F96*$B$87</f>
        <v>15.83</v>
      </c>
    </row>
    <row r="98" spans="1:10" ht="19.5" customHeight="1" x14ac:dyDescent="0.3">
      <c r="A98" s="296" t="s">
        <v>75</v>
      </c>
      <c r="B98" s="395">
        <f>(B97/B96)*(B95/B94)*(B93/B92)*(B91/B90)*B89</f>
        <v>500</v>
      </c>
      <c r="C98" s="393" t="s">
        <v>114</v>
      </c>
      <c r="D98" s="396">
        <f>D97*$B$83/100</f>
        <v>14.335165999999999</v>
      </c>
      <c r="E98" s="330"/>
      <c r="F98" s="329">
        <f>F97*$B$83/100</f>
        <v>16.105441999999996</v>
      </c>
    </row>
    <row r="99" spans="1:10" ht="19.5" customHeight="1" x14ac:dyDescent="0.3">
      <c r="A99" s="488" t="s">
        <v>77</v>
      </c>
      <c r="B99" s="502"/>
      <c r="C99" s="393" t="s">
        <v>115</v>
      </c>
      <c r="D99" s="397">
        <f>D98/$B$98</f>
        <v>2.8670332E-2</v>
      </c>
      <c r="E99" s="330"/>
      <c r="F99" s="333">
        <f>F98/$B$98</f>
        <v>3.2210883999999995E-2</v>
      </c>
      <c r="G99" s="398"/>
      <c r="H99" s="322"/>
    </row>
    <row r="100" spans="1:10" ht="19.5" customHeight="1" x14ac:dyDescent="0.3">
      <c r="A100" s="490"/>
      <c r="B100" s="503"/>
      <c r="C100" s="393" t="s">
        <v>79</v>
      </c>
      <c r="D100" s="399">
        <f>$B$56/$B$116</f>
        <v>3.3333333333333333E-2</v>
      </c>
      <c r="F100" s="338"/>
      <c r="G100" s="400"/>
      <c r="H100" s="322"/>
    </row>
    <row r="101" spans="1:10" ht="18.75" x14ac:dyDescent="0.3">
      <c r="C101" s="393" t="s">
        <v>80</v>
      </c>
      <c r="D101" s="394">
        <f>D100*$B$98</f>
        <v>16.666666666666668</v>
      </c>
      <c r="F101" s="338"/>
      <c r="G101" s="398"/>
      <c r="H101" s="322"/>
    </row>
    <row r="102" spans="1:10" ht="19.5" customHeight="1" x14ac:dyDescent="0.3">
      <c r="C102" s="401" t="s">
        <v>81</v>
      </c>
      <c r="D102" s="402">
        <f>D101/B34</f>
        <v>16.666666666666668</v>
      </c>
      <c r="F102" s="342"/>
      <c r="G102" s="398"/>
      <c r="H102" s="322"/>
      <c r="J102" s="403"/>
    </row>
    <row r="103" spans="1:10" ht="18.75" x14ac:dyDescent="0.3">
      <c r="C103" s="404" t="s">
        <v>116</v>
      </c>
      <c r="D103" s="405">
        <f>AVERAGE(E91:E94,G91:G94)</f>
        <v>33175385.002350502</v>
      </c>
      <c r="F103" s="342"/>
      <c r="G103" s="406"/>
      <c r="H103" s="322"/>
      <c r="J103" s="407"/>
    </row>
    <row r="104" spans="1:10" ht="18.75" x14ac:dyDescent="0.3">
      <c r="C104" s="372" t="s">
        <v>83</v>
      </c>
      <c r="D104" s="408">
        <f>STDEV(E91:E94,G91:G94)/D103</f>
        <v>1.0673876833184725E-2</v>
      </c>
      <c r="F104" s="342"/>
      <c r="G104" s="398"/>
      <c r="H104" s="322"/>
      <c r="J104" s="407"/>
    </row>
    <row r="105" spans="1:10" ht="19.5" customHeight="1" x14ac:dyDescent="0.3">
      <c r="C105" s="374" t="s">
        <v>19</v>
      </c>
      <c r="D105" s="409">
        <f>COUNT(E91:E94,G91:G94)</f>
        <v>8</v>
      </c>
      <c r="F105" s="342"/>
      <c r="G105" s="398"/>
      <c r="H105" s="322"/>
      <c r="J105" s="407"/>
    </row>
    <row r="106" spans="1:10" ht="19.5" customHeight="1" x14ac:dyDescent="0.3">
      <c r="A106" s="346"/>
      <c r="B106" s="346"/>
      <c r="C106" s="346"/>
      <c r="D106" s="346"/>
      <c r="E106" s="346"/>
    </row>
    <row r="107" spans="1:10" ht="26.25" customHeight="1" x14ac:dyDescent="0.4">
      <c r="A107" s="294" t="s">
        <v>117</v>
      </c>
      <c r="B107" s="295">
        <v>900</v>
      </c>
      <c r="C107" s="410" t="s">
        <v>118</v>
      </c>
      <c r="D107" s="411" t="s">
        <v>62</v>
      </c>
      <c r="E107" s="412" t="s">
        <v>119</v>
      </c>
      <c r="F107" s="413" t="s">
        <v>120</v>
      </c>
    </row>
    <row r="108" spans="1:10" ht="26.25" customHeight="1" x14ac:dyDescent="0.4">
      <c r="A108" s="296" t="s">
        <v>121</v>
      </c>
      <c r="B108" s="297">
        <v>1</v>
      </c>
      <c r="C108" s="414">
        <v>1</v>
      </c>
      <c r="D108" s="415">
        <v>33238915</v>
      </c>
      <c r="E108" s="450">
        <f t="shared" ref="E108:E113" si="1">IF(ISBLANK(D108),"-",D108/$D$103*$D$100*$B$116)</f>
        <v>30.057449218128138</v>
      </c>
      <c r="F108" s="416">
        <f t="shared" ref="F108:F113" si="2">IF(ISBLANK(D108), "-", E108/$B$56)</f>
        <v>1.0019149739376045</v>
      </c>
    </row>
    <row r="109" spans="1:10" ht="26.25" customHeight="1" x14ac:dyDescent="0.4">
      <c r="A109" s="296" t="s">
        <v>94</v>
      </c>
      <c r="B109" s="297">
        <v>1</v>
      </c>
      <c r="C109" s="414">
        <v>2</v>
      </c>
      <c r="D109" s="415">
        <v>30212574</v>
      </c>
      <c r="E109" s="451">
        <f t="shared" si="1"/>
        <v>27.320774723059955</v>
      </c>
      <c r="F109" s="417">
        <f t="shared" si="2"/>
        <v>0.91069249076866521</v>
      </c>
    </row>
    <row r="110" spans="1:10" ht="26.25" customHeight="1" x14ac:dyDescent="0.4">
      <c r="A110" s="296" t="s">
        <v>95</v>
      </c>
      <c r="B110" s="297">
        <v>1</v>
      </c>
      <c r="C110" s="414">
        <v>3</v>
      </c>
      <c r="D110" s="415">
        <v>32493009</v>
      </c>
      <c r="E110" s="451">
        <f t="shared" si="1"/>
        <v>29.38293767897299</v>
      </c>
      <c r="F110" s="417">
        <f t="shared" si="2"/>
        <v>0.9794312559657663</v>
      </c>
    </row>
    <row r="111" spans="1:10" ht="26.25" customHeight="1" x14ac:dyDescent="0.4">
      <c r="A111" s="296" t="s">
        <v>96</v>
      </c>
      <c r="B111" s="297">
        <v>1</v>
      </c>
      <c r="C111" s="414">
        <v>4</v>
      </c>
      <c r="D111" s="415">
        <v>31270257</v>
      </c>
      <c r="E111" s="451">
        <f t="shared" si="1"/>
        <v>28.277221498214242</v>
      </c>
      <c r="F111" s="417">
        <f t="shared" si="2"/>
        <v>0.94257404994047478</v>
      </c>
    </row>
    <row r="112" spans="1:10" ht="26.25" customHeight="1" x14ac:dyDescent="0.4">
      <c r="A112" s="296" t="s">
        <v>97</v>
      </c>
      <c r="B112" s="297">
        <v>1</v>
      </c>
      <c r="C112" s="414">
        <v>5</v>
      </c>
      <c r="D112" s="415">
        <v>31275085</v>
      </c>
      <c r="E112" s="451">
        <f t="shared" si="1"/>
        <v>28.281587385753745</v>
      </c>
      <c r="F112" s="417">
        <f t="shared" si="2"/>
        <v>0.94271957952512486</v>
      </c>
    </row>
    <row r="113" spans="1:10" ht="26.25" customHeight="1" x14ac:dyDescent="0.4">
      <c r="A113" s="296" t="s">
        <v>99</v>
      </c>
      <c r="B113" s="297">
        <v>1</v>
      </c>
      <c r="C113" s="418">
        <v>6</v>
      </c>
      <c r="D113" s="419">
        <v>32409072</v>
      </c>
      <c r="E113" s="452">
        <f t="shared" si="1"/>
        <v>29.307034716586223</v>
      </c>
      <c r="F113" s="420">
        <f t="shared" si="2"/>
        <v>0.97690115721954074</v>
      </c>
    </row>
    <row r="114" spans="1:10" ht="26.25" customHeight="1" x14ac:dyDescent="0.4">
      <c r="A114" s="296" t="s">
        <v>100</v>
      </c>
      <c r="B114" s="297">
        <v>1</v>
      </c>
      <c r="C114" s="414"/>
      <c r="D114" s="369"/>
      <c r="E114" s="270"/>
      <c r="F114" s="421"/>
    </row>
    <row r="115" spans="1:10" ht="26.25" customHeight="1" x14ac:dyDescent="0.4">
      <c r="A115" s="296" t="s">
        <v>101</v>
      </c>
      <c r="B115" s="297">
        <v>1</v>
      </c>
      <c r="C115" s="414"/>
      <c r="D115" s="422"/>
      <c r="E115" s="423" t="s">
        <v>70</v>
      </c>
      <c r="F115" s="424">
        <f>AVERAGE(F108:F113)</f>
        <v>0.95903891789286266</v>
      </c>
    </row>
    <row r="116" spans="1:10" ht="27" customHeight="1" x14ac:dyDescent="0.4">
      <c r="A116" s="296" t="s">
        <v>102</v>
      </c>
      <c r="B116" s="328">
        <f>(B115/B114)*(B113/B112)*(B111/B110)*(B109/B108)*B107</f>
        <v>900</v>
      </c>
      <c r="C116" s="425"/>
      <c r="D116" s="426"/>
      <c r="E116" s="387" t="s">
        <v>83</v>
      </c>
      <c r="F116" s="427">
        <f>STDEV(F108:F113)/F115</f>
        <v>3.4419093297866209E-2</v>
      </c>
      <c r="I116" s="270"/>
    </row>
    <row r="117" spans="1:10" ht="27" customHeight="1" x14ac:dyDescent="0.4">
      <c r="A117" s="488" t="s">
        <v>77</v>
      </c>
      <c r="B117" s="489"/>
      <c r="C117" s="428"/>
      <c r="D117" s="429"/>
      <c r="E117" s="430" t="s">
        <v>19</v>
      </c>
      <c r="F117" s="431">
        <f>COUNT(F108:F113)</f>
        <v>6</v>
      </c>
      <c r="I117" s="270"/>
      <c r="J117" s="407"/>
    </row>
    <row r="118" spans="1:10" ht="19.5" customHeight="1" x14ac:dyDescent="0.3">
      <c r="A118" s="490"/>
      <c r="B118" s="491"/>
      <c r="C118" s="270"/>
      <c r="D118" s="270"/>
      <c r="E118" s="270"/>
      <c r="F118" s="369"/>
      <c r="G118" s="270"/>
      <c r="H118" s="270"/>
      <c r="I118" s="270"/>
    </row>
    <row r="119" spans="1:10" ht="18.75" x14ac:dyDescent="0.3">
      <c r="A119" s="440"/>
      <c r="B119" s="292"/>
      <c r="C119" s="270"/>
      <c r="D119" s="270"/>
      <c r="E119" s="270"/>
      <c r="F119" s="369"/>
      <c r="G119" s="270"/>
      <c r="H119" s="270"/>
      <c r="I119" s="270"/>
    </row>
    <row r="120" spans="1:10" ht="26.25" customHeight="1" x14ac:dyDescent="0.4">
      <c r="A120" s="280" t="s">
        <v>105</v>
      </c>
      <c r="B120" s="376" t="s">
        <v>122</v>
      </c>
      <c r="C120" s="500" t="str">
        <f>B20</f>
        <v xml:space="preserve">ABACAVIR SULFATE &amp; LAMIVUDINE </v>
      </c>
      <c r="D120" s="500"/>
      <c r="E120" s="377" t="s">
        <v>123</v>
      </c>
      <c r="F120" s="377"/>
      <c r="G120" s="378">
        <f>F115</f>
        <v>0.95903891789286266</v>
      </c>
      <c r="H120" s="270"/>
      <c r="I120" s="270"/>
    </row>
    <row r="121" spans="1:10" ht="19.5" customHeight="1" x14ac:dyDescent="0.3">
      <c r="A121" s="432"/>
      <c r="B121" s="432"/>
      <c r="C121" s="433"/>
      <c r="D121" s="433"/>
      <c r="E121" s="433"/>
      <c r="F121" s="433"/>
      <c r="G121" s="433"/>
      <c r="H121" s="433"/>
    </row>
    <row r="122" spans="1:10" ht="18.75" x14ac:dyDescent="0.3">
      <c r="B122" s="501" t="s">
        <v>25</v>
      </c>
      <c r="C122" s="501"/>
      <c r="E122" s="383" t="s">
        <v>26</v>
      </c>
      <c r="F122" s="434"/>
      <c r="G122" s="501" t="s">
        <v>27</v>
      </c>
      <c r="H122" s="501"/>
    </row>
    <row r="123" spans="1:10" ht="45.75" customHeight="1" x14ac:dyDescent="0.3">
      <c r="A123" s="435" t="s">
        <v>28</v>
      </c>
      <c r="B123" s="436"/>
      <c r="C123" s="436" t="s">
        <v>127</v>
      </c>
      <c r="E123" s="436" t="s">
        <v>128</v>
      </c>
      <c r="F123" s="270"/>
      <c r="G123" s="437"/>
      <c r="H123" s="437"/>
    </row>
    <row r="124" spans="1:10" ht="31.5" customHeight="1" x14ac:dyDescent="0.3">
      <c r="A124" s="435" t="s">
        <v>29</v>
      </c>
      <c r="B124" s="438"/>
      <c r="C124" s="438" t="s">
        <v>132</v>
      </c>
      <c r="D124" s="398"/>
      <c r="E124" s="511">
        <v>42303</v>
      </c>
      <c r="F124" s="270"/>
      <c r="G124" s="439"/>
      <c r="H124" s="439"/>
    </row>
    <row r="125" spans="1:10" ht="18.75" x14ac:dyDescent="0.3">
      <c r="A125" s="368"/>
      <c r="B125" s="368"/>
      <c r="C125" s="369"/>
      <c r="D125" s="369"/>
      <c r="E125" s="369"/>
      <c r="F125" s="373"/>
      <c r="G125" s="369"/>
      <c r="H125" s="369"/>
      <c r="I125" s="270"/>
    </row>
    <row r="126" spans="1:10" ht="18.75" x14ac:dyDescent="0.3">
      <c r="A126" s="368"/>
      <c r="B126" s="368"/>
      <c r="C126" s="369"/>
      <c r="D126" s="369"/>
      <c r="E126" s="369"/>
      <c r="F126" s="373"/>
      <c r="G126" s="369"/>
      <c r="H126" s="369"/>
      <c r="I126" s="270"/>
    </row>
    <row r="127" spans="1:10" ht="18.75" x14ac:dyDescent="0.3">
      <c r="A127" s="368"/>
      <c r="B127" s="368"/>
      <c r="C127" s="369"/>
      <c r="D127" s="369"/>
      <c r="E127" s="369"/>
      <c r="F127" s="373"/>
      <c r="G127" s="369"/>
      <c r="H127" s="369"/>
      <c r="I127" s="270"/>
    </row>
    <row r="128" spans="1:10" ht="18.75" x14ac:dyDescent="0.3">
      <c r="A128" s="368"/>
      <c r="B128" s="368"/>
      <c r="C128" s="369"/>
      <c r="D128" s="369"/>
      <c r="E128" s="369"/>
      <c r="F128" s="373"/>
      <c r="G128" s="369"/>
      <c r="H128" s="369"/>
      <c r="I128" s="270"/>
    </row>
    <row r="129" spans="1:9" ht="18.75" x14ac:dyDescent="0.3">
      <c r="A129" s="368"/>
      <c r="B129" s="368"/>
      <c r="C129" s="369"/>
      <c r="D129" s="369"/>
      <c r="E129" s="369"/>
      <c r="F129" s="373"/>
      <c r="G129" s="369"/>
      <c r="H129" s="369"/>
      <c r="I129" s="270"/>
    </row>
    <row r="130" spans="1:9" ht="18.75" x14ac:dyDescent="0.3">
      <c r="A130" s="368"/>
      <c r="B130" s="368"/>
      <c r="C130" s="369"/>
      <c r="D130" s="369"/>
      <c r="E130" s="369"/>
      <c r="F130" s="373"/>
      <c r="G130" s="369"/>
      <c r="H130" s="369"/>
      <c r="I130" s="270"/>
    </row>
    <row r="131" spans="1:9" ht="18.75" x14ac:dyDescent="0.3">
      <c r="A131" s="368"/>
      <c r="B131" s="368"/>
      <c r="C131" s="369"/>
      <c r="D131" s="369"/>
      <c r="E131" s="369"/>
      <c r="F131" s="373"/>
      <c r="G131" s="369"/>
      <c r="H131" s="369"/>
      <c r="I131" s="270"/>
    </row>
    <row r="132" spans="1:9" ht="18.75" x14ac:dyDescent="0.3">
      <c r="A132" s="368"/>
      <c r="B132" s="368"/>
      <c r="C132" s="369"/>
      <c r="D132" s="369"/>
      <c r="E132" s="369"/>
      <c r="F132" s="373"/>
      <c r="G132" s="369"/>
      <c r="H132" s="369"/>
      <c r="I132" s="270"/>
    </row>
    <row r="133" spans="1:9" ht="18.75" x14ac:dyDescent="0.3">
      <c r="A133" s="368"/>
      <c r="B133" s="368"/>
      <c r="C133" s="369"/>
      <c r="D133" s="369"/>
      <c r="E133" s="369"/>
      <c r="F133" s="373"/>
      <c r="G133" s="369"/>
      <c r="H133" s="369"/>
      <c r="I133" s="27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ABC</vt:lpstr>
      <vt:lpstr>SST 3TC</vt:lpstr>
      <vt:lpstr>Uniformity</vt:lpstr>
      <vt:lpstr>Abacavir</vt:lpstr>
      <vt:lpstr>Lamivudine</vt:lpstr>
      <vt:lpstr>Abacavir!Print_Area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2015-10-28T07:02:53Z</cp:lastPrinted>
  <dcterms:created xsi:type="dcterms:W3CDTF">2005-07-05T10:19:27Z</dcterms:created>
  <dcterms:modified xsi:type="dcterms:W3CDTF">2015-10-28T07:12:09Z</dcterms:modified>
</cp:coreProperties>
</file>