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3" i="1" l="1"/>
  <c r="B52" i="1"/>
  <c r="B32" i="1"/>
  <c r="E30" i="1"/>
  <c r="D30" i="1"/>
  <c r="C30" i="1"/>
  <c r="B30" i="1"/>
  <c r="B31" i="1" s="1"/>
  <c r="G95" i="3" l="1"/>
  <c r="E95" i="3"/>
  <c r="G120" i="3"/>
  <c r="F115" i="3"/>
  <c r="B87" i="3"/>
  <c r="B98" i="3"/>
  <c r="B69" i="3" l="1"/>
  <c r="C120" i="3"/>
  <c r="B116" i="3"/>
  <c r="D100" i="3" s="1"/>
  <c r="F95" i="3"/>
  <c r="I92" i="3" s="1"/>
  <c r="D95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/>
  <c r="B34" i="3"/>
  <c r="B30" i="3"/>
  <c r="C46" i="2"/>
  <c r="D50" i="2" s="1"/>
  <c r="C45" i="2"/>
  <c r="C19" i="2"/>
  <c r="D101" i="3" l="1"/>
  <c r="E93" i="3" s="1"/>
  <c r="D49" i="3"/>
  <c r="D24" i="2"/>
  <c r="D29" i="2"/>
  <c r="D40" i="2"/>
  <c r="B57" i="3"/>
  <c r="F97" i="3"/>
  <c r="F98" i="3" s="1"/>
  <c r="D97" i="3"/>
  <c r="D98" i="3" s="1"/>
  <c r="D25" i="2"/>
  <c r="D30" i="2"/>
  <c r="D36" i="2"/>
  <c r="B49" i="2"/>
  <c r="D26" i="2"/>
  <c r="D32" i="2"/>
  <c r="D37" i="2"/>
  <c r="D42" i="2"/>
  <c r="D49" i="2"/>
  <c r="F44" i="3"/>
  <c r="F45" i="3" s="1"/>
  <c r="F46" i="3" s="1"/>
  <c r="D44" i="3"/>
  <c r="D45" i="3" s="1"/>
  <c r="D46" i="3" s="1"/>
  <c r="D28" i="2"/>
  <c r="D33" i="2"/>
  <c r="D38" i="2"/>
  <c r="C50" i="2"/>
  <c r="D34" i="2"/>
  <c r="C49" i="2"/>
  <c r="D43" i="2"/>
  <c r="D39" i="2"/>
  <c r="D35" i="2"/>
  <c r="D31" i="2"/>
  <c r="D27" i="2"/>
  <c r="D41" i="2"/>
  <c r="D102" i="3" l="1"/>
  <c r="E92" i="3"/>
  <c r="G91" i="3"/>
  <c r="G93" i="3"/>
  <c r="G38" i="3"/>
  <c r="E39" i="3"/>
  <c r="D99" i="3"/>
  <c r="E94" i="3"/>
  <c r="E91" i="3"/>
  <c r="G39" i="3"/>
  <c r="G41" i="3"/>
  <c r="G40" i="3"/>
  <c r="F99" i="3"/>
  <c r="G92" i="3"/>
  <c r="G94" i="3"/>
  <c r="E38" i="3"/>
  <c r="E40" i="3"/>
  <c r="E41" i="3"/>
  <c r="G42" i="3" l="1"/>
  <c r="D50" i="3"/>
  <c r="E42" i="3"/>
  <c r="D52" i="3"/>
  <c r="D105" i="3"/>
  <c r="D103" i="3"/>
  <c r="E112" i="3" l="1"/>
  <c r="F112" i="3" s="1"/>
  <c r="E110" i="3"/>
  <c r="F110" i="3" s="1"/>
  <c r="E108" i="3"/>
  <c r="F108" i="3" s="1"/>
  <c r="D104" i="3"/>
  <c r="E113" i="3"/>
  <c r="F113" i="3" s="1"/>
  <c r="E111" i="3"/>
  <c r="F111" i="3" s="1"/>
  <c r="E109" i="3"/>
  <c r="F109" i="3" s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D51" i="3"/>
  <c r="G69" i="3"/>
  <c r="H69" i="3" s="1"/>
  <c r="G66" i="3"/>
  <c r="H66" i="3" s="1"/>
  <c r="G62" i="3"/>
  <c r="H62" i="3" s="1"/>
  <c r="G71" i="3"/>
  <c r="H71" i="3" s="1"/>
  <c r="G64" i="3"/>
  <c r="H64" i="3" s="1"/>
  <c r="G60" i="3"/>
  <c r="H60" i="3" s="1"/>
  <c r="H72" i="3" l="1"/>
  <c r="G76" i="3" s="1"/>
  <c r="H74" i="3"/>
  <c r="F117" i="3"/>
  <c r="H73" i="3" l="1"/>
  <c r="F116" i="3"/>
</calcChain>
</file>

<file path=xl/sharedStrings.xml><?xml version="1.0" encoding="utf-8"?>
<sst xmlns="http://schemas.openxmlformats.org/spreadsheetml/2006/main" count="233" uniqueCount="130">
  <si>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</si>
  <si>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</si>
  <si>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</si>
  <si>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</si>
  <si>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</si>
  <si>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</si>
  <si>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</si>
  <si>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NDQD201508142</t>
  </si>
  <si>
    <t>Weight (mg):</t>
  </si>
  <si>
    <t>Nevirapine USP</t>
  </si>
  <si>
    <t>Standard Conc (mg/mL):</t>
  </si>
  <si>
    <t xml:space="preserve">Each film coated tablet contains: Nevirapine USP 200mg </t>
  </si>
  <si>
    <t>2015-08-13 10:18:25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</si>
  <si>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</si>
  <si>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</si>
  <si>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</si>
  <si>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</si>
  <si>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</si>
  <si>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</si>
  <si>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</si>
  <si>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</si>
  <si>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</si>
  <si>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</si>
  <si>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</si>
  <si>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</si>
  <si>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</si>
  <si>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</si>
  <si>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</si>
  <si>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</si>
  <si>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</si>
  <si>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</si>
  <si>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</si>
  <si>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</si>
  <si>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</si>
  <si>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</si>
  <si>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</si>
  <si>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</si>
  <si>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</si>
  <si>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</si>
  <si>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</si>
  <si>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</si>
  <si>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</si>
  <si>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</si>
  <si>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</si>
  <si>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</si>
  <si>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</si>
  <si>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</si>
  <si>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</si>
  <si>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</si>
  <si>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</si>
  <si>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</si>
  <si>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</si>
  <si>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</si>
  <si>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</si>
  <si>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</si>
  <si>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</si>
  <si>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</si>
  <si>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</si>
  <si>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</si>
  <si>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</si>
  <si>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</si>
  <si>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</si>
  <si>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</si>
  <si>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</si>
  <si>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</si>
  <si>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</si>
  <si>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</si>
  <si>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</si>
  <si>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</si>
  <si>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</si>
  <si>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</si>
  <si>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</si>
  <si>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</si>
  <si>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</si>
  <si>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</si>
  <si>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</si>
  <si>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</si>
  <si>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</si>
  <si>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</si>
  <si>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</si>
  <si>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</si>
  <si>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</si>
  <si>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</si>
  <si>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</si>
  <si>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</si>
  <si>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</si>
  <si>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</si>
  <si>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</si>
  <si>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</si>
  <si>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</si>
  <si>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</si>
  <si>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</si>
  <si>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</si>
  <si>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</si>
  <si>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</si>
  <si>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</si>
  <si>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</si>
  <si>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</si>
  <si>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</si>
  <si>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</si>
  <si>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</si>
  <si>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</si>
  <si>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</si>
  <si>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</si>
  <si>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</si>
  <si>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</si>
  <si>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</si>
  <si>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</si>
  <si>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</si>
  <si>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</si>
  <si>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</si>
  <si>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</si>
  <si>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</si>
  <si>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</si>
  <si>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</si>
  <si>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</si>
  <si>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</si>
  <si>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</si>
  <si>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</si>
  <si>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</si>
  <si>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</si>
  <si>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</si>
  <si>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</si>
  <si>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</si>
  <si>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</si>
  <si>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</si>
  <si>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WRS/N1-2</t>
  </si>
  <si>
    <t>Nevirapine tablets</t>
  </si>
  <si>
    <t>Nevirapine</t>
  </si>
  <si>
    <t xml:space="preserve">Nevirapine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</si>
</sst>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/>
    </xf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58" workbookViewId="0">
      <selection activeCell="D25" sqref="D2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7" ht="15" customHeight="1" x14ac:dyDescent="0.3">
      <c r="A14" s="1"/>
      <c r="B14" s="2"/>
      <c r="C14" s="3"/>
      <c r="D14" s="2"/>
      <c r="F14" s="3"/>
    </row>
    <row r="15" spans="1:7" ht="16.5" customHeight="1" x14ac:dyDescent="0.3">
      <c r="A15" s="286" t="s">
        <v>0</v>
      </c>
      <c r="B15" s="286"/>
      <c r="C15" s="286"/>
      <c r="D15" s="286"/>
      <c r="E15" s="286"/>
      <c r="F15" s="287"/>
      <c r="G15" s="287"/>
    </row>
    <row r="16" spans="1:7" ht="16.5" customHeight="1" x14ac:dyDescent="0.3">
      <c r="A16" s="288" t="s">
        <v>1</v>
      </c>
      <c r="B16" s="289" t="s">
        <v>2</v>
      </c>
      <c r="C16" s="287"/>
      <c r="D16" s="287"/>
      <c r="E16" s="287"/>
      <c r="F16" s="287"/>
      <c r="G16" s="287"/>
    </row>
    <row r="17" spans="1:7" ht="16.5" customHeight="1" x14ac:dyDescent="0.3">
      <c r="A17" s="290" t="s">
        <v>3</v>
      </c>
      <c r="B17" s="290" t="s">
        <v>127</v>
      </c>
      <c r="C17" s="287"/>
      <c r="D17" s="291"/>
      <c r="E17" s="292"/>
      <c r="F17" s="287"/>
      <c r="G17" s="287"/>
    </row>
    <row r="18" spans="1:7" ht="16.5" customHeight="1" x14ac:dyDescent="0.3">
      <c r="A18" s="293" t="s">
        <v>4</v>
      </c>
      <c r="B18" s="290" t="s">
        <v>129</v>
      </c>
      <c r="C18" s="292"/>
      <c r="D18" s="292"/>
      <c r="E18" s="292"/>
      <c r="F18" s="287"/>
      <c r="G18" s="287"/>
    </row>
    <row r="19" spans="1:7" ht="16.5" customHeight="1" x14ac:dyDescent="0.3">
      <c r="A19" s="293" t="s">
        <v>6</v>
      </c>
      <c r="B19" s="294">
        <v>99.15</v>
      </c>
      <c r="C19" s="292"/>
      <c r="D19" s="292"/>
      <c r="E19" s="292"/>
      <c r="F19" s="287"/>
      <c r="G19" s="287"/>
    </row>
    <row r="20" spans="1:7" ht="16.5" customHeight="1" x14ac:dyDescent="0.3">
      <c r="A20" s="290" t="s">
        <v>8</v>
      </c>
      <c r="B20" s="294">
        <v>22.8</v>
      </c>
      <c r="C20" s="292"/>
      <c r="D20" s="292"/>
      <c r="E20" s="292"/>
      <c r="F20" s="287"/>
      <c r="G20" s="287"/>
    </row>
    <row r="21" spans="1:7" ht="15.75" customHeight="1" x14ac:dyDescent="0.3">
      <c r="A21" s="290" t="s">
        <v>10</v>
      </c>
      <c r="B21" s="295">
        <v>0.22800000000000001</v>
      </c>
      <c r="C21" s="292"/>
      <c r="D21" s="292"/>
      <c r="E21" s="292"/>
      <c r="F21" s="287"/>
      <c r="G21" s="287"/>
    </row>
    <row r="22" spans="1:7" ht="16.5" customHeight="1" x14ac:dyDescent="0.25">
      <c r="A22" s="292"/>
      <c r="B22" s="292"/>
      <c r="C22" s="292"/>
      <c r="D22" s="292"/>
      <c r="E22" s="292"/>
      <c r="F22" s="287"/>
      <c r="G22" s="287"/>
    </row>
    <row r="23" spans="1:7" ht="16.5" customHeight="1" x14ac:dyDescent="0.3">
      <c r="A23" s="296" t="s">
        <v>13</v>
      </c>
      <c r="B23" s="297" t="s">
        <v>14</v>
      </c>
      <c r="C23" s="296" t="s">
        <v>15</v>
      </c>
      <c r="D23" s="296" t="s">
        <v>16</v>
      </c>
      <c r="E23" s="296" t="s">
        <v>17</v>
      </c>
      <c r="F23" s="287"/>
      <c r="G23" s="287"/>
    </row>
    <row r="24" spans="1:7" ht="16.5" customHeight="1" x14ac:dyDescent="0.3">
      <c r="A24" s="298">
        <v>1</v>
      </c>
      <c r="B24" s="299">
        <v>56237772</v>
      </c>
      <c r="C24" s="299">
        <v>6248.8</v>
      </c>
      <c r="D24" s="300">
        <v>1.2</v>
      </c>
      <c r="E24" s="301">
        <v>2.9</v>
      </c>
      <c r="F24" s="287"/>
      <c r="G24" s="287"/>
    </row>
    <row r="25" spans="1:7" ht="16.5" customHeight="1" x14ac:dyDescent="0.3">
      <c r="A25" s="298">
        <v>2</v>
      </c>
      <c r="B25" s="299">
        <v>56315421</v>
      </c>
      <c r="C25" s="299">
        <v>6181.1</v>
      </c>
      <c r="D25" s="300">
        <v>1.2</v>
      </c>
      <c r="E25" s="300">
        <v>2.9</v>
      </c>
      <c r="F25" s="287"/>
      <c r="G25" s="287"/>
    </row>
    <row r="26" spans="1:7" ht="16.5" customHeight="1" x14ac:dyDescent="0.3">
      <c r="A26" s="298">
        <v>3</v>
      </c>
      <c r="B26" s="299">
        <v>56114963</v>
      </c>
      <c r="C26" s="299">
        <v>6166.2</v>
      </c>
      <c r="D26" s="300">
        <v>1.2</v>
      </c>
      <c r="E26" s="300">
        <v>2.9</v>
      </c>
      <c r="F26" s="287"/>
      <c r="G26" s="287"/>
    </row>
    <row r="27" spans="1:7" ht="16.5" customHeight="1" x14ac:dyDescent="0.3">
      <c r="A27" s="298">
        <v>4</v>
      </c>
      <c r="B27" s="299">
        <v>56384667</v>
      </c>
      <c r="C27" s="299">
        <v>6193.7</v>
      </c>
      <c r="D27" s="300">
        <v>1.2</v>
      </c>
      <c r="E27" s="300">
        <v>2.9</v>
      </c>
      <c r="F27" s="287"/>
      <c r="G27" s="287"/>
    </row>
    <row r="28" spans="1:7" ht="16.5" customHeight="1" x14ac:dyDescent="0.3">
      <c r="A28" s="298">
        <v>5</v>
      </c>
      <c r="B28" s="299">
        <v>56216737</v>
      </c>
      <c r="C28" s="299">
        <v>6202.5</v>
      </c>
      <c r="D28" s="300">
        <v>1.2</v>
      </c>
      <c r="E28" s="300">
        <v>2.9</v>
      </c>
      <c r="F28" s="287"/>
      <c r="G28" s="287"/>
    </row>
    <row r="29" spans="1:7" ht="16.5" customHeight="1" x14ac:dyDescent="0.3">
      <c r="A29" s="298">
        <v>6</v>
      </c>
      <c r="B29" s="302">
        <v>56256768</v>
      </c>
      <c r="C29" s="302">
        <v>6182.2</v>
      </c>
      <c r="D29" s="303">
        <v>1.2</v>
      </c>
      <c r="E29" s="303">
        <v>2.9</v>
      </c>
      <c r="F29" s="287"/>
      <c r="G29" s="287"/>
    </row>
    <row r="30" spans="1:7" ht="16.5" customHeight="1" x14ac:dyDescent="0.3">
      <c r="A30" s="304" t="s">
        <v>18</v>
      </c>
      <c r="B30" s="305">
        <f>AVERAGE(B24:B29)</f>
        <v>56254388</v>
      </c>
      <c r="C30" s="306">
        <f>AVERAGE(C24:C29)</f>
        <v>6195.75</v>
      </c>
      <c r="D30" s="307">
        <f>AVERAGE(D24:D29)</f>
        <v>1.2</v>
      </c>
      <c r="E30" s="307">
        <f>AVERAGE(E24:E29)</f>
        <v>2.9</v>
      </c>
      <c r="F30" s="287"/>
      <c r="G30" s="287"/>
    </row>
    <row r="31" spans="1:7" s="2" customFormat="1" ht="16.5" customHeight="1" x14ac:dyDescent="0.3">
      <c r="A31" s="308" t="s">
        <v>19</v>
      </c>
      <c r="B31" s="309">
        <f>(STDEV(B24:B29)/B30)</f>
        <v>1.6260555551935326E-3</v>
      </c>
      <c r="C31" s="310"/>
      <c r="D31" s="310"/>
      <c r="E31" s="311"/>
      <c r="F31" s="287"/>
      <c r="G31" s="287"/>
    </row>
    <row r="32" spans="1:7" s="2" customFormat="1" ht="15.75" customHeight="1" x14ac:dyDescent="0.3">
      <c r="A32" s="312" t="s">
        <v>20</v>
      </c>
      <c r="B32" s="313">
        <f>COUNT(B24:B29)</f>
        <v>6</v>
      </c>
      <c r="C32" s="314"/>
      <c r="D32" s="315"/>
      <c r="E32" s="316"/>
      <c r="F32" s="287"/>
      <c r="G32" s="287"/>
    </row>
    <row r="33" spans="1:7" s="2" customFormat="1" ht="16.5" customHeight="1" x14ac:dyDescent="0.25">
      <c r="A33" s="292"/>
      <c r="B33" s="292"/>
      <c r="C33" s="292"/>
      <c r="D33" s="292"/>
      <c r="E33" s="292"/>
      <c r="F33" s="287"/>
      <c r="G33" s="287"/>
    </row>
    <row r="34" spans="1:7" ht="16.5" customHeight="1" x14ac:dyDescent="0.3">
      <c r="A34" s="293" t="s">
        <v>21</v>
      </c>
      <c r="B34" s="317" t="s">
        <v>22</v>
      </c>
      <c r="C34" s="318"/>
      <c r="D34" s="318"/>
      <c r="E34" s="318"/>
      <c r="F34" s="287"/>
      <c r="G34" s="287"/>
    </row>
    <row r="35" spans="1:7" ht="16.5" customHeight="1" x14ac:dyDescent="0.3">
      <c r="A35" s="293"/>
      <c r="B35" s="317" t="s">
        <v>23</v>
      </c>
      <c r="C35" s="318"/>
      <c r="D35" s="318"/>
      <c r="E35" s="318"/>
      <c r="F35" s="287"/>
      <c r="G35" s="287"/>
    </row>
    <row r="36" spans="1:7" ht="15.75" customHeight="1" x14ac:dyDescent="0.3">
      <c r="A36" s="293"/>
      <c r="B36" s="317" t="s">
        <v>24</v>
      </c>
      <c r="C36" s="318"/>
      <c r="D36" s="318"/>
      <c r="E36" s="318"/>
      <c r="F36" s="287"/>
      <c r="G36" s="287"/>
    </row>
    <row r="37" spans="1:7" ht="16.5" customHeight="1" x14ac:dyDescent="0.25">
      <c r="A37" s="292"/>
      <c r="B37" s="292"/>
      <c r="C37" s="292"/>
      <c r="D37" s="292"/>
      <c r="E37" s="292"/>
      <c r="F37" s="287"/>
      <c r="G37" s="287"/>
    </row>
    <row r="38" spans="1:7" ht="16.5" customHeight="1" x14ac:dyDescent="0.3">
      <c r="A38" s="288" t="s">
        <v>1</v>
      </c>
      <c r="B38" s="289" t="s">
        <v>25</v>
      </c>
      <c r="C38" s="287"/>
      <c r="D38" s="287"/>
      <c r="E38" s="287"/>
      <c r="F38" s="287"/>
      <c r="G38" s="287"/>
    </row>
    <row r="39" spans="1:7" ht="16.5" customHeight="1" x14ac:dyDescent="0.3">
      <c r="A39" s="293" t="s">
        <v>4</v>
      </c>
      <c r="B39" s="290" t="s">
        <v>128</v>
      </c>
      <c r="C39" s="292"/>
      <c r="D39" s="292"/>
      <c r="E39" s="292"/>
      <c r="F39" s="287"/>
      <c r="G39" s="287"/>
    </row>
    <row r="40" spans="1:7" ht="16.5" customHeight="1" x14ac:dyDescent="0.3">
      <c r="A40" s="293" t="s">
        <v>6</v>
      </c>
      <c r="B40" s="294">
        <v>99.15</v>
      </c>
      <c r="C40" s="292"/>
      <c r="D40" s="292"/>
      <c r="E40" s="292"/>
      <c r="F40" s="287"/>
      <c r="G40" s="287"/>
    </row>
    <row r="41" spans="1:7" ht="16.5" customHeight="1" x14ac:dyDescent="0.3">
      <c r="A41" s="290" t="s">
        <v>8</v>
      </c>
      <c r="B41" s="294">
        <v>24.32</v>
      </c>
      <c r="C41" s="292"/>
      <c r="D41" s="292"/>
      <c r="E41" s="292"/>
      <c r="F41" s="287"/>
      <c r="G41" s="287"/>
    </row>
    <row r="42" spans="1:7" ht="15.75" customHeight="1" x14ac:dyDescent="0.3">
      <c r="A42" s="290" t="s">
        <v>10</v>
      </c>
      <c r="B42" s="295">
        <v>0.2</v>
      </c>
      <c r="C42" s="292"/>
      <c r="D42" s="292"/>
      <c r="E42" s="292"/>
      <c r="F42" s="287"/>
      <c r="G42" s="287"/>
    </row>
    <row r="43" spans="1:7" ht="16.5" customHeight="1" x14ac:dyDescent="0.25">
      <c r="A43" s="292"/>
      <c r="B43" s="292"/>
      <c r="C43" s="292"/>
      <c r="D43" s="292"/>
      <c r="E43" s="292"/>
      <c r="F43" s="287"/>
      <c r="G43" s="287"/>
    </row>
    <row r="44" spans="1:7" ht="16.5" customHeight="1" x14ac:dyDescent="0.3">
      <c r="A44" s="296" t="s">
        <v>13</v>
      </c>
      <c r="B44" s="297" t="s">
        <v>14</v>
      </c>
      <c r="C44" s="296" t="s">
        <v>15</v>
      </c>
      <c r="D44" s="296" t="s">
        <v>16</v>
      </c>
      <c r="E44" s="296" t="s">
        <v>17</v>
      </c>
      <c r="F44" s="287"/>
      <c r="G44" s="287"/>
    </row>
    <row r="45" spans="1:7" ht="16.5" customHeight="1" x14ac:dyDescent="0.3">
      <c r="A45" s="298">
        <v>1</v>
      </c>
      <c r="B45" s="299">
        <v>62355110</v>
      </c>
      <c r="C45" s="299">
        <v>6467.1</v>
      </c>
      <c r="D45" s="300">
        <v>1.1000000000000001</v>
      </c>
      <c r="E45" s="301">
        <v>5.2</v>
      </c>
      <c r="F45" s="287"/>
      <c r="G45" s="287"/>
    </row>
    <row r="46" spans="1:7" ht="16.5" customHeight="1" x14ac:dyDescent="0.3">
      <c r="A46" s="298">
        <v>2</v>
      </c>
      <c r="B46" s="299">
        <v>62194857</v>
      </c>
      <c r="C46" s="299">
        <v>6688</v>
      </c>
      <c r="D46" s="300">
        <v>1.1000000000000001</v>
      </c>
      <c r="E46" s="300">
        <v>5.2</v>
      </c>
      <c r="F46" s="287"/>
      <c r="G46" s="287"/>
    </row>
    <row r="47" spans="1:7" ht="16.5" customHeight="1" x14ac:dyDescent="0.3">
      <c r="A47" s="298">
        <v>3</v>
      </c>
      <c r="B47" s="299">
        <v>62240540</v>
      </c>
      <c r="C47" s="299">
        <v>6697.6</v>
      </c>
      <c r="D47" s="300">
        <v>1.1000000000000001</v>
      </c>
      <c r="E47" s="300">
        <v>5.2</v>
      </c>
      <c r="F47" s="287"/>
      <c r="G47" s="287"/>
    </row>
    <row r="48" spans="1:7" ht="16.5" customHeight="1" x14ac:dyDescent="0.3">
      <c r="A48" s="298">
        <v>4</v>
      </c>
      <c r="B48" s="299">
        <v>62080178</v>
      </c>
      <c r="C48" s="299">
        <v>6671.1</v>
      </c>
      <c r="D48" s="300">
        <v>1.1000000000000001</v>
      </c>
      <c r="E48" s="300">
        <v>5.2</v>
      </c>
      <c r="F48" s="287"/>
      <c r="G48" s="287"/>
    </row>
    <row r="49" spans="1:7" ht="16.5" customHeight="1" x14ac:dyDescent="0.3">
      <c r="A49" s="298">
        <v>5</v>
      </c>
      <c r="B49" s="299">
        <v>62487633</v>
      </c>
      <c r="C49" s="299">
        <v>6700.3</v>
      </c>
      <c r="D49" s="300">
        <v>1.1000000000000001</v>
      </c>
      <c r="E49" s="300">
        <v>5.2</v>
      </c>
      <c r="F49" s="287"/>
      <c r="G49" s="287"/>
    </row>
    <row r="50" spans="1:7" ht="16.5" customHeight="1" x14ac:dyDescent="0.3">
      <c r="A50" s="298">
        <v>6</v>
      </c>
      <c r="B50" s="302">
        <v>62461086</v>
      </c>
      <c r="C50" s="302">
        <v>6676.4</v>
      </c>
      <c r="D50" s="303">
        <v>1.1000000000000001</v>
      </c>
      <c r="E50" s="303">
        <v>5.2</v>
      </c>
      <c r="F50" s="287"/>
      <c r="G50" s="287"/>
    </row>
    <row r="51" spans="1:7" ht="16.5" customHeight="1" x14ac:dyDescent="0.3">
      <c r="A51" s="304" t="s">
        <v>18</v>
      </c>
      <c r="B51" s="305">
        <v>62303234</v>
      </c>
      <c r="C51" s="306">
        <v>6650.0833333333348</v>
      </c>
      <c r="D51" s="307">
        <v>1.0999999999999999</v>
      </c>
      <c r="E51" s="307">
        <v>5.2</v>
      </c>
      <c r="F51" s="287"/>
      <c r="G51" s="287"/>
    </row>
    <row r="52" spans="1:7" s="2" customFormat="1" ht="16.5" customHeight="1" x14ac:dyDescent="0.3">
      <c r="A52" s="308" t="s">
        <v>19</v>
      </c>
      <c r="B52" s="309">
        <f>(STDEV(B45:B50)/B51)</f>
        <v>2.5584512001875326E-3</v>
      </c>
      <c r="C52" s="310"/>
      <c r="D52" s="310"/>
      <c r="E52" s="311"/>
      <c r="F52" s="287"/>
      <c r="G52" s="287"/>
    </row>
    <row r="53" spans="1:7" s="2" customFormat="1" ht="15.75" customHeight="1" x14ac:dyDescent="0.3">
      <c r="A53" s="312" t="s">
        <v>20</v>
      </c>
      <c r="B53" s="313">
        <f>COUNT(B45:B50)</f>
        <v>6</v>
      </c>
      <c r="C53" s="314"/>
      <c r="D53" s="315"/>
      <c r="E53" s="316"/>
      <c r="F53" s="287"/>
      <c r="G53" s="287"/>
    </row>
    <row r="54" spans="1:7" s="2" customFormat="1" ht="16.5" customHeight="1" x14ac:dyDescent="0.25">
      <c r="A54" s="292"/>
      <c r="B54" s="292"/>
      <c r="C54" s="292"/>
      <c r="D54" s="292"/>
      <c r="E54" s="292"/>
      <c r="F54" s="287"/>
      <c r="G54" s="287"/>
    </row>
    <row r="55" spans="1:7" ht="16.5" customHeight="1" x14ac:dyDescent="0.3">
      <c r="A55" s="293" t="s">
        <v>21</v>
      </c>
      <c r="B55" s="317" t="s">
        <v>22</v>
      </c>
      <c r="C55" s="318"/>
      <c r="D55" s="318"/>
      <c r="E55" s="318"/>
      <c r="F55" s="287"/>
      <c r="G55" s="287"/>
    </row>
    <row r="56" spans="1:7" ht="16.5" customHeight="1" x14ac:dyDescent="0.3">
      <c r="A56" s="293"/>
      <c r="B56" s="317" t="s">
        <v>23</v>
      </c>
      <c r="C56" s="318"/>
      <c r="D56" s="318"/>
      <c r="E56" s="318"/>
      <c r="F56" s="287"/>
      <c r="G56" s="287"/>
    </row>
    <row r="57" spans="1:7" ht="14.25" customHeight="1" x14ac:dyDescent="0.3">
      <c r="A57" s="293"/>
      <c r="B57" s="317" t="s">
        <v>24</v>
      </c>
      <c r="C57" s="318"/>
      <c r="D57" s="318"/>
      <c r="E57" s="318"/>
      <c r="F57" s="287"/>
      <c r="G57" s="287"/>
    </row>
    <row r="58" spans="1:7" ht="15" customHeight="1" thickBot="1" x14ac:dyDescent="0.3">
      <c r="A58" s="319"/>
      <c r="B58" s="320"/>
      <c r="C58" s="287"/>
      <c r="D58" s="321"/>
      <c r="E58" s="287"/>
      <c r="F58" s="322"/>
      <c r="G58" s="322"/>
    </row>
    <row r="59" spans="1:7" ht="15" customHeight="1" x14ac:dyDescent="0.3">
      <c r="A59" s="287"/>
      <c r="B59" s="323" t="s">
        <v>26</v>
      </c>
      <c r="C59" s="323"/>
      <c r="D59" s="287"/>
      <c r="E59" s="324" t="s">
        <v>27</v>
      </c>
      <c r="F59" s="325"/>
      <c r="G59" s="324" t="s">
        <v>28</v>
      </c>
    </row>
    <row r="60" spans="1:7" ht="15" customHeight="1" x14ac:dyDescent="0.3">
      <c r="A60" s="326" t="s">
        <v>29</v>
      </c>
      <c r="B60" s="327"/>
      <c r="C60" s="327"/>
      <c r="D60" s="287"/>
      <c r="E60" s="327"/>
      <c r="F60" s="287"/>
      <c r="G60" s="327"/>
    </row>
    <row r="61" spans="1:7" ht="15" x14ac:dyDescent="0.3">
      <c r="A61" s="326" t="s">
        <v>30</v>
      </c>
      <c r="B61" s="328"/>
      <c r="C61" s="328"/>
      <c r="D61" s="287"/>
      <c r="E61" s="328"/>
      <c r="F61" s="287"/>
      <c r="G61" s="32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42" t="s">
        <v>31</v>
      </c>
      <c r="B11" s="243"/>
      <c r="C11" s="243"/>
      <c r="D11" s="243"/>
      <c r="E11" s="243"/>
      <c r="F11" s="244"/>
      <c r="G11" s="45"/>
    </row>
    <row r="12" spans="1:7" ht="16.5" customHeight="1" x14ac:dyDescent="0.3">
      <c r="A12" s="241" t="s">
        <v>32</v>
      </c>
      <c r="B12" s="241"/>
      <c r="C12" s="241"/>
      <c r="D12" s="241"/>
      <c r="E12" s="241"/>
      <c r="F12" s="241"/>
      <c r="G12" s="44"/>
    </row>
    <row r="14" spans="1:7" ht="16.5" customHeight="1" x14ac:dyDescent="0.3">
      <c r="A14" s="246" t="s">
        <v>33</v>
      </c>
      <c r="B14" s="246"/>
      <c r="C14" s="14" t="s">
        <v>5</v>
      </c>
    </row>
    <row r="15" spans="1:7" ht="16.5" customHeight="1" x14ac:dyDescent="0.3">
      <c r="A15" s="246" t="s">
        <v>34</v>
      </c>
      <c r="B15" s="246"/>
      <c r="C15" s="14" t="s">
        <v>7</v>
      </c>
    </row>
    <row r="16" spans="1:7" ht="16.5" customHeight="1" x14ac:dyDescent="0.3">
      <c r="A16" s="246" t="s">
        <v>35</v>
      </c>
      <c r="B16" s="246"/>
      <c r="C16" s="14" t="s">
        <v>9</v>
      </c>
    </row>
    <row r="17" spans="1:5" ht="16.5" customHeight="1" x14ac:dyDescent="0.3">
      <c r="A17" s="246" t="s">
        <v>36</v>
      </c>
      <c r="B17" s="246"/>
      <c r="C17" s="14" t="s">
        <v>11</v>
      </c>
    </row>
    <row r="18" spans="1:5" ht="16.5" customHeight="1" x14ac:dyDescent="0.3">
      <c r="A18" s="246" t="s">
        <v>37</v>
      </c>
      <c r="B18" s="246"/>
      <c r="C18" s="51" t="s">
        <v>12</v>
      </c>
    </row>
    <row r="19" spans="1:5" ht="16.5" customHeight="1" x14ac:dyDescent="0.3">
      <c r="A19" s="246" t="s">
        <v>38</v>
      </c>
      <c r="B19" s="246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241" t="s">
        <v>1</v>
      </c>
      <c r="B21" s="241"/>
      <c r="C21" s="13" t="s">
        <v>39</v>
      </c>
      <c r="D21" s="20"/>
    </row>
    <row r="22" spans="1:5" ht="15.75" customHeight="1" x14ac:dyDescent="0.3">
      <c r="A22" s="245"/>
      <c r="B22" s="245"/>
      <c r="C22" s="11"/>
      <c r="D22" s="245"/>
      <c r="E22" s="245"/>
    </row>
    <row r="23" spans="1:5" ht="33.75" customHeight="1" x14ac:dyDescent="0.3">
      <c r="C23" s="40" t="s">
        <v>40</v>
      </c>
      <c r="D23" s="39" t="s">
        <v>41</v>
      </c>
      <c r="E23" s="6"/>
    </row>
    <row r="24" spans="1:5" ht="15.75" customHeight="1" x14ac:dyDescent="0.3">
      <c r="C24" s="49">
        <v>366.53</v>
      </c>
      <c r="D24" s="41">
        <f t="shared" ref="D24:D43" si="0">(C24-$C$46)/$C$46</f>
        <v>8.8601776439467487E-3</v>
      </c>
      <c r="E24" s="7"/>
    </row>
    <row r="25" spans="1:5" ht="15.75" customHeight="1" x14ac:dyDescent="0.3">
      <c r="C25" s="49">
        <v>364.94</v>
      </c>
      <c r="D25" s="42">
        <f t="shared" si="0"/>
        <v>4.483761845911525E-3</v>
      </c>
      <c r="E25" s="7"/>
    </row>
    <row r="26" spans="1:5" ht="15.75" customHeight="1" x14ac:dyDescent="0.3">
      <c r="C26" s="49">
        <v>364.39</v>
      </c>
      <c r="D26" s="42">
        <f t="shared" si="0"/>
        <v>2.9699073245785311E-3</v>
      </c>
      <c r="E26" s="7"/>
    </row>
    <row r="27" spans="1:5" ht="15.75" customHeight="1" x14ac:dyDescent="0.3">
      <c r="C27" s="49">
        <v>359.35</v>
      </c>
      <c r="D27" s="42">
        <f t="shared" si="0"/>
        <v>-1.0902505016363424E-2</v>
      </c>
      <c r="E27" s="7"/>
    </row>
    <row r="28" spans="1:5" ht="15.75" customHeight="1" x14ac:dyDescent="0.3">
      <c r="C28" s="49">
        <v>358.82</v>
      </c>
      <c r="D28" s="42">
        <f t="shared" si="0"/>
        <v>-1.2361310282375271E-2</v>
      </c>
      <c r="E28" s="7"/>
    </row>
    <row r="29" spans="1:5" ht="15.75" customHeight="1" x14ac:dyDescent="0.3">
      <c r="C29" s="49">
        <v>367.21</v>
      </c>
      <c r="D29" s="42">
        <f t="shared" si="0"/>
        <v>1.073185232486752E-2</v>
      </c>
      <c r="E29" s="7"/>
    </row>
    <row r="30" spans="1:5" ht="15.75" customHeight="1" x14ac:dyDescent="0.3">
      <c r="C30" s="49">
        <v>359.34</v>
      </c>
      <c r="D30" s="42">
        <f t="shared" si="0"/>
        <v>-1.0930029644024156E-2</v>
      </c>
      <c r="E30" s="7"/>
    </row>
    <row r="31" spans="1:5" ht="15.75" customHeight="1" x14ac:dyDescent="0.3">
      <c r="C31" s="49">
        <v>362.52</v>
      </c>
      <c r="D31" s="42">
        <f t="shared" si="0"/>
        <v>-2.1771980479535539E-3</v>
      </c>
      <c r="E31" s="7"/>
    </row>
    <row r="32" spans="1:5" ht="15.75" customHeight="1" x14ac:dyDescent="0.3">
      <c r="C32" s="49">
        <v>364.86</v>
      </c>
      <c r="D32" s="42">
        <f t="shared" si="0"/>
        <v>4.2635648246267741E-3</v>
      </c>
      <c r="E32" s="7"/>
    </row>
    <row r="33" spans="1:7" ht="15.75" customHeight="1" x14ac:dyDescent="0.3">
      <c r="C33" s="49">
        <v>358.71</v>
      </c>
      <c r="D33" s="42">
        <f t="shared" si="0"/>
        <v>-1.26640811866419E-2</v>
      </c>
      <c r="E33" s="7"/>
    </row>
    <row r="34" spans="1:7" ht="15.75" customHeight="1" x14ac:dyDescent="0.3">
      <c r="C34" s="49">
        <v>368.08</v>
      </c>
      <c r="D34" s="42">
        <f t="shared" si="0"/>
        <v>1.3126494931339673E-2</v>
      </c>
      <c r="E34" s="7"/>
    </row>
    <row r="35" spans="1:7" ht="15.75" customHeight="1" x14ac:dyDescent="0.3">
      <c r="C35" s="49">
        <v>357.98</v>
      </c>
      <c r="D35" s="42">
        <f t="shared" si="0"/>
        <v>-1.4673379005865544E-2</v>
      </c>
      <c r="E35" s="7"/>
    </row>
    <row r="36" spans="1:7" ht="15.75" customHeight="1" x14ac:dyDescent="0.3">
      <c r="C36" s="49">
        <v>367.3</v>
      </c>
      <c r="D36" s="42">
        <f t="shared" si="0"/>
        <v>1.0979573973813002E-2</v>
      </c>
      <c r="E36" s="7"/>
    </row>
    <row r="37" spans="1:7" ht="15.75" customHeight="1" x14ac:dyDescent="0.3">
      <c r="C37" s="49">
        <v>356.18</v>
      </c>
      <c r="D37" s="42">
        <f t="shared" si="0"/>
        <v>-1.9627811984773452E-2</v>
      </c>
      <c r="E37" s="7"/>
    </row>
    <row r="38" spans="1:7" ht="15.75" customHeight="1" x14ac:dyDescent="0.3">
      <c r="C38" s="49">
        <v>372.02</v>
      </c>
      <c r="D38" s="42">
        <f t="shared" si="0"/>
        <v>2.3971198229615798E-2</v>
      </c>
      <c r="E38" s="7"/>
    </row>
    <row r="39" spans="1:7" ht="15.75" customHeight="1" x14ac:dyDescent="0.3">
      <c r="C39" s="49">
        <v>361.92</v>
      </c>
      <c r="D39" s="42">
        <f t="shared" si="0"/>
        <v>-3.828675707589419E-3</v>
      </c>
      <c r="E39" s="7"/>
    </row>
    <row r="40" spans="1:7" ht="15.75" customHeight="1" x14ac:dyDescent="0.3">
      <c r="C40" s="49">
        <v>359.18</v>
      </c>
      <c r="D40" s="42">
        <f t="shared" si="0"/>
        <v>-1.1370423686593658E-2</v>
      </c>
      <c r="E40" s="7"/>
    </row>
    <row r="41" spans="1:7" ht="15.75" customHeight="1" x14ac:dyDescent="0.3">
      <c r="C41" s="49">
        <v>364.84</v>
      </c>
      <c r="D41" s="42">
        <f t="shared" si="0"/>
        <v>4.2085155693054694E-3</v>
      </c>
      <c r="E41" s="7"/>
    </row>
    <row r="42" spans="1:7" ht="15.75" customHeight="1" x14ac:dyDescent="0.3">
      <c r="C42" s="49">
        <v>364.51</v>
      </c>
      <c r="D42" s="42">
        <f t="shared" si="0"/>
        <v>3.3002028565057356E-3</v>
      </c>
      <c r="E42" s="7"/>
    </row>
    <row r="43" spans="1:7" ht="16.5" customHeight="1" x14ac:dyDescent="0.3">
      <c r="C43" s="50">
        <v>367.54</v>
      </c>
      <c r="D43" s="43">
        <f t="shared" si="0"/>
        <v>1.164016503766741E-2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42</v>
      </c>
      <c r="C45" s="37">
        <f>SUM(C24:C44)</f>
        <v>7266.22</v>
      </c>
      <c r="D45" s="32"/>
      <c r="E45" s="8"/>
    </row>
    <row r="46" spans="1:7" ht="17.25" customHeight="1" x14ac:dyDescent="0.3">
      <c r="B46" s="36" t="s">
        <v>43</v>
      </c>
      <c r="C46" s="38">
        <f>AVERAGE(C24:C44)</f>
        <v>363.31100000000004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43</v>
      </c>
      <c r="C48" s="39" t="s">
        <v>44</v>
      </c>
      <c r="D48" s="34"/>
      <c r="G48" s="12"/>
    </row>
    <row r="49" spans="1:6" ht="17.25" customHeight="1" x14ac:dyDescent="0.3">
      <c r="B49" s="239">
        <f>C46</f>
        <v>363.31100000000004</v>
      </c>
      <c r="C49" s="47">
        <f>-IF(C46&lt;=80,10%,IF(C46&lt;250,7.5%,5%))</f>
        <v>-0.05</v>
      </c>
      <c r="D49" s="35">
        <f>IF(C46&lt;=80,C46*0.9,IF(C46&lt;250,C46*0.925,C46*0.95))</f>
        <v>345.14545000000004</v>
      </c>
    </row>
    <row r="50" spans="1:6" ht="17.25" customHeight="1" x14ac:dyDescent="0.3">
      <c r="B50" s="240"/>
      <c r="C50" s="48">
        <f>IF(C46&lt;=80, 10%, IF(C46&lt;250, 7.5%, 5%))</f>
        <v>0.05</v>
      </c>
      <c r="D50" s="35">
        <f>IF(C46&lt;=80, C46*1.1, IF(C46&lt;250, C46*1.075, C46*1.05))</f>
        <v>381.47655000000003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26</v>
      </c>
      <c r="C52" s="21"/>
      <c r="D52" s="22" t="s">
        <v>27</v>
      </c>
      <c r="E52" s="23"/>
      <c r="F52" s="22" t="s">
        <v>28</v>
      </c>
    </row>
    <row r="53" spans="1:6" ht="34.5" customHeight="1" x14ac:dyDescent="0.3">
      <c r="A53" s="24" t="s">
        <v>29</v>
      </c>
      <c r="B53" s="25"/>
      <c r="C53" s="26"/>
      <c r="D53" s="25"/>
      <c r="E53" s="15"/>
      <c r="F53" s="27"/>
    </row>
    <row r="54" spans="1:6" ht="34.5" customHeight="1" x14ac:dyDescent="0.3">
      <c r="A54" s="24" t="s">
        <v>30</v>
      </c>
      <c r="B54" s="28"/>
      <c r="C54" s="29"/>
      <c r="D54" s="28"/>
      <c r="E54" s="15"/>
      <c r="F54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4" zoomScale="60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75" t="s">
        <v>45</v>
      </c>
      <c r="B1" s="275"/>
      <c r="C1" s="275"/>
      <c r="D1" s="275"/>
      <c r="E1" s="275"/>
      <c r="F1" s="275"/>
      <c r="G1" s="275"/>
      <c r="H1" s="275"/>
      <c r="I1" s="275"/>
    </row>
    <row r="2" spans="1:9" ht="18.75" customHeight="1" x14ac:dyDescent="0.25">
      <c r="A2" s="275"/>
      <c r="B2" s="275"/>
      <c r="C2" s="275"/>
      <c r="D2" s="275"/>
      <c r="E2" s="275"/>
      <c r="F2" s="275"/>
      <c r="G2" s="275"/>
      <c r="H2" s="275"/>
      <c r="I2" s="275"/>
    </row>
    <row r="3" spans="1:9" ht="18.75" customHeight="1" x14ac:dyDescent="0.25">
      <c r="A3" s="275"/>
      <c r="B3" s="275"/>
      <c r="C3" s="275"/>
      <c r="D3" s="275"/>
      <c r="E3" s="275"/>
      <c r="F3" s="275"/>
      <c r="G3" s="275"/>
      <c r="H3" s="275"/>
      <c r="I3" s="275"/>
    </row>
    <row r="4" spans="1:9" ht="18.75" customHeight="1" x14ac:dyDescent="0.25">
      <c r="A4" s="275"/>
      <c r="B4" s="275"/>
      <c r="C4" s="275"/>
      <c r="D4" s="275"/>
      <c r="E4" s="275"/>
      <c r="F4" s="275"/>
      <c r="G4" s="275"/>
      <c r="H4" s="275"/>
      <c r="I4" s="275"/>
    </row>
    <row r="5" spans="1:9" ht="18.75" customHeight="1" x14ac:dyDescent="0.25">
      <c r="A5" s="275"/>
      <c r="B5" s="275"/>
      <c r="C5" s="275"/>
      <c r="D5" s="275"/>
      <c r="E5" s="275"/>
      <c r="F5" s="275"/>
      <c r="G5" s="275"/>
      <c r="H5" s="275"/>
      <c r="I5" s="275"/>
    </row>
    <row r="6" spans="1:9" ht="18.75" customHeight="1" x14ac:dyDescent="0.25">
      <c r="A6" s="275"/>
      <c r="B6" s="275"/>
      <c r="C6" s="275"/>
      <c r="D6" s="275"/>
      <c r="E6" s="275"/>
      <c r="F6" s="275"/>
      <c r="G6" s="275"/>
      <c r="H6" s="275"/>
      <c r="I6" s="275"/>
    </row>
    <row r="7" spans="1:9" ht="18.75" customHeight="1" x14ac:dyDescent="0.25">
      <c r="A7" s="275"/>
      <c r="B7" s="275"/>
      <c r="C7" s="275"/>
      <c r="D7" s="275"/>
      <c r="E7" s="275"/>
      <c r="F7" s="275"/>
      <c r="G7" s="275"/>
      <c r="H7" s="275"/>
      <c r="I7" s="275"/>
    </row>
    <row r="8" spans="1:9" x14ac:dyDescent="0.25">
      <c r="A8" s="276" t="s">
        <v>46</v>
      </c>
      <c r="B8" s="276"/>
      <c r="C8" s="276"/>
      <c r="D8" s="276"/>
      <c r="E8" s="276"/>
      <c r="F8" s="276"/>
      <c r="G8" s="276"/>
      <c r="H8" s="276"/>
      <c r="I8" s="276"/>
    </row>
    <row r="9" spans="1:9" x14ac:dyDescent="0.25">
      <c r="A9" s="276"/>
      <c r="B9" s="276"/>
      <c r="C9" s="276"/>
      <c r="D9" s="276"/>
      <c r="E9" s="276"/>
      <c r="F9" s="276"/>
      <c r="G9" s="276"/>
      <c r="H9" s="276"/>
      <c r="I9" s="276"/>
    </row>
    <row r="10" spans="1:9" x14ac:dyDescent="0.25">
      <c r="A10" s="276"/>
      <c r="B10" s="276"/>
      <c r="C10" s="276"/>
      <c r="D10" s="276"/>
      <c r="E10" s="276"/>
      <c r="F10" s="276"/>
      <c r="G10" s="276"/>
      <c r="H10" s="276"/>
      <c r="I10" s="276"/>
    </row>
    <row r="11" spans="1:9" x14ac:dyDescent="0.25">
      <c r="A11" s="276"/>
      <c r="B11" s="276"/>
      <c r="C11" s="276"/>
      <c r="D11" s="276"/>
      <c r="E11" s="276"/>
      <c r="F11" s="276"/>
      <c r="G11" s="276"/>
      <c r="H11" s="276"/>
      <c r="I11" s="276"/>
    </row>
    <row r="12" spans="1:9" x14ac:dyDescent="0.25">
      <c r="A12" s="276"/>
      <c r="B12" s="276"/>
      <c r="C12" s="276"/>
      <c r="D12" s="276"/>
      <c r="E12" s="276"/>
      <c r="F12" s="276"/>
      <c r="G12" s="276"/>
      <c r="H12" s="276"/>
      <c r="I12" s="276"/>
    </row>
    <row r="13" spans="1:9" x14ac:dyDescent="0.25">
      <c r="A13" s="276"/>
      <c r="B13" s="276"/>
      <c r="C13" s="276"/>
      <c r="D13" s="276"/>
      <c r="E13" s="276"/>
      <c r="F13" s="276"/>
      <c r="G13" s="276"/>
      <c r="H13" s="276"/>
      <c r="I13" s="276"/>
    </row>
    <row r="14" spans="1:9" x14ac:dyDescent="0.25">
      <c r="A14" s="276"/>
      <c r="B14" s="276"/>
      <c r="C14" s="276"/>
      <c r="D14" s="276"/>
      <c r="E14" s="276"/>
      <c r="F14" s="276"/>
      <c r="G14" s="276"/>
      <c r="H14" s="276"/>
      <c r="I14" s="276"/>
    </row>
    <row r="15" spans="1:9" ht="19.5" customHeight="1" x14ac:dyDescent="0.3">
      <c r="A15" s="52"/>
    </row>
    <row r="16" spans="1:9" ht="19.5" customHeight="1" x14ac:dyDescent="0.3">
      <c r="A16" s="248" t="s">
        <v>31</v>
      </c>
      <c r="B16" s="249"/>
      <c r="C16" s="249"/>
      <c r="D16" s="249"/>
      <c r="E16" s="249"/>
      <c r="F16" s="249"/>
      <c r="G16" s="249"/>
      <c r="H16" s="250"/>
    </row>
    <row r="17" spans="1:14" ht="20.25" customHeight="1" x14ac:dyDescent="0.25">
      <c r="A17" s="251" t="s">
        <v>47</v>
      </c>
      <c r="B17" s="251"/>
      <c r="C17" s="251"/>
      <c r="D17" s="251"/>
      <c r="E17" s="251"/>
      <c r="F17" s="251"/>
      <c r="G17" s="251"/>
      <c r="H17" s="251"/>
    </row>
    <row r="18" spans="1:14" ht="26.25" customHeight="1" x14ac:dyDescent="0.4">
      <c r="A18" s="54" t="s">
        <v>33</v>
      </c>
      <c r="B18" s="247" t="s">
        <v>5</v>
      </c>
      <c r="C18" s="247"/>
      <c r="D18" s="224"/>
      <c r="E18" s="55"/>
      <c r="F18" s="56"/>
      <c r="G18" s="56"/>
      <c r="H18" s="56"/>
    </row>
    <row r="19" spans="1:14" ht="26.25" customHeight="1" x14ac:dyDescent="0.4">
      <c r="A19" s="54" t="s">
        <v>34</v>
      </c>
      <c r="B19" s="57" t="s">
        <v>7</v>
      </c>
      <c r="C19" s="226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35</v>
      </c>
      <c r="B20" s="252" t="s">
        <v>9</v>
      </c>
      <c r="C20" s="252"/>
      <c r="D20" s="56"/>
      <c r="E20" s="56"/>
      <c r="F20" s="56"/>
      <c r="G20" s="56"/>
      <c r="H20" s="56"/>
    </row>
    <row r="21" spans="1:14" ht="26.25" customHeight="1" x14ac:dyDescent="0.4">
      <c r="A21" s="54" t="s">
        <v>36</v>
      </c>
      <c r="B21" s="252" t="s">
        <v>11</v>
      </c>
      <c r="C21" s="252"/>
      <c r="D21" s="252"/>
      <c r="E21" s="252"/>
      <c r="F21" s="252"/>
      <c r="G21" s="252"/>
      <c r="H21" s="252"/>
      <c r="I21" s="58"/>
    </row>
    <row r="22" spans="1:14" ht="26.25" customHeight="1" x14ac:dyDescent="0.4">
      <c r="A22" s="54" t="s">
        <v>37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47" t="s">
        <v>125</v>
      </c>
      <c r="C26" s="247"/>
    </row>
    <row r="27" spans="1:14" ht="26.25" customHeight="1" x14ac:dyDescent="0.4">
      <c r="A27" s="63" t="s">
        <v>48</v>
      </c>
      <c r="B27" s="253" t="s">
        <v>126</v>
      </c>
      <c r="C27" s="253"/>
    </row>
    <row r="28" spans="1:14" ht="27" customHeight="1" x14ac:dyDescent="0.4">
      <c r="A28" s="63" t="s">
        <v>6</v>
      </c>
      <c r="B28" s="64">
        <v>99.15</v>
      </c>
    </row>
    <row r="29" spans="1:14" s="5" customFormat="1" ht="27" customHeight="1" x14ac:dyDescent="0.4">
      <c r="A29" s="63" t="s">
        <v>49</v>
      </c>
      <c r="B29" s="65"/>
      <c r="C29" s="254" t="s">
        <v>50</v>
      </c>
      <c r="D29" s="255"/>
      <c r="E29" s="255"/>
      <c r="F29" s="255"/>
      <c r="G29" s="256"/>
      <c r="I29" s="66"/>
      <c r="J29" s="66"/>
      <c r="K29" s="66"/>
      <c r="L29" s="66"/>
    </row>
    <row r="30" spans="1:14" s="5" customFormat="1" ht="19.5" customHeight="1" x14ac:dyDescent="0.3">
      <c r="A30" s="63" t="s">
        <v>51</v>
      </c>
      <c r="B30" s="67">
        <f>B28-B29</f>
        <v>99.15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5" customFormat="1" ht="27" customHeight="1" x14ac:dyDescent="0.4">
      <c r="A31" s="63" t="s">
        <v>52</v>
      </c>
      <c r="B31" s="70">
        <v>1</v>
      </c>
      <c r="C31" s="257" t="s">
        <v>53</v>
      </c>
      <c r="D31" s="258"/>
      <c r="E31" s="258"/>
      <c r="F31" s="258"/>
      <c r="G31" s="258"/>
      <c r="H31" s="259"/>
      <c r="I31" s="66"/>
      <c r="J31" s="66"/>
      <c r="K31" s="66"/>
      <c r="L31" s="66"/>
    </row>
    <row r="32" spans="1:14" s="5" customFormat="1" ht="27" customHeight="1" x14ac:dyDescent="0.4">
      <c r="A32" s="63" t="s">
        <v>54</v>
      </c>
      <c r="B32" s="70">
        <v>1</v>
      </c>
      <c r="C32" s="257" t="s">
        <v>55</v>
      </c>
      <c r="D32" s="258"/>
      <c r="E32" s="258"/>
      <c r="F32" s="258"/>
      <c r="G32" s="258"/>
      <c r="H32" s="259"/>
      <c r="I32" s="66"/>
      <c r="J32" s="66"/>
      <c r="K32" s="66"/>
      <c r="L32" s="71"/>
      <c r="M32" s="71"/>
      <c r="N32" s="72"/>
    </row>
    <row r="33" spans="1:14" s="5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5" customFormat="1" ht="18.75" x14ac:dyDescent="0.3">
      <c r="A34" s="63" t="s">
        <v>56</v>
      </c>
      <c r="B34" s="75">
        <f>B31/B32</f>
        <v>1</v>
      </c>
      <c r="C34" s="53" t="s">
        <v>57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5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5" customFormat="1" ht="27" customHeight="1" x14ac:dyDescent="0.4">
      <c r="A36" s="76" t="s">
        <v>58</v>
      </c>
      <c r="B36" s="77">
        <v>50</v>
      </c>
      <c r="C36" s="53"/>
      <c r="D36" s="260" t="s">
        <v>59</v>
      </c>
      <c r="E36" s="261"/>
      <c r="F36" s="260" t="s">
        <v>60</v>
      </c>
      <c r="G36" s="262"/>
      <c r="J36" s="66"/>
      <c r="K36" s="66"/>
      <c r="L36" s="71"/>
      <c r="M36" s="71"/>
      <c r="N36" s="72"/>
    </row>
    <row r="37" spans="1:14" s="5" customFormat="1" ht="27" customHeight="1" x14ac:dyDescent="0.4">
      <c r="A37" s="78" t="s">
        <v>61</v>
      </c>
      <c r="B37" s="79">
        <v>5</v>
      </c>
      <c r="C37" s="80" t="s">
        <v>62</v>
      </c>
      <c r="D37" s="81" t="s">
        <v>63</v>
      </c>
      <c r="E37" s="82" t="s">
        <v>64</v>
      </c>
      <c r="F37" s="81" t="s">
        <v>63</v>
      </c>
      <c r="G37" s="83" t="s">
        <v>64</v>
      </c>
      <c r="I37" s="84" t="s">
        <v>65</v>
      </c>
      <c r="J37" s="66"/>
      <c r="K37" s="66"/>
      <c r="L37" s="71"/>
      <c r="M37" s="71"/>
      <c r="N37" s="72"/>
    </row>
    <row r="38" spans="1:14" s="5" customFormat="1" ht="26.25" customHeight="1" x14ac:dyDescent="0.4">
      <c r="A38" s="78" t="s">
        <v>66</v>
      </c>
      <c r="B38" s="79">
        <v>10</v>
      </c>
      <c r="C38" s="85">
        <v>1</v>
      </c>
      <c r="D38" s="236">
        <v>59953923</v>
      </c>
      <c r="E38" s="87">
        <f>IF(ISBLANK(D38),"-",$D$48/$D$45*D38)</f>
        <v>53042017.676566601</v>
      </c>
      <c r="F38" s="236">
        <v>59379813</v>
      </c>
      <c r="G38" s="88">
        <f>IF(ISBLANK(F38),"-",$D$48/$F$45*F38)</f>
        <v>51406753.975313768</v>
      </c>
      <c r="I38" s="89"/>
      <c r="J38" s="66"/>
      <c r="K38" s="66"/>
      <c r="L38" s="71"/>
      <c r="M38" s="71"/>
      <c r="N38" s="72"/>
    </row>
    <row r="39" spans="1:14" s="5" customFormat="1" ht="26.25" customHeight="1" x14ac:dyDescent="0.4">
      <c r="A39" s="78" t="s">
        <v>67</v>
      </c>
      <c r="B39" s="79">
        <v>1</v>
      </c>
      <c r="C39" s="90">
        <v>2</v>
      </c>
      <c r="D39" s="237">
        <v>59674043</v>
      </c>
      <c r="E39" s="92">
        <f>IF(ISBLANK(D39),"-",$D$48/$D$45*D39)</f>
        <v>52794404.190000966</v>
      </c>
      <c r="F39" s="237">
        <v>59191834</v>
      </c>
      <c r="G39" s="93">
        <f>IF(ISBLANK(F39),"-",$D$48/$F$45*F39)</f>
        <v>51244015.332039066</v>
      </c>
      <c r="I39" s="264">
        <f>ABS((F43/D43*D42)-F42)/D42</f>
        <v>3.06458192083446E-2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68</v>
      </c>
      <c r="B40" s="79">
        <v>1</v>
      </c>
      <c r="C40" s="90">
        <v>3</v>
      </c>
      <c r="D40" s="237">
        <v>59716224</v>
      </c>
      <c r="E40" s="92">
        <f>IF(ISBLANK(D40),"-",$D$48/$D$45*D40)</f>
        <v>52831722.270881429</v>
      </c>
      <c r="F40" s="237">
        <v>59209380</v>
      </c>
      <c r="G40" s="93">
        <f>IF(ISBLANK(F40),"-",$D$48/$F$45*F40)</f>
        <v>51259205.391752638</v>
      </c>
      <c r="I40" s="264"/>
      <c r="L40" s="71"/>
      <c r="M40" s="71"/>
      <c r="N40" s="94"/>
    </row>
    <row r="41" spans="1:14" ht="27" customHeight="1" x14ac:dyDescent="0.4">
      <c r="A41" s="78" t="s">
        <v>69</v>
      </c>
      <c r="B41" s="79">
        <v>1</v>
      </c>
      <c r="C41" s="95">
        <v>4</v>
      </c>
      <c r="D41" s="238"/>
      <c r="E41" s="97" t="str">
        <f>IF(ISBLANK(D41),"-",$D$48/$D$45*D41)</f>
        <v>-</v>
      </c>
      <c r="F41" s="238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70</v>
      </c>
      <c r="B42" s="79">
        <v>1</v>
      </c>
      <c r="C42" s="100" t="s">
        <v>71</v>
      </c>
      <c r="D42" s="101">
        <f>AVERAGE(D38:D41)</f>
        <v>59781396.666666664</v>
      </c>
      <c r="E42" s="102">
        <f>AVERAGE(E38:E41)</f>
        <v>52889381.379149668</v>
      </c>
      <c r="F42" s="101">
        <f>AVERAGE(F38:F41)</f>
        <v>59260342.333333336</v>
      </c>
      <c r="G42" s="103">
        <f>AVERAGE(G38:G41)</f>
        <v>51303324.899701826</v>
      </c>
      <c r="H42" s="104"/>
    </row>
    <row r="43" spans="1:14" ht="26.25" customHeight="1" x14ac:dyDescent="0.4">
      <c r="A43" s="78" t="s">
        <v>72</v>
      </c>
      <c r="B43" s="79">
        <v>1</v>
      </c>
      <c r="C43" s="105" t="s">
        <v>73</v>
      </c>
      <c r="D43" s="106">
        <v>22.8</v>
      </c>
      <c r="E43" s="94"/>
      <c r="F43" s="106">
        <v>23.3</v>
      </c>
      <c r="H43" s="104"/>
    </row>
    <row r="44" spans="1:14" ht="26.25" customHeight="1" x14ac:dyDescent="0.4">
      <c r="A44" s="78" t="s">
        <v>74</v>
      </c>
      <c r="B44" s="79">
        <v>1</v>
      </c>
      <c r="C44" s="107" t="s">
        <v>75</v>
      </c>
      <c r="D44" s="108">
        <f>D43*$B$34</f>
        <v>22.8</v>
      </c>
      <c r="E44" s="109"/>
      <c r="F44" s="108">
        <f>F43*$B$34</f>
        <v>23.3</v>
      </c>
      <c r="H44" s="104"/>
    </row>
    <row r="45" spans="1:14" ht="19.5" customHeight="1" x14ac:dyDescent="0.3">
      <c r="A45" s="78" t="s">
        <v>76</v>
      </c>
      <c r="B45" s="110">
        <f>(B44/B43)*(B42/B41)*(B40/B39)*(B38/B37)*B36</f>
        <v>100</v>
      </c>
      <c r="C45" s="107" t="s">
        <v>77</v>
      </c>
      <c r="D45" s="111">
        <f>D44*$B$30/100</f>
        <v>22.606200000000005</v>
      </c>
      <c r="E45" s="112"/>
      <c r="F45" s="111">
        <f>F44*$B$30/100</f>
        <v>23.101950000000002</v>
      </c>
      <c r="H45" s="104"/>
    </row>
    <row r="46" spans="1:14" ht="19.5" customHeight="1" x14ac:dyDescent="0.3">
      <c r="A46" s="265" t="s">
        <v>78</v>
      </c>
      <c r="B46" s="266"/>
      <c r="C46" s="107" t="s">
        <v>79</v>
      </c>
      <c r="D46" s="113">
        <f>D45/$B$45</f>
        <v>0.22606200000000004</v>
      </c>
      <c r="E46" s="114"/>
      <c r="F46" s="115">
        <f>F45/$B$45</f>
        <v>0.23101950000000002</v>
      </c>
      <c r="H46" s="104"/>
    </row>
    <row r="47" spans="1:14" ht="27" customHeight="1" x14ac:dyDescent="0.4">
      <c r="A47" s="267"/>
      <c r="B47" s="268"/>
      <c r="C47" s="116" t="s">
        <v>80</v>
      </c>
      <c r="D47" s="117">
        <v>0.2</v>
      </c>
      <c r="E47" s="118"/>
      <c r="F47" s="114"/>
      <c r="H47" s="104"/>
    </row>
    <row r="48" spans="1:14" ht="18.75" x14ac:dyDescent="0.3">
      <c r="C48" s="119" t="s">
        <v>81</v>
      </c>
      <c r="D48" s="111">
        <f>D47*$B$45</f>
        <v>20</v>
      </c>
      <c r="F48" s="120"/>
      <c r="H48" s="104"/>
    </row>
    <row r="49" spans="1:12" ht="19.5" customHeight="1" x14ac:dyDescent="0.3">
      <c r="C49" s="121" t="s">
        <v>82</v>
      </c>
      <c r="D49" s="122">
        <f>D48/B34</f>
        <v>20</v>
      </c>
      <c r="F49" s="120"/>
      <c r="H49" s="104"/>
    </row>
    <row r="50" spans="1:12" ht="18.75" x14ac:dyDescent="0.3">
      <c r="C50" s="76" t="s">
        <v>83</v>
      </c>
      <c r="D50" s="123">
        <f>AVERAGE(E38:E41,G38:G41)</f>
        <v>52096353.139425747</v>
      </c>
      <c r="F50" s="124"/>
      <c r="H50" s="104"/>
    </row>
    <row r="51" spans="1:12" ht="18.75" x14ac:dyDescent="0.3">
      <c r="C51" s="78" t="s">
        <v>84</v>
      </c>
      <c r="D51" s="125">
        <f>STDEV(E38:E41,G38:G41)/D50</f>
        <v>1.678931224134883E-2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85</v>
      </c>
    </row>
    <row r="55" spans="1:12" ht="18.75" x14ac:dyDescent="0.3">
      <c r="A55" s="53" t="s">
        <v>86</v>
      </c>
      <c r="B55" s="130" t="str">
        <f>B21</f>
        <v xml:space="preserve">Each film coated tablet contains: Nevirapine USP 200mg </v>
      </c>
    </row>
    <row r="56" spans="1:12" ht="26.25" customHeight="1" x14ac:dyDescent="0.4">
      <c r="A56" s="131" t="s">
        <v>87</v>
      </c>
      <c r="B56" s="132">
        <v>200</v>
      </c>
      <c r="C56" s="53" t="str">
        <f>B20</f>
        <v>Nevirapine USP</v>
      </c>
      <c r="H56" s="133"/>
    </row>
    <row r="57" spans="1:12" ht="18.75" x14ac:dyDescent="0.3">
      <c r="A57" s="130" t="s">
        <v>88</v>
      </c>
      <c r="B57" s="225">
        <f>Uniformity!C46</f>
        <v>363.31100000000004</v>
      </c>
      <c r="H57" s="133"/>
    </row>
    <row r="58" spans="1:12" ht="19.5" customHeight="1" x14ac:dyDescent="0.3">
      <c r="H58" s="133"/>
    </row>
    <row r="59" spans="1:12" s="5" customFormat="1" ht="27" customHeight="1" x14ac:dyDescent="0.4">
      <c r="A59" s="76" t="s">
        <v>89</v>
      </c>
      <c r="B59" s="77">
        <v>100</v>
      </c>
      <c r="C59" s="53"/>
      <c r="D59" s="134" t="s">
        <v>90</v>
      </c>
      <c r="E59" s="135" t="s">
        <v>62</v>
      </c>
      <c r="F59" s="135" t="s">
        <v>63</v>
      </c>
      <c r="G59" s="135" t="s">
        <v>91</v>
      </c>
      <c r="H59" s="80" t="s">
        <v>92</v>
      </c>
      <c r="L59" s="66"/>
    </row>
    <row r="60" spans="1:12" s="5" customFormat="1" ht="26.25" customHeight="1" x14ac:dyDescent="0.4">
      <c r="A60" s="78" t="s">
        <v>93</v>
      </c>
      <c r="B60" s="79">
        <v>5</v>
      </c>
      <c r="C60" s="269" t="s">
        <v>94</v>
      </c>
      <c r="D60" s="272">
        <v>363.78</v>
      </c>
      <c r="E60" s="136">
        <v>1</v>
      </c>
      <c r="F60" s="137">
        <v>52909303</v>
      </c>
      <c r="G60" s="227">
        <f>IF(ISBLANK(F60),"-",(F60/$D$50*$D$47*$B$68)*($B$57/$D$60))</f>
        <v>202.85907548693291</v>
      </c>
      <c r="H60" s="138">
        <f t="shared" ref="H60:H71" si="0">IF(ISBLANK(F60),"-",G60/$B$56)</f>
        <v>1.0142953774346646</v>
      </c>
      <c r="L60" s="66"/>
    </row>
    <row r="61" spans="1:12" s="5" customFormat="1" ht="26.25" customHeight="1" x14ac:dyDescent="0.4">
      <c r="A61" s="78" t="s">
        <v>95</v>
      </c>
      <c r="B61" s="79">
        <v>50</v>
      </c>
      <c r="C61" s="270"/>
      <c r="D61" s="273"/>
      <c r="E61" s="139">
        <v>2</v>
      </c>
      <c r="F61" s="91">
        <v>52947525</v>
      </c>
      <c r="G61" s="228">
        <f>IF(ISBLANK(F61),"-",(F61/$D$50*$D$47*$B$68)*($B$57/$D$60))</f>
        <v>203.0056221081058</v>
      </c>
      <c r="H61" s="140">
        <f t="shared" si="0"/>
        <v>1.015028110540529</v>
      </c>
      <c r="L61" s="66"/>
    </row>
    <row r="62" spans="1:12" s="5" customFormat="1" ht="26.25" customHeight="1" x14ac:dyDescent="0.4">
      <c r="A62" s="78" t="s">
        <v>96</v>
      </c>
      <c r="B62" s="79">
        <v>1</v>
      </c>
      <c r="C62" s="270"/>
      <c r="D62" s="273"/>
      <c r="E62" s="139">
        <v>3</v>
      </c>
      <c r="F62" s="141">
        <v>53014372</v>
      </c>
      <c r="G62" s="228">
        <f>IF(ISBLANK(F62),"-",(F62/$D$50*$D$47*$B$68)*($B$57/$D$60))</f>
        <v>203.26191958038726</v>
      </c>
      <c r="H62" s="140">
        <f t="shared" si="0"/>
        <v>1.0163095979019363</v>
      </c>
      <c r="L62" s="66"/>
    </row>
    <row r="63" spans="1:12" ht="27" customHeight="1" x14ac:dyDescent="0.4">
      <c r="A63" s="78" t="s">
        <v>97</v>
      </c>
      <c r="B63" s="79">
        <v>1</v>
      </c>
      <c r="C63" s="271"/>
      <c r="D63" s="274"/>
      <c r="E63" s="142">
        <v>4</v>
      </c>
      <c r="F63" s="143"/>
      <c r="G63" s="228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98</v>
      </c>
      <c r="B64" s="79">
        <v>1</v>
      </c>
      <c r="C64" s="269" t="s">
        <v>99</v>
      </c>
      <c r="D64" s="272">
        <v>327.61</v>
      </c>
      <c r="E64" s="136">
        <v>1</v>
      </c>
      <c r="F64" s="137">
        <v>48042853</v>
      </c>
      <c r="G64" s="229">
        <f>IF(ISBLANK(F64),"-",(F64/$D$50*$D$47*$B$68)*($B$57/$D$64))</f>
        <v>204.53746083071871</v>
      </c>
      <c r="H64" s="144">
        <f t="shared" si="0"/>
        <v>1.0226873041535935</v>
      </c>
    </row>
    <row r="65" spans="1:8" ht="26.25" customHeight="1" x14ac:dyDescent="0.4">
      <c r="A65" s="78" t="s">
        <v>100</v>
      </c>
      <c r="B65" s="79">
        <v>1</v>
      </c>
      <c r="C65" s="270"/>
      <c r="D65" s="273"/>
      <c r="E65" s="139">
        <v>2</v>
      </c>
      <c r="F65" s="91">
        <v>47869121</v>
      </c>
      <c r="G65" s="230">
        <f>IF(ISBLANK(F65),"-",(F65/$D$50*$D$47*$B$68)*($B$57/$D$64))</f>
        <v>203.79781487037073</v>
      </c>
      <c r="H65" s="145">
        <f t="shared" si="0"/>
        <v>1.0189890743518537</v>
      </c>
    </row>
    <row r="66" spans="1:8" ht="26.25" customHeight="1" x14ac:dyDescent="0.4">
      <c r="A66" s="78" t="s">
        <v>101</v>
      </c>
      <c r="B66" s="79">
        <v>1</v>
      </c>
      <c r="C66" s="270"/>
      <c r="D66" s="273"/>
      <c r="E66" s="139">
        <v>3</v>
      </c>
      <c r="F66" s="91">
        <v>47714125</v>
      </c>
      <c r="G66" s="230">
        <f>IF(ISBLANK(F66),"-",(F66/$D$50*$D$47*$B$68)*($B$57/$D$64))</f>
        <v>203.13793548562813</v>
      </c>
      <c r="H66" s="145">
        <f t="shared" si="0"/>
        <v>1.0156896774281408</v>
      </c>
    </row>
    <row r="67" spans="1:8" ht="27" customHeight="1" x14ac:dyDescent="0.4">
      <c r="A67" s="78" t="s">
        <v>102</v>
      </c>
      <c r="B67" s="79">
        <v>1</v>
      </c>
      <c r="C67" s="271"/>
      <c r="D67" s="274"/>
      <c r="E67" s="142">
        <v>4</v>
      </c>
      <c r="F67" s="143"/>
      <c r="G67" s="231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8" t="s">
        <v>103</v>
      </c>
      <c r="B68" s="147">
        <f>(B67/B66)*(B65/B64)*(B63/B62)*(B61/B60)*B59</f>
        <v>1000</v>
      </c>
      <c r="C68" s="269" t="s">
        <v>104</v>
      </c>
      <c r="D68" s="272">
        <v>369.5</v>
      </c>
      <c r="E68" s="136">
        <v>1</v>
      </c>
      <c r="F68" s="137">
        <v>53401413</v>
      </c>
      <c r="G68" s="229">
        <f>IF(ISBLANK(F68),"-",(F68/$D$50*$D$47*$B$68)*($B$57/$D$68))</f>
        <v>201.5763263012135</v>
      </c>
      <c r="H68" s="140">
        <f t="shared" si="0"/>
        <v>1.0078816315060675</v>
      </c>
    </row>
    <row r="69" spans="1:8" ht="27" customHeight="1" x14ac:dyDescent="0.4">
      <c r="A69" s="126" t="s">
        <v>105</v>
      </c>
      <c r="B69" s="148">
        <f>(D47*B68)/B56*B57</f>
        <v>363.31100000000004</v>
      </c>
      <c r="C69" s="270"/>
      <c r="D69" s="273"/>
      <c r="E69" s="139">
        <v>2</v>
      </c>
      <c r="F69" s="91">
        <v>53491472</v>
      </c>
      <c r="G69" s="230">
        <f>IF(ISBLANK(F69),"-",(F69/$D$50*$D$47*$B$68)*($B$57/$D$68))</f>
        <v>201.91627540275431</v>
      </c>
      <c r="H69" s="140">
        <f t="shared" si="0"/>
        <v>1.0095813770137716</v>
      </c>
    </row>
    <row r="70" spans="1:8" ht="26.25" customHeight="1" x14ac:dyDescent="0.4">
      <c r="A70" s="282" t="s">
        <v>78</v>
      </c>
      <c r="B70" s="283"/>
      <c r="C70" s="270"/>
      <c r="D70" s="273"/>
      <c r="E70" s="139">
        <v>3</v>
      </c>
      <c r="F70" s="91">
        <v>53464671</v>
      </c>
      <c r="G70" s="230">
        <f>IF(ISBLANK(F70),"-",(F70/$D$50*$D$47*$B$68)*($B$57/$D$68))</f>
        <v>201.81510865794925</v>
      </c>
      <c r="H70" s="140">
        <f t="shared" si="0"/>
        <v>1.0090755432897462</v>
      </c>
    </row>
    <row r="71" spans="1:8" ht="27" customHeight="1" x14ac:dyDescent="0.4">
      <c r="A71" s="284"/>
      <c r="B71" s="285"/>
      <c r="C71" s="281"/>
      <c r="D71" s="274"/>
      <c r="E71" s="142">
        <v>4</v>
      </c>
      <c r="F71" s="143"/>
      <c r="G71" s="231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1"/>
      <c r="G72" s="152" t="s">
        <v>71</v>
      </c>
      <c r="H72" s="153">
        <f>AVERAGE(H60:H71)</f>
        <v>1.0143930770689227</v>
      </c>
    </row>
    <row r="73" spans="1:8" ht="26.25" customHeight="1" x14ac:dyDescent="0.4">
      <c r="C73" s="150"/>
      <c r="D73" s="150"/>
      <c r="E73" s="150"/>
      <c r="F73" s="151"/>
      <c r="G73" s="154" t="s">
        <v>84</v>
      </c>
      <c r="H73" s="232">
        <f>STDEV(H60:H71)/H72</f>
        <v>4.7980753239948524E-3</v>
      </c>
    </row>
    <row r="74" spans="1:8" ht="27" customHeight="1" x14ac:dyDescent="0.4">
      <c r="A74" s="150"/>
      <c r="B74" s="150"/>
      <c r="C74" s="151"/>
      <c r="D74" s="151"/>
      <c r="E74" s="155"/>
      <c r="F74" s="151"/>
      <c r="G74" s="156" t="s">
        <v>20</v>
      </c>
      <c r="H74" s="157">
        <f>COUNT(H60:H71)</f>
        <v>9</v>
      </c>
    </row>
    <row r="76" spans="1:8" ht="26.25" customHeight="1" x14ac:dyDescent="0.4">
      <c r="A76" s="62" t="s">
        <v>106</v>
      </c>
      <c r="B76" s="158" t="s">
        <v>107</v>
      </c>
      <c r="C76" s="277" t="str">
        <f>B20</f>
        <v>Nevirapine USP</v>
      </c>
      <c r="D76" s="277"/>
      <c r="E76" s="159" t="s">
        <v>108</v>
      </c>
      <c r="F76" s="159"/>
      <c r="G76" s="160">
        <f>H72</f>
        <v>1.0143930770689227</v>
      </c>
      <c r="H76" s="161"/>
    </row>
    <row r="77" spans="1:8" ht="18.75" x14ac:dyDescent="0.3">
      <c r="A77" s="61" t="s">
        <v>109</v>
      </c>
      <c r="B77" s="61" t="s">
        <v>110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63" t="str">
        <f>B26</f>
        <v>NEVIRAPINE</v>
      </c>
      <c r="C79" s="263"/>
    </row>
    <row r="80" spans="1:8" ht="26.25" customHeight="1" x14ac:dyDescent="0.4">
      <c r="A80" s="63" t="s">
        <v>48</v>
      </c>
      <c r="B80" s="263" t="str">
        <f>B27</f>
        <v>WRS/N1-2</v>
      </c>
      <c r="C80" s="263"/>
    </row>
    <row r="81" spans="1:12" ht="27" customHeight="1" x14ac:dyDescent="0.4">
      <c r="A81" s="63" t="s">
        <v>6</v>
      </c>
      <c r="B81" s="162">
        <f>B28</f>
        <v>99.15</v>
      </c>
    </row>
    <row r="82" spans="1:12" s="5" customFormat="1" ht="27" customHeight="1" x14ac:dyDescent="0.4">
      <c r="A82" s="63" t="s">
        <v>49</v>
      </c>
      <c r="B82" s="65">
        <v>0</v>
      </c>
      <c r="C82" s="254" t="s">
        <v>50</v>
      </c>
      <c r="D82" s="255"/>
      <c r="E82" s="255"/>
      <c r="F82" s="255"/>
      <c r="G82" s="256"/>
      <c r="I82" s="66"/>
      <c r="J82" s="66"/>
      <c r="K82" s="66"/>
      <c r="L82" s="66"/>
    </row>
    <row r="83" spans="1:12" s="5" customFormat="1" ht="19.5" customHeight="1" x14ac:dyDescent="0.3">
      <c r="A83" s="63" t="s">
        <v>51</v>
      </c>
      <c r="B83" s="67">
        <f>B81-B82</f>
        <v>99.15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5" customFormat="1" ht="27" customHeight="1" x14ac:dyDescent="0.4">
      <c r="A84" s="63" t="s">
        <v>52</v>
      </c>
      <c r="B84" s="70">
        <v>1</v>
      </c>
      <c r="C84" s="257" t="s">
        <v>111</v>
      </c>
      <c r="D84" s="258"/>
      <c r="E84" s="258"/>
      <c r="F84" s="258"/>
      <c r="G84" s="258"/>
      <c r="H84" s="259"/>
      <c r="I84" s="66"/>
      <c r="J84" s="66"/>
      <c r="K84" s="66"/>
      <c r="L84" s="66"/>
    </row>
    <row r="85" spans="1:12" s="5" customFormat="1" ht="27" customHeight="1" x14ac:dyDescent="0.4">
      <c r="A85" s="63" t="s">
        <v>54</v>
      </c>
      <c r="B85" s="70">
        <v>1</v>
      </c>
      <c r="C85" s="257" t="s">
        <v>112</v>
      </c>
      <c r="D85" s="258"/>
      <c r="E85" s="258"/>
      <c r="F85" s="258"/>
      <c r="G85" s="258"/>
      <c r="H85" s="259"/>
      <c r="I85" s="66"/>
      <c r="J85" s="66"/>
      <c r="K85" s="66"/>
      <c r="L85" s="66"/>
    </row>
    <row r="86" spans="1:12" s="5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5" customFormat="1" ht="18.75" x14ac:dyDescent="0.3">
      <c r="A87" s="63" t="s">
        <v>56</v>
      </c>
      <c r="B87" s="75">
        <f>B84/B85</f>
        <v>1</v>
      </c>
      <c r="C87" s="53" t="s">
        <v>57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58</v>
      </c>
      <c r="B89" s="77">
        <v>50</v>
      </c>
      <c r="D89" s="163" t="s">
        <v>59</v>
      </c>
      <c r="E89" s="164"/>
      <c r="F89" s="260" t="s">
        <v>60</v>
      </c>
      <c r="G89" s="262"/>
    </row>
    <row r="90" spans="1:12" ht="27" customHeight="1" x14ac:dyDescent="0.4">
      <c r="A90" s="78" t="s">
        <v>61</v>
      </c>
      <c r="B90" s="79">
        <v>5</v>
      </c>
      <c r="C90" s="165" t="s">
        <v>62</v>
      </c>
      <c r="D90" s="81" t="s">
        <v>63</v>
      </c>
      <c r="E90" s="82" t="s">
        <v>64</v>
      </c>
      <c r="F90" s="81" t="s">
        <v>63</v>
      </c>
      <c r="G90" s="166" t="s">
        <v>64</v>
      </c>
      <c r="I90" s="84" t="s">
        <v>65</v>
      </c>
    </row>
    <row r="91" spans="1:12" ht="26.25" customHeight="1" x14ac:dyDescent="0.4">
      <c r="A91" s="78" t="s">
        <v>66</v>
      </c>
      <c r="B91" s="79">
        <v>10</v>
      </c>
      <c r="C91" s="167">
        <v>1</v>
      </c>
      <c r="D91" s="86">
        <v>62028252</v>
      </c>
      <c r="E91" s="87">
        <f>IF(ISBLANK(D91),"-",$D$101/$D$98*D91)</f>
        <v>57163753.748971514</v>
      </c>
      <c r="F91" s="236">
        <v>60042994</v>
      </c>
      <c r="G91" s="88">
        <f>IF(ISBLANK(F91),"-",$D$101/$F$98*F91)</f>
        <v>57682273.415569223</v>
      </c>
      <c r="I91" s="89"/>
    </row>
    <row r="92" spans="1:12" ht="26.25" customHeight="1" x14ac:dyDescent="0.4">
      <c r="A92" s="78" t="s">
        <v>67</v>
      </c>
      <c r="B92" s="79">
        <v>1</v>
      </c>
      <c r="C92" s="151">
        <v>2</v>
      </c>
      <c r="D92" s="91">
        <v>62357615</v>
      </c>
      <c r="E92" s="92">
        <f>IF(ISBLANK(D92),"-",$D$101/$D$98*D92)</f>
        <v>57467286.813646987</v>
      </c>
      <c r="F92" s="237">
        <v>59746596</v>
      </c>
      <c r="G92" s="93">
        <f>IF(ISBLANK(F92),"-",$D$101/$F$98*F92)</f>
        <v>57397528.946034141</v>
      </c>
      <c r="I92" s="264">
        <f>ABS((F96/D96*D95)-F95)/D95</f>
        <v>2.4516756305647449E-3</v>
      </c>
    </row>
    <row r="93" spans="1:12" ht="26.25" customHeight="1" x14ac:dyDescent="0.4">
      <c r="A93" s="78" t="s">
        <v>68</v>
      </c>
      <c r="B93" s="79">
        <v>1</v>
      </c>
      <c r="C93" s="151">
        <v>3</v>
      </c>
      <c r="D93" s="91">
        <v>62281686</v>
      </c>
      <c r="E93" s="92">
        <f>IF(ISBLANK(D93),"-",$D$101/$D$98*D93)</f>
        <v>57397312.462952636</v>
      </c>
      <c r="F93" s="237">
        <v>59736891</v>
      </c>
      <c r="G93" s="93">
        <f>IF(ISBLANK(F93),"-",$D$101/$F$98*F93)</f>
        <v>57388205.51916609</v>
      </c>
      <c r="I93" s="264"/>
    </row>
    <row r="94" spans="1:12" ht="27" customHeight="1" x14ac:dyDescent="0.4">
      <c r="A94" s="78" t="s">
        <v>69</v>
      </c>
      <c r="B94" s="79">
        <v>1</v>
      </c>
      <c r="C94" s="168">
        <v>4</v>
      </c>
      <c r="D94" s="96"/>
      <c r="E94" s="97" t="str">
        <f>IF(ISBLANK(D94),"-",$D$101/$D$98*D94)</f>
        <v>-</v>
      </c>
      <c r="F94" s="169"/>
      <c r="G94" s="98" t="str">
        <f>IF(ISBLANK(F94),"-",$D$101/$F$98*F94)</f>
        <v>-</v>
      </c>
      <c r="I94" s="99"/>
    </row>
    <row r="95" spans="1:12" ht="27" customHeight="1" x14ac:dyDescent="0.4">
      <c r="A95" s="78" t="s">
        <v>70</v>
      </c>
      <c r="B95" s="79">
        <v>1</v>
      </c>
      <c r="C95" s="170" t="s">
        <v>71</v>
      </c>
      <c r="D95" s="171">
        <f>AVERAGE(D91:D94)</f>
        <v>62222517.666666664</v>
      </c>
      <c r="E95" s="102">
        <f>AVERAGE(E91:E94)</f>
        <v>57342784.341857046</v>
      </c>
      <c r="F95" s="172">
        <f>AVERAGE(F91:F94)</f>
        <v>59842160.333333336</v>
      </c>
      <c r="G95" s="173">
        <f>AVERAGE(G91:G94)</f>
        <v>57489335.960256487</v>
      </c>
    </row>
    <row r="96" spans="1:12" ht="26.25" customHeight="1" x14ac:dyDescent="0.4">
      <c r="A96" s="78" t="s">
        <v>72</v>
      </c>
      <c r="B96" s="64">
        <v>1</v>
      </c>
      <c r="C96" s="174" t="s">
        <v>113</v>
      </c>
      <c r="D96" s="175">
        <v>24.32</v>
      </c>
      <c r="E96" s="94"/>
      <c r="F96" s="106">
        <v>23.33</v>
      </c>
    </row>
    <row r="97" spans="1:10" ht="26.25" customHeight="1" x14ac:dyDescent="0.4">
      <c r="A97" s="78" t="s">
        <v>74</v>
      </c>
      <c r="B97" s="64">
        <v>1</v>
      </c>
      <c r="C97" s="176" t="s">
        <v>114</v>
      </c>
      <c r="D97" s="177">
        <f>D96*$B$87</f>
        <v>24.32</v>
      </c>
      <c r="E97" s="109"/>
      <c r="F97" s="108">
        <f>F96*$B$87</f>
        <v>23.33</v>
      </c>
    </row>
    <row r="98" spans="1:10" ht="19.5" customHeight="1" x14ac:dyDescent="0.3">
      <c r="A98" s="78" t="s">
        <v>76</v>
      </c>
      <c r="B98" s="178">
        <f>(B97/B96)*(B95/B94)*(B93/B92)*(B91/B90)*B89</f>
        <v>100</v>
      </c>
      <c r="C98" s="176" t="s">
        <v>115</v>
      </c>
      <c r="D98" s="179">
        <f>D97*$B$83/100</f>
        <v>24.11328</v>
      </c>
      <c r="E98" s="112"/>
      <c r="F98" s="111">
        <f>F97*$B$83/100</f>
        <v>23.131695000000001</v>
      </c>
    </row>
    <row r="99" spans="1:10" ht="19.5" customHeight="1" x14ac:dyDescent="0.3">
      <c r="A99" s="265" t="s">
        <v>78</v>
      </c>
      <c r="B99" s="279"/>
      <c r="C99" s="176" t="s">
        <v>116</v>
      </c>
      <c r="D99" s="180">
        <f>D98/$B$98</f>
        <v>0.24113280000000001</v>
      </c>
      <c r="E99" s="112"/>
      <c r="F99" s="115">
        <f>F98/$B$98</f>
        <v>0.23131694999999999</v>
      </c>
      <c r="G99" s="181"/>
      <c r="H99" s="104"/>
    </row>
    <row r="100" spans="1:10" ht="19.5" customHeight="1" x14ac:dyDescent="0.3">
      <c r="A100" s="267"/>
      <c r="B100" s="280"/>
      <c r="C100" s="176" t="s">
        <v>80</v>
      </c>
      <c r="D100" s="182">
        <f>$B$56/$B$116</f>
        <v>0.22222222222222221</v>
      </c>
      <c r="F100" s="120"/>
      <c r="G100" s="183"/>
      <c r="H100" s="104"/>
    </row>
    <row r="101" spans="1:10" ht="18.75" x14ac:dyDescent="0.3">
      <c r="C101" s="176" t="s">
        <v>81</v>
      </c>
      <c r="D101" s="177">
        <f>D100*$B$98</f>
        <v>22.222222222222221</v>
      </c>
      <c r="F101" s="120"/>
      <c r="G101" s="181"/>
      <c r="H101" s="104"/>
    </row>
    <row r="102" spans="1:10" ht="19.5" customHeight="1" x14ac:dyDescent="0.3">
      <c r="C102" s="184" t="s">
        <v>82</v>
      </c>
      <c r="D102" s="185">
        <f>D101/B34</f>
        <v>22.222222222222221</v>
      </c>
      <c r="F102" s="124"/>
      <c r="G102" s="181"/>
      <c r="H102" s="104"/>
      <c r="J102" s="186"/>
    </row>
    <row r="103" spans="1:10" ht="18.75" x14ac:dyDescent="0.3">
      <c r="C103" s="187" t="s">
        <v>117</v>
      </c>
      <c r="D103" s="188">
        <f>AVERAGE(E91:E94,G91:G94)</f>
        <v>57416060.151056767</v>
      </c>
      <c r="F103" s="124"/>
      <c r="G103" s="189"/>
      <c r="H103" s="104"/>
      <c r="J103" s="190"/>
    </row>
    <row r="104" spans="1:10" ht="18.75" x14ac:dyDescent="0.3">
      <c r="C104" s="154" t="s">
        <v>84</v>
      </c>
      <c r="D104" s="191">
        <f>STDEV(E91:E94,G91:G94)/D103</f>
        <v>2.9000079384284864E-3</v>
      </c>
      <c r="F104" s="124"/>
      <c r="G104" s="181"/>
      <c r="H104" s="104"/>
      <c r="J104" s="190"/>
    </row>
    <row r="105" spans="1:10" ht="19.5" customHeight="1" x14ac:dyDescent="0.3">
      <c r="C105" s="156" t="s">
        <v>20</v>
      </c>
      <c r="D105" s="192">
        <f>COUNT(E91:E94,G91:G94)</f>
        <v>6</v>
      </c>
      <c r="F105" s="124"/>
      <c r="G105" s="181"/>
      <c r="H105" s="104"/>
      <c r="J105" s="190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118</v>
      </c>
      <c r="B107" s="77">
        <v>900</v>
      </c>
      <c r="C107" s="193" t="s">
        <v>119</v>
      </c>
      <c r="D107" s="194" t="s">
        <v>63</v>
      </c>
      <c r="E107" s="195" t="s">
        <v>120</v>
      </c>
      <c r="F107" s="196" t="s">
        <v>121</v>
      </c>
    </row>
    <row r="108" spans="1:10" ht="26.25" customHeight="1" x14ac:dyDescent="0.4">
      <c r="A108" s="78" t="s">
        <v>122</v>
      </c>
      <c r="B108" s="79">
        <v>1</v>
      </c>
      <c r="C108" s="197">
        <v>1</v>
      </c>
      <c r="D108" s="198">
        <v>57230894</v>
      </c>
      <c r="E108" s="233">
        <f t="shared" ref="E108:E113" si="1">IF(ISBLANK(D108),"-",D108/$D$103*$D$100*$B$116)</f>
        <v>199.35500223954895</v>
      </c>
      <c r="F108" s="199">
        <f t="shared" ref="F108:F113" si="2">IF(ISBLANK(D108), "-", E108/$B$56)</f>
        <v>0.99677501119774481</v>
      </c>
    </row>
    <row r="109" spans="1:10" ht="26.25" customHeight="1" x14ac:dyDescent="0.4">
      <c r="A109" s="78" t="s">
        <v>95</v>
      </c>
      <c r="B109" s="79">
        <v>1</v>
      </c>
      <c r="C109" s="197">
        <v>2</v>
      </c>
      <c r="D109" s="198">
        <v>60202883</v>
      </c>
      <c r="E109" s="234">
        <f t="shared" si="1"/>
        <v>209.70746805549297</v>
      </c>
      <c r="F109" s="200">
        <f t="shared" si="2"/>
        <v>1.0485373402774649</v>
      </c>
    </row>
    <row r="110" spans="1:10" ht="26.25" customHeight="1" x14ac:dyDescent="0.4">
      <c r="A110" s="78" t="s">
        <v>96</v>
      </c>
      <c r="B110" s="79">
        <v>1</v>
      </c>
      <c r="C110" s="197">
        <v>3</v>
      </c>
      <c r="D110" s="198">
        <v>60055257</v>
      </c>
      <c r="E110" s="234">
        <f t="shared" si="1"/>
        <v>209.19323562780073</v>
      </c>
      <c r="F110" s="200">
        <f t="shared" si="2"/>
        <v>1.0459661781390037</v>
      </c>
    </row>
    <row r="111" spans="1:10" ht="26.25" customHeight="1" x14ac:dyDescent="0.4">
      <c r="A111" s="78" t="s">
        <v>97</v>
      </c>
      <c r="B111" s="79">
        <v>1</v>
      </c>
      <c r="C111" s="197">
        <v>4</v>
      </c>
      <c r="D111" s="198">
        <v>57266848</v>
      </c>
      <c r="E111" s="234">
        <f t="shared" si="1"/>
        <v>199.48024245946445</v>
      </c>
      <c r="F111" s="200">
        <f t="shared" si="2"/>
        <v>0.99740121229732226</v>
      </c>
    </row>
    <row r="112" spans="1:10" ht="26.25" customHeight="1" x14ac:dyDescent="0.4">
      <c r="A112" s="78" t="s">
        <v>98</v>
      </c>
      <c r="B112" s="79">
        <v>1</v>
      </c>
      <c r="C112" s="197">
        <v>5</v>
      </c>
      <c r="D112" s="198">
        <v>57744433</v>
      </c>
      <c r="E112" s="234">
        <f t="shared" si="1"/>
        <v>201.14383623006981</v>
      </c>
      <c r="F112" s="200">
        <f t="shared" si="2"/>
        <v>1.005719181150349</v>
      </c>
    </row>
    <row r="113" spans="1:10" ht="26.25" customHeight="1" x14ac:dyDescent="0.4">
      <c r="A113" s="78" t="s">
        <v>100</v>
      </c>
      <c r="B113" s="79">
        <v>1</v>
      </c>
      <c r="C113" s="201">
        <v>6</v>
      </c>
      <c r="D113" s="202">
        <v>59808550</v>
      </c>
      <c r="E113" s="235">
        <f t="shared" si="1"/>
        <v>208.33386980105843</v>
      </c>
      <c r="F113" s="203">
        <f t="shared" si="2"/>
        <v>1.0416693490052922</v>
      </c>
    </row>
    <row r="114" spans="1:10" ht="26.25" customHeight="1" x14ac:dyDescent="0.4">
      <c r="A114" s="78" t="s">
        <v>101</v>
      </c>
      <c r="B114" s="79">
        <v>1</v>
      </c>
      <c r="C114" s="197"/>
      <c r="D114" s="151"/>
      <c r="E114" s="52"/>
      <c r="F114" s="204"/>
    </row>
    <row r="115" spans="1:10" ht="26.25" customHeight="1" x14ac:dyDescent="0.4">
      <c r="A115" s="78" t="s">
        <v>102</v>
      </c>
      <c r="B115" s="79">
        <v>1</v>
      </c>
      <c r="C115" s="197"/>
      <c r="D115" s="205"/>
      <c r="E115" s="206" t="s">
        <v>71</v>
      </c>
      <c r="F115" s="207">
        <f>AVERAGE(F108:F113)</f>
        <v>1.0226780453445294</v>
      </c>
    </row>
    <row r="116" spans="1:10" ht="27" customHeight="1" x14ac:dyDescent="0.4">
      <c r="A116" s="78" t="s">
        <v>103</v>
      </c>
      <c r="B116" s="110">
        <f>(B115/B114)*(B113/B112)*(B111/B110)*(B109/B108)*B107</f>
        <v>900</v>
      </c>
      <c r="C116" s="208"/>
      <c r="D116" s="209"/>
      <c r="E116" s="170" t="s">
        <v>84</v>
      </c>
      <c r="F116" s="210">
        <f>STDEV(F108:F113)/F115</f>
        <v>2.4617887375230071E-2</v>
      </c>
      <c r="I116" s="52"/>
    </row>
    <row r="117" spans="1:10" ht="27" customHeight="1" x14ac:dyDescent="0.4">
      <c r="A117" s="265" t="s">
        <v>78</v>
      </c>
      <c r="B117" s="266"/>
      <c r="C117" s="211"/>
      <c r="D117" s="212"/>
      <c r="E117" s="213" t="s">
        <v>20</v>
      </c>
      <c r="F117" s="214">
        <f>COUNT(F108:F113)</f>
        <v>6</v>
      </c>
      <c r="I117" s="52"/>
      <c r="J117" s="190"/>
    </row>
    <row r="118" spans="1:10" ht="19.5" customHeight="1" x14ac:dyDescent="0.3">
      <c r="A118" s="267"/>
      <c r="B118" s="268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23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106</v>
      </c>
      <c r="B120" s="158" t="s">
        <v>123</v>
      </c>
      <c r="C120" s="277" t="str">
        <f>B20</f>
        <v>Nevirapine USP</v>
      </c>
      <c r="D120" s="277"/>
      <c r="E120" s="159" t="s">
        <v>124</v>
      </c>
      <c r="F120" s="159"/>
      <c r="G120" s="160">
        <f>F115</f>
        <v>1.0226780453445294</v>
      </c>
      <c r="H120" s="52"/>
      <c r="I120" s="52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278" t="s">
        <v>26</v>
      </c>
      <c r="C122" s="278"/>
      <c r="E122" s="165" t="s">
        <v>27</v>
      </c>
      <c r="F122" s="217"/>
      <c r="G122" s="278" t="s">
        <v>28</v>
      </c>
      <c r="H122" s="278"/>
    </row>
    <row r="123" spans="1:10" ht="69.95" customHeight="1" x14ac:dyDescent="0.3">
      <c r="A123" s="218" t="s">
        <v>29</v>
      </c>
      <c r="B123" s="219"/>
      <c r="C123" s="219"/>
      <c r="E123" s="219"/>
      <c r="F123" s="52"/>
      <c r="G123" s="220"/>
      <c r="H123" s="220"/>
    </row>
    <row r="124" spans="1:10" ht="69.95" customHeight="1" x14ac:dyDescent="0.3">
      <c r="A124" s="218" t="s">
        <v>30</v>
      </c>
      <c r="B124" s="221"/>
      <c r="C124" s="221"/>
      <c r="E124" s="221"/>
      <c r="F124" s="52"/>
      <c r="G124" s="222"/>
      <c r="H124" s="222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dcterms:created xsi:type="dcterms:W3CDTF">2005-07-05T10:19:27Z</dcterms:created>
  <dcterms:modified xsi:type="dcterms:W3CDTF">2015-10-19T08:20:08Z</dcterms:modified>
  <cp:category/>
</cp:coreProperties>
</file>