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E42" i="3" l="1"/>
  <c r="G42" i="3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5" l="1"/>
  <c r="G95" i="5"/>
  <c r="E95" i="5"/>
  <c r="F115" i="5"/>
  <c r="B116" i="4"/>
  <c r="G120" i="4"/>
  <c r="F115" i="4"/>
  <c r="G95" i="4"/>
  <c r="E95" i="4"/>
  <c r="G42" i="4"/>
  <c r="E42" i="4"/>
  <c r="G120" i="3"/>
  <c r="F115" i="3"/>
  <c r="G95" i="3"/>
  <c r="E95" i="3"/>
  <c r="B87" i="3"/>
  <c r="B69" i="5" l="1"/>
  <c r="E42" i="5"/>
  <c r="G42" i="5"/>
  <c r="B45" i="5"/>
  <c r="B34" i="5"/>
  <c r="B69" i="4"/>
  <c r="B34" i="4"/>
  <c r="B69" i="3"/>
  <c r="B34" i="3"/>
  <c r="B45" i="3"/>
  <c r="C120" i="5"/>
  <c r="B116" i="5"/>
  <c r="D100" i="5"/>
  <c r="B98" i="5"/>
  <c r="D101" i="5" s="1"/>
  <c r="D102" i="5" s="1"/>
  <c r="F97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D48" i="5"/>
  <c r="F42" i="5"/>
  <c r="I39" i="5" s="1"/>
  <c r="D42" i="5"/>
  <c r="B30" i="5"/>
  <c r="C120" i="4"/>
  <c r="D100" i="4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D44" i="4"/>
  <c r="F42" i="4"/>
  <c r="D42" i="4"/>
  <c r="F44" i="4"/>
  <c r="B30" i="4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B57" i="3"/>
  <c r="C56" i="3"/>
  <c r="B55" i="3"/>
  <c r="D48" i="3"/>
  <c r="F42" i="3"/>
  <c r="I39" i="3" s="1"/>
  <c r="D42" i="3"/>
  <c r="D44" i="3"/>
  <c r="B30" i="3"/>
  <c r="D49" i="2"/>
  <c r="C46" i="2"/>
  <c r="B57" i="5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I92" i="5" l="1"/>
  <c r="D101" i="4"/>
  <c r="D102" i="4" s="1"/>
  <c r="F98" i="4"/>
  <c r="F99" i="4" s="1"/>
  <c r="I92" i="4"/>
  <c r="D101" i="3"/>
  <c r="E93" i="3" s="1"/>
  <c r="I92" i="3"/>
  <c r="F45" i="4"/>
  <c r="D45" i="4"/>
  <c r="D46" i="4" s="1"/>
  <c r="D45" i="3"/>
  <c r="D46" i="3" s="1"/>
  <c r="D98" i="3"/>
  <c r="D99" i="3" s="1"/>
  <c r="I39" i="4"/>
  <c r="E41" i="4"/>
  <c r="D98" i="4"/>
  <c r="D49" i="3"/>
  <c r="E41" i="3"/>
  <c r="D49" i="5"/>
  <c r="G41" i="4"/>
  <c r="E94" i="4"/>
  <c r="D31" i="2"/>
  <c r="D35" i="2"/>
  <c r="D39" i="2"/>
  <c r="D43" i="2"/>
  <c r="C49" i="2"/>
  <c r="F44" i="3"/>
  <c r="F45" i="3" s="1"/>
  <c r="F46" i="3" s="1"/>
  <c r="F97" i="3"/>
  <c r="F98" i="3" s="1"/>
  <c r="F99" i="3" s="1"/>
  <c r="G94" i="4"/>
  <c r="F44" i="5"/>
  <c r="F45" i="5" s="1"/>
  <c r="F46" i="5" s="1"/>
  <c r="D98" i="5"/>
  <c r="F98" i="5"/>
  <c r="G94" i="5" s="1"/>
  <c r="C50" i="2"/>
  <c r="D26" i="2"/>
  <c r="D30" i="2"/>
  <c r="D34" i="2"/>
  <c r="D38" i="2"/>
  <c r="D42" i="2"/>
  <c r="B49" i="2"/>
  <c r="D50" i="2"/>
  <c r="B57" i="4"/>
  <c r="D44" i="5"/>
  <c r="D45" i="5" s="1"/>
  <c r="D46" i="5" s="1"/>
  <c r="E94" i="5"/>
  <c r="E91" i="5"/>
  <c r="E91" i="4" l="1"/>
  <c r="G92" i="4"/>
  <c r="G93" i="4"/>
  <c r="G91" i="4"/>
  <c r="F46" i="4"/>
  <c r="G40" i="4"/>
  <c r="E92" i="4"/>
  <c r="E92" i="3"/>
  <c r="D102" i="3"/>
  <c r="G38" i="4"/>
  <c r="E38" i="4"/>
  <c r="G39" i="4"/>
  <c r="E39" i="4"/>
  <c r="E40" i="4"/>
  <c r="E40" i="3"/>
  <c r="E39" i="3"/>
  <c r="E38" i="3"/>
  <c r="E91" i="3"/>
  <c r="E94" i="3"/>
  <c r="E41" i="5"/>
  <c r="E40" i="5"/>
  <c r="G41" i="3"/>
  <c r="G92" i="3"/>
  <c r="G91" i="3"/>
  <c r="F99" i="5"/>
  <c r="G92" i="5"/>
  <c r="G91" i="5"/>
  <c r="G93" i="5"/>
  <c r="E39" i="5"/>
  <c r="E38" i="5"/>
  <c r="G39" i="3"/>
  <c r="E93" i="5"/>
  <c r="D99" i="5"/>
  <c r="E92" i="5"/>
  <c r="G40" i="5"/>
  <c r="G41" i="5"/>
  <c r="G40" i="3"/>
  <c r="D99" i="4"/>
  <c r="E93" i="4"/>
  <c r="G93" i="3"/>
  <c r="G94" i="3"/>
  <c r="G39" i="5"/>
  <c r="G38" i="5"/>
  <c r="G38" i="3"/>
  <c r="D105" i="4" l="1"/>
  <c r="D103" i="3"/>
  <c r="E113" i="3" s="1"/>
  <c r="F113" i="3" s="1"/>
  <c r="D105" i="5"/>
  <c r="D103" i="5"/>
  <c r="E113" i="5" s="1"/>
  <c r="F113" i="5" s="1"/>
  <c r="D52" i="4"/>
  <c r="D50" i="4"/>
  <c r="G65" i="4" s="1"/>
  <c r="H65" i="4" s="1"/>
  <c r="D103" i="4"/>
  <c r="E108" i="4" s="1"/>
  <c r="F108" i="4" s="1"/>
  <c r="D50" i="3"/>
  <c r="D52" i="3"/>
  <c r="G63" i="3"/>
  <c r="H63" i="3" s="1"/>
  <c r="D105" i="3"/>
  <c r="E111" i="5"/>
  <c r="F111" i="5" s="1"/>
  <c r="D52" i="5"/>
  <c r="D50" i="5"/>
  <c r="E109" i="5" l="1"/>
  <c r="F109" i="5" s="1"/>
  <c r="E108" i="5"/>
  <c r="F108" i="5" s="1"/>
  <c r="E110" i="5"/>
  <c r="F110" i="5" s="1"/>
  <c r="D104" i="5"/>
  <c r="E112" i="4"/>
  <c r="F112" i="4" s="1"/>
  <c r="E111" i="4"/>
  <c r="F111" i="4" s="1"/>
  <c r="E110" i="4"/>
  <c r="F110" i="4" s="1"/>
  <c r="D104" i="4"/>
  <c r="E109" i="4"/>
  <c r="F109" i="4" s="1"/>
  <c r="D104" i="3"/>
  <c r="G68" i="3"/>
  <c r="H68" i="3" s="1"/>
  <c r="G70" i="3"/>
  <c r="H70" i="3" s="1"/>
  <c r="E108" i="3"/>
  <c r="F108" i="3" s="1"/>
  <c r="E109" i="3"/>
  <c r="F109" i="3" s="1"/>
  <c r="E110" i="3"/>
  <c r="F110" i="3" s="1"/>
  <c r="E111" i="3"/>
  <c r="F111" i="3" s="1"/>
  <c r="E112" i="3"/>
  <c r="F112" i="3" s="1"/>
  <c r="E112" i="5"/>
  <c r="F112" i="5" s="1"/>
  <c r="E113" i="4"/>
  <c r="F113" i="4" s="1"/>
  <c r="G64" i="4"/>
  <c r="H64" i="4" s="1"/>
  <c r="H67" i="4"/>
  <c r="G66" i="4"/>
  <c r="H66" i="4" s="1"/>
  <c r="G70" i="4"/>
  <c r="H70" i="4" s="1"/>
  <c r="G68" i="4"/>
  <c r="H68" i="4" s="1"/>
  <c r="G61" i="4"/>
  <c r="H61" i="4" s="1"/>
  <c r="G60" i="4"/>
  <c r="H60" i="4" s="1"/>
  <c r="G69" i="4"/>
  <c r="H69" i="4" s="1"/>
  <c r="G63" i="4"/>
  <c r="H63" i="4" s="1"/>
  <c r="D51" i="4"/>
  <c r="G62" i="4"/>
  <c r="H62" i="4" s="1"/>
  <c r="G71" i="4"/>
  <c r="H71" i="4" s="1"/>
  <c r="G67" i="3"/>
  <c r="H67" i="3" s="1"/>
  <c r="D51" i="3"/>
  <c r="G60" i="3"/>
  <c r="H60" i="3" s="1"/>
  <c r="G69" i="3"/>
  <c r="H69" i="3" s="1"/>
  <c r="G65" i="3"/>
  <c r="H65" i="3" s="1"/>
  <c r="G62" i="3"/>
  <c r="H62" i="3" s="1"/>
  <c r="G71" i="3"/>
  <c r="H71" i="3" s="1"/>
  <c r="G64" i="3"/>
  <c r="H64" i="3" s="1"/>
  <c r="G61" i="3"/>
  <c r="H61" i="3" s="1"/>
  <c r="G66" i="3"/>
  <c r="H66" i="3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H60" i="5" s="1"/>
  <c r="D51" i="5"/>
  <c r="G70" i="5"/>
  <c r="H70" i="5" s="1"/>
  <c r="G67" i="5"/>
  <c r="H67" i="5" s="1"/>
  <c r="G65" i="5"/>
  <c r="H65" i="5" s="1"/>
  <c r="G63" i="5"/>
  <c r="H63" i="5" s="1"/>
  <c r="G61" i="5"/>
  <c r="H61" i="5" s="1"/>
  <c r="H72" i="4" l="1"/>
  <c r="G76" i="4" s="1"/>
  <c r="F116" i="4"/>
  <c r="F117" i="3"/>
  <c r="F116" i="3"/>
  <c r="H72" i="5"/>
  <c r="G76" i="5" s="1"/>
  <c r="F117" i="5"/>
  <c r="F117" i="4"/>
  <c r="H74" i="4"/>
  <c r="H74" i="3"/>
  <c r="H72" i="3"/>
  <c r="G76" i="3" s="1"/>
  <c r="H74" i="5"/>
  <c r="F116" i="5"/>
  <c r="H73" i="4" l="1"/>
  <c r="H73" i="3"/>
  <c r="H73" i="5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<sst xmlns="http://schemas.openxmlformats.org/spreadsheetml/2006/main" count="638" uniqueCount="135">
  <si>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</si>
  <si>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</si>
  <si>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</si>
  <si>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</si>
  <si>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</si>
  <si>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</si>
  <si>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</si>
  <si>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NDQD201508145</t>
  </si>
  <si>
    <t>Weight (mg):</t>
  </si>
  <si>
    <t xml:space="preserve">Lamivudine 30 mg, Zidovudine 60 mg, Nevirapine 50mg  </t>
  </si>
  <si>
    <t>Standard Conc (mg/mL):</t>
  </si>
  <si>
    <t xml:space="preserve">Each dispersible tablet contains:
Lamivudine USP 30 mg , Zidovudine USP 60 mg , Nevirapine USP 50 mg  </t>
  </si>
  <si>
    <t>2015-08-13 10:46:48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</si>
  <si>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</si>
  <si>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</si>
  <si>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</si>
  <si>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</si>
  <si>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</si>
  <si>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</si>
  <si>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</si>
  <si>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</si>
  <si>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</si>
  <si>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</si>
  <si>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</si>
  <si>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</si>
  <si>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</si>
  <si>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</si>
  <si>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</si>
  <si>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</si>
  <si>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</si>
  <si>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</si>
  <si>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</si>
  <si>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</si>
  <si>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</si>
  <si>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</si>
  <si>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</si>
  <si>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</si>
  <si>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</si>
  <si>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</si>
  <si>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</si>
  <si>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</si>
  <si>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</si>
  <si>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</si>
  <si>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</si>
  <si>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</si>
  <si>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</si>
  <si>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</si>
  <si>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</si>
  <si>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</si>
  <si>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</si>
  <si>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</si>
  <si>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</si>
  <si>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</si>
  <si>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</si>
  <si>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</si>
  <si>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</si>
  <si>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</si>
  <si>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</si>
  <si>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</si>
  <si>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</si>
  <si>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</si>
  <si>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</si>
  <si>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</si>
  <si>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</si>
  <si>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</si>
  <si>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</si>
  <si>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</si>
  <si>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</si>
  <si>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</si>
  <si>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</si>
  <si>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</si>
  <si>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</si>
  <si>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</si>
  <si>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</si>
  <si>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</si>
  <si>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</si>
  <si>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</si>
  <si>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</si>
  <si>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</si>
  <si>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</si>
  <si>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</si>
  <si>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</si>
  <si>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</si>
  <si>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</si>
  <si>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</si>
  <si>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</si>
  <si>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</si>
  <si>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</si>
  <si>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</si>
  <si>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</si>
  <si>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</si>
  <si>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</si>
  <si>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</si>
  <si>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</si>
  <si>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</si>
  <si>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</si>
  <si>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</si>
  <si>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</si>
  <si>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</si>
  <si>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</si>
  <si>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</si>
  <si>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</si>
  <si>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</si>
  <si>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</si>
  <si>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</si>
  <si>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</si>
  <si>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</si>
  <si>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</si>
  <si>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</si>
  <si>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</si>
  <si>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</si>
  <si>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</si>
  <si>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</si>
  <si>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</si>
  <si>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</si>
  <si>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</si>
  <si>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</si>
  <si>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</si>
  <si>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</si>
  <si>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</si>
  <si>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</si>
  <si>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</si>
  <si>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</si>
  <si>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</si>
  <si>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</si>
  <si>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</si>
  <si>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</si>
  <si>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</si>
  <si>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</si>
  <si>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</si>
  <si>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</si>
  <si>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Lamivudine 150mg + Zidovudine 300mg + Nevirapine 200mg Tablets</t>
  </si>
  <si>
    <t>Nevirapine</t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</si>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</sst>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1" workbookViewId="0">
      <selection activeCell="A14" sqref="A14:G62"/>
    </sheetView>
  </sheetViews>
  <sheetFormatPr defaultRowHeight="13.5" x14ac:dyDescent="0.25"/>
  <cols>
    <col min="1" max="1" width="27.5703125" style="654" customWidth="1"/>
    <col min="2" max="2" width="20.42578125" style="654" customWidth="1"/>
    <col min="3" max="3" width="31.85546875" style="654" customWidth="1"/>
    <col min="4" max="4" width="25.85546875" style="654" customWidth="1"/>
    <col min="5" max="5" width="25.7109375" style="654" customWidth="1"/>
    <col min="6" max="6" width="23.140625" style="654" customWidth="1"/>
    <col min="7" max="7" width="28.42578125" style="654" customWidth="1"/>
    <col min="8" max="8" width="21.5703125" style="654" customWidth="1"/>
    <col min="9" max="9" width="9.140625" style="654" customWidth="1"/>
    <col min="10" max="16384" width="9.140625" style="690"/>
  </cols>
  <sheetData>
    <row r="14" spans="1:6" ht="15" customHeight="1" x14ac:dyDescent="0.3">
      <c r="A14" s="653"/>
      <c r="C14" s="655"/>
      <c r="F14" s="655"/>
    </row>
    <row r="15" spans="1:6" ht="18.75" customHeight="1" x14ac:dyDescent="0.3">
      <c r="A15" s="656" t="s">
        <v>0</v>
      </c>
      <c r="B15" s="656"/>
      <c r="C15" s="656"/>
      <c r="D15" s="656"/>
      <c r="E15" s="656"/>
    </row>
    <row r="16" spans="1:6" ht="16.5" customHeight="1" x14ac:dyDescent="0.3">
      <c r="A16" s="657" t="s">
        <v>1</v>
      </c>
      <c r="B16" s="658" t="s">
        <v>2</v>
      </c>
    </row>
    <row r="17" spans="1:5" ht="16.5" customHeight="1" x14ac:dyDescent="0.3">
      <c r="A17" s="659" t="s">
        <v>3</v>
      </c>
      <c r="B17" s="659" t="s">
        <v>131</v>
      </c>
      <c r="C17" s="660"/>
      <c r="D17" s="660"/>
      <c r="E17" s="660"/>
    </row>
    <row r="18" spans="1:5" ht="16.5" customHeight="1" x14ac:dyDescent="0.3">
      <c r="A18" s="661" t="s">
        <v>4</v>
      </c>
      <c r="B18" s="654" t="s">
        <v>132</v>
      </c>
      <c r="E18" s="660"/>
    </row>
    <row r="19" spans="1:5" ht="16.5" customHeight="1" x14ac:dyDescent="0.3">
      <c r="A19" s="661" t="s">
        <v>6</v>
      </c>
      <c r="B19" s="662">
        <v>99.15</v>
      </c>
      <c r="C19" s="660"/>
      <c r="D19" s="660"/>
      <c r="E19" s="660"/>
    </row>
    <row r="20" spans="1:5" ht="16.5" customHeight="1" x14ac:dyDescent="0.3">
      <c r="A20" s="659" t="s">
        <v>8</v>
      </c>
      <c r="B20" s="662">
        <v>21.47</v>
      </c>
      <c r="C20" s="660"/>
      <c r="D20" s="660"/>
      <c r="E20" s="660"/>
    </row>
    <row r="21" spans="1:5" ht="16.5" customHeight="1" x14ac:dyDescent="0.3">
      <c r="A21" s="659" t="s">
        <v>10</v>
      </c>
      <c r="B21" s="663">
        <v>0.2</v>
      </c>
      <c r="C21" s="660"/>
      <c r="D21" s="660"/>
      <c r="E21" s="660"/>
    </row>
    <row r="22" spans="1:5" ht="15.75" customHeight="1" x14ac:dyDescent="0.25">
      <c r="A22" s="660"/>
      <c r="B22" s="660"/>
      <c r="C22" s="660"/>
      <c r="D22" s="660"/>
      <c r="E22" s="660"/>
    </row>
    <row r="23" spans="1:5" ht="16.5" customHeight="1" x14ac:dyDescent="0.3">
      <c r="A23" s="664" t="s">
        <v>13</v>
      </c>
      <c r="B23" s="665" t="s">
        <v>14</v>
      </c>
      <c r="C23" s="664" t="s">
        <v>15</v>
      </c>
      <c r="D23" s="664" t="s">
        <v>16</v>
      </c>
      <c r="E23" s="664" t="s">
        <v>17</v>
      </c>
    </row>
    <row r="24" spans="1:5" ht="16.5" customHeight="1" x14ac:dyDescent="0.3">
      <c r="A24" s="666">
        <v>1</v>
      </c>
      <c r="B24" s="667">
        <v>56229963</v>
      </c>
      <c r="C24" s="667">
        <v>5196.3999999999996</v>
      </c>
      <c r="D24" s="668">
        <v>1.1000000000000001</v>
      </c>
      <c r="E24" s="669">
        <v>5.3</v>
      </c>
    </row>
    <row r="25" spans="1:5" ht="16.5" customHeight="1" x14ac:dyDescent="0.3">
      <c r="A25" s="666">
        <v>2</v>
      </c>
      <c r="B25" s="667">
        <v>56107324</v>
      </c>
      <c r="C25" s="667">
        <v>5101.8999999999996</v>
      </c>
      <c r="D25" s="668">
        <v>1.1000000000000001</v>
      </c>
      <c r="E25" s="668">
        <v>5.3</v>
      </c>
    </row>
    <row r="26" spans="1:5" ht="16.5" customHeight="1" x14ac:dyDescent="0.3">
      <c r="A26" s="666">
        <v>3</v>
      </c>
      <c r="B26" s="667">
        <v>55915029</v>
      </c>
      <c r="C26" s="667">
        <v>5053.2</v>
      </c>
      <c r="D26" s="668">
        <v>1.1000000000000001</v>
      </c>
      <c r="E26" s="668">
        <v>5.3</v>
      </c>
    </row>
    <row r="27" spans="1:5" ht="16.5" customHeight="1" x14ac:dyDescent="0.3">
      <c r="A27" s="666">
        <v>4</v>
      </c>
      <c r="B27" s="667">
        <v>55713805</v>
      </c>
      <c r="C27" s="667">
        <v>5048.5</v>
      </c>
      <c r="D27" s="668">
        <v>1.1000000000000001</v>
      </c>
      <c r="E27" s="668">
        <v>5.3</v>
      </c>
    </row>
    <row r="28" spans="1:5" ht="16.5" customHeight="1" x14ac:dyDescent="0.3">
      <c r="A28" s="666">
        <v>5</v>
      </c>
      <c r="B28" s="667">
        <v>55892132</v>
      </c>
      <c r="C28" s="667">
        <v>5029.2</v>
      </c>
      <c r="D28" s="668">
        <v>1.1000000000000001</v>
      </c>
      <c r="E28" s="668">
        <v>5.3</v>
      </c>
    </row>
    <row r="29" spans="1:5" ht="16.5" customHeight="1" x14ac:dyDescent="0.3">
      <c r="A29" s="666">
        <v>6</v>
      </c>
      <c r="B29" s="670">
        <v>55789387</v>
      </c>
      <c r="C29" s="670">
        <v>5007.1000000000004</v>
      </c>
      <c r="D29" s="671">
        <v>1.1000000000000001</v>
      </c>
      <c r="E29" s="671">
        <v>5.3</v>
      </c>
    </row>
    <row r="30" spans="1:5" ht="16.5" customHeight="1" x14ac:dyDescent="0.3">
      <c r="A30" s="672" t="s">
        <v>18</v>
      </c>
      <c r="B30" s="673">
        <f>AVERAGE(B24:B29)</f>
        <v>55941273.333333336</v>
      </c>
      <c r="C30" s="674">
        <f>AVERAGE(C24:C29)</f>
        <v>5072.7166666666672</v>
      </c>
      <c r="D30" s="675">
        <f>AVERAGE(D24:D29)</f>
        <v>1.0999999999999999</v>
      </c>
      <c r="E30" s="675">
        <f>AVERAGE(E24:E29)</f>
        <v>5.3</v>
      </c>
    </row>
    <row r="31" spans="1:5" ht="16.5" customHeight="1" x14ac:dyDescent="0.3">
      <c r="A31" s="676" t="s">
        <v>19</v>
      </c>
      <c r="B31" s="677">
        <f>(STDEV(B24:B29)/B30)</f>
        <v>3.4739019276092465E-3</v>
      </c>
      <c r="C31" s="678"/>
      <c r="D31" s="678"/>
      <c r="E31" s="679"/>
    </row>
    <row r="32" spans="1:5" s="654" customFormat="1" ht="16.5" customHeight="1" x14ac:dyDescent="0.3">
      <c r="A32" s="680" t="s">
        <v>20</v>
      </c>
      <c r="B32" s="681">
        <f>COUNT(B24:B29)</f>
        <v>6</v>
      </c>
      <c r="C32" s="682"/>
      <c r="D32" s="683"/>
      <c r="E32" s="684"/>
    </row>
    <row r="33" spans="1:5" s="654" customFormat="1" ht="15.75" customHeight="1" x14ac:dyDescent="0.25">
      <c r="A33" s="660"/>
      <c r="B33" s="660"/>
      <c r="C33" s="660"/>
      <c r="D33" s="660"/>
      <c r="E33" s="660"/>
    </row>
    <row r="34" spans="1:5" s="654" customFormat="1" ht="16.5" customHeight="1" x14ac:dyDescent="0.3">
      <c r="A34" s="661" t="s">
        <v>21</v>
      </c>
      <c r="B34" s="685" t="s">
        <v>22</v>
      </c>
      <c r="C34" s="686"/>
      <c r="D34" s="686"/>
      <c r="E34" s="686"/>
    </row>
    <row r="35" spans="1:5" ht="16.5" customHeight="1" x14ac:dyDescent="0.3">
      <c r="A35" s="661"/>
      <c r="B35" s="685" t="s">
        <v>23</v>
      </c>
      <c r="C35" s="686"/>
      <c r="D35" s="686"/>
      <c r="E35" s="686"/>
    </row>
    <row r="36" spans="1:5" ht="16.5" customHeight="1" x14ac:dyDescent="0.3">
      <c r="A36" s="661"/>
      <c r="B36" s="685" t="s">
        <v>24</v>
      </c>
      <c r="C36" s="686"/>
      <c r="D36" s="686"/>
      <c r="E36" s="686"/>
    </row>
    <row r="37" spans="1:5" ht="15.75" customHeight="1" x14ac:dyDescent="0.25">
      <c r="A37" s="660"/>
      <c r="B37" s="660"/>
      <c r="C37" s="660"/>
      <c r="D37" s="660"/>
      <c r="E37" s="660"/>
    </row>
    <row r="38" spans="1:5" ht="16.5" customHeight="1" x14ac:dyDescent="0.3">
      <c r="A38" s="657" t="s">
        <v>1</v>
      </c>
      <c r="B38" s="658" t="s">
        <v>25</v>
      </c>
    </row>
    <row r="39" spans="1:5" ht="16.5" customHeight="1" x14ac:dyDescent="0.3">
      <c r="A39" s="661" t="s">
        <v>4</v>
      </c>
      <c r="B39" s="659" t="s">
        <v>132</v>
      </c>
      <c r="C39" s="660"/>
      <c r="D39" s="660"/>
      <c r="E39" s="660"/>
    </row>
    <row r="40" spans="1:5" ht="16.5" customHeight="1" x14ac:dyDescent="0.3">
      <c r="A40" s="661" t="s">
        <v>6</v>
      </c>
      <c r="B40" s="662">
        <v>99.15</v>
      </c>
      <c r="C40" s="660"/>
      <c r="D40" s="660"/>
      <c r="E40" s="660"/>
    </row>
    <row r="41" spans="1:5" ht="16.5" customHeight="1" x14ac:dyDescent="0.3">
      <c r="A41" s="659" t="s">
        <v>8</v>
      </c>
      <c r="B41" s="662">
        <v>24.32</v>
      </c>
      <c r="C41" s="660"/>
      <c r="D41" s="660"/>
      <c r="E41" s="660"/>
    </row>
    <row r="42" spans="1:5" ht="16.5" customHeight="1" x14ac:dyDescent="0.3">
      <c r="A42" s="659" t="s">
        <v>10</v>
      </c>
      <c r="B42" s="663">
        <v>0.2</v>
      </c>
      <c r="C42" s="660"/>
      <c r="D42" s="660"/>
      <c r="E42" s="660"/>
    </row>
    <row r="43" spans="1:5" ht="15.75" customHeight="1" x14ac:dyDescent="0.25">
      <c r="A43" s="660"/>
      <c r="B43" s="660"/>
      <c r="C43" s="660"/>
      <c r="D43" s="660"/>
      <c r="E43" s="660"/>
    </row>
    <row r="44" spans="1:5" ht="16.5" customHeight="1" x14ac:dyDescent="0.3">
      <c r="A44" s="664" t="s">
        <v>13</v>
      </c>
      <c r="B44" s="665"/>
      <c r="C44" s="664"/>
      <c r="D44" s="664"/>
      <c r="E44" s="664" t="s">
        <v>17</v>
      </c>
    </row>
    <row r="45" spans="1:5" ht="16.5" customHeight="1" x14ac:dyDescent="0.3">
      <c r="A45" s="666">
        <v>1</v>
      </c>
      <c r="B45" s="667">
        <v>62355110</v>
      </c>
      <c r="C45" s="667">
        <v>6467.1</v>
      </c>
      <c r="D45" s="668">
        <v>1.1000000000000001</v>
      </c>
      <c r="E45" s="669">
        <v>5.2</v>
      </c>
    </row>
    <row r="46" spans="1:5" ht="16.5" customHeight="1" x14ac:dyDescent="0.3">
      <c r="A46" s="666">
        <v>2</v>
      </c>
      <c r="B46" s="667">
        <v>62194857</v>
      </c>
      <c r="C46" s="667">
        <v>6688</v>
      </c>
      <c r="D46" s="668">
        <v>1.1000000000000001</v>
      </c>
      <c r="E46" s="668">
        <v>5.2</v>
      </c>
    </row>
    <row r="47" spans="1:5" ht="16.5" customHeight="1" x14ac:dyDescent="0.3">
      <c r="A47" s="666">
        <v>3</v>
      </c>
      <c r="B47" s="667">
        <v>62240540</v>
      </c>
      <c r="C47" s="667">
        <v>6697.6</v>
      </c>
      <c r="D47" s="668">
        <v>1.1000000000000001</v>
      </c>
      <c r="E47" s="668">
        <v>5.2</v>
      </c>
    </row>
    <row r="48" spans="1:5" ht="16.5" customHeight="1" x14ac:dyDescent="0.3">
      <c r="A48" s="666">
        <v>4</v>
      </c>
      <c r="B48" s="667">
        <v>62080178</v>
      </c>
      <c r="C48" s="667">
        <v>6671.1</v>
      </c>
      <c r="D48" s="668">
        <v>1.1000000000000001</v>
      </c>
      <c r="E48" s="668">
        <v>5.2</v>
      </c>
    </row>
    <row r="49" spans="1:7" ht="16.5" customHeight="1" x14ac:dyDescent="0.3">
      <c r="A49" s="666">
        <v>5</v>
      </c>
      <c r="B49" s="667">
        <v>62487633</v>
      </c>
      <c r="C49" s="667">
        <v>6700.3</v>
      </c>
      <c r="D49" s="668">
        <v>1.1000000000000001</v>
      </c>
      <c r="E49" s="668">
        <v>5.2</v>
      </c>
    </row>
    <row r="50" spans="1:7" ht="16.5" customHeight="1" x14ac:dyDescent="0.3">
      <c r="A50" s="666">
        <v>6</v>
      </c>
      <c r="B50" s="670">
        <v>62461086</v>
      </c>
      <c r="C50" s="670">
        <v>6676.4</v>
      </c>
      <c r="D50" s="671">
        <v>1.1000000000000001</v>
      </c>
      <c r="E50" s="671">
        <v>5.2</v>
      </c>
    </row>
    <row r="51" spans="1:7" ht="16.5" customHeight="1" x14ac:dyDescent="0.3">
      <c r="A51" s="672" t="s">
        <v>18</v>
      </c>
      <c r="B51" s="673">
        <f>AVERAGE(B45:B50)</f>
        <v>62303234</v>
      </c>
      <c r="C51" s="674">
        <f>AVERAGE(C45:C50)</f>
        <v>6650.0833333333348</v>
      </c>
      <c r="D51" s="675">
        <f>AVERAGE(D45:D50)</f>
        <v>1.0999999999999999</v>
      </c>
      <c r="E51" s="675">
        <f>AVERAGE(E45:E50)</f>
        <v>5.2</v>
      </c>
    </row>
    <row r="52" spans="1:7" ht="16.5" customHeight="1" x14ac:dyDescent="0.3">
      <c r="A52" s="676" t="s">
        <v>19</v>
      </c>
      <c r="B52" s="677">
        <f>(STDEV(B45:B50)/B51)</f>
        <v>2.5584512001875326E-3</v>
      </c>
      <c r="C52" s="678"/>
      <c r="D52" s="678"/>
      <c r="E52" s="679"/>
    </row>
    <row r="53" spans="1:7" s="654" customFormat="1" ht="16.5" customHeight="1" x14ac:dyDescent="0.3">
      <c r="A53" s="680" t="s">
        <v>20</v>
      </c>
      <c r="B53" s="681">
        <f>COUNT(B45:B50)</f>
        <v>6</v>
      </c>
      <c r="C53" s="682"/>
      <c r="D53" s="683"/>
      <c r="E53" s="684"/>
    </row>
    <row r="54" spans="1:7" s="654" customFormat="1" ht="15.75" customHeight="1" x14ac:dyDescent="0.25">
      <c r="A54" s="660"/>
      <c r="B54" s="660"/>
      <c r="C54" s="660"/>
      <c r="D54" s="660"/>
      <c r="E54" s="660"/>
    </row>
    <row r="55" spans="1:7" s="654" customFormat="1" ht="16.5" customHeight="1" x14ac:dyDescent="0.3">
      <c r="A55" s="661" t="s">
        <v>21</v>
      </c>
      <c r="B55" s="685" t="s">
        <v>22</v>
      </c>
      <c r="C55" s="686"/>
      <c r="D55" s="686"/>
      <c r="E55" s="686"/>
    </row>
    <row r="56" spans="1:7" ht="16.5" customHeight="1" x14ac:dyDescent="0.3">
      <c r="A56" s="661"/>
      <c r="B56" s="685" t="s">
        <v>23</v>
      </c>
      <c r="C56" s="686"/>
      <c r="D56" s="686"/>
      <c r="E56" s="686"/>
    </row>
    <row r="57" spans="1:7" ht="16.5" customHeight="1" x14ac:dyDescent="0.3">
      <c r="A57" s="661"/>
      <c r="B57" s="685" t="s">
        <v>24</v>
      </c>
      <c r="C57" s="686"/>
      <c r="D57" s="686"/>
      <c r="E57" s="686"/>
    </row>
    <row r="58" spans="1:7" ht="14.25" customHeight="1" thickBot="1" x14ac:dyDescent="0.3">
      <c r="A58" s="687"/>
      <c r="B58" s="688"/>
      <c r="D58" s="689"/>
      <c r="F58" s="690"/>
      <c r="G58" s="690"/>
    </row>
    <row r="59" spans="1:7" ht="15" customHeight="1" x14ac:dyDescent="0.3">
      <c r="B59" s="691" t="s">
        <v>26</v>
      </c>
      <c r="C59" s="691"/>
      <c r="E59" s="692" t="s">
        <v>27</v>
      </c>
      <c r="F59" s="693"/>
      <c r="G59" s="692" t="s">
        <v>28</v>
      </c>
    </row>
    <row r="60" spans="1:7" ht="15" customHeight="1" x14ac:dyDescent="0.3">
      <c r="A60" s="694" t="s">
        <v>29</v>
      </c>
      <c r="B60" s="695"/>
      <c r="C60" s="695"/>
      <c r="E60" s="695"/>
      <c r="G60" s="695"/>
    </row>
    <row r="61" spans="1:7" ht="15" customHeight="1" x14ac:dyDescent="0.3">
      <c r="A61" s="694" t="s">
        <v>30</v>
      </c>
      <c r="B61" s="696"/>
      <c r="C61" s="696"/>
      <c r="E61" s="696"/>
      <c r="G61" s="6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A14" sqref="A14:G62"/>
    </sheetView>
  </sheetViews>
  <sheetFormatPr defaultRowHeight="13.5" x14ac:dyDescent="0.25"/>
  <cols>
    <col min="1" max="1" width="27.5703125" style="654" customWidth="1"/>
    <col min="2" max="2" width="20.42578125" style="654" customWidth="1"/>
    <col min="3" max="3" width="31.85546875" style="654" customWidth="1"/>
    <col min="4" max="4" width="25.85546875" style="654" customWidth="1"/>
    <col min="5" max="5" width="25.7109375" style="654" customWidth="1"/>
    <col min="6" max="6" width="23.140625" style="654" customWidth="1"/>
    <col min="7" max="7" width="28.42578125" style="654" customWidth="1"/>
    <col min="8" max="8" width="21.5703125" style="654" customWidth="1"/>
    <col min="9" max="9" width="9.140625" style="654" customWidth="1"/>
    <col min="10" max="16384" width="9.140625" style="690"/>
  </cols>
  <sheetData>
    <row r="14" spans="1:6" ht="15" customHeight="1" x14ac:dyDescent="0.3">
      <c r="A14" s="653"/>
      <c r="C14" s="655"/>
      <c r="F14" s="655"/>
    </row>
    <row r="15" spans="1:6" ht="18.75" customHeight="1" x14ac:dyDescent="0.3">
      <c r="A15" s="656" t="s">
        <v>0</v>
      </c>
      <c r="B15" s="656"/>
      <c r="C15" s="656"/>
      <c r="D15" s="656"/>
      <c r="E15" s="656"/>
    </row>
    <row r="16" spans="1:6" ht="16.5" customHeight="1" x14ac:dyDescent="0.3">
      <c r="A16" s="657" t="s">
        <v>1</v>
      </c>
      <c r="B16" s="658" t="s">
        <v>2</v>
      </c>
    </row>
    <row r="17" spans="1:5" ht="16.5" customHeight="1" x14ac:dyDescent="0.3">
      <c r="A17" s="659" t="s">
        <v>3</v>
      </c>
      <c r="B17" s="659" t="s">
        <v>131</v>
      </c>
      <c r="C17" s="660"/>
      <c r="D17" s="660"/>
      <c r="E17" s="660"/>
    </row>
    <row r="18" spans="1:5" ht="16.5" customHeight="1" x14ac:dyDescent="0.3">
      <c r="A18" s="661" t="s">
        <v>4</v>
      </c>
      <c r="B18" s="654" t="s">
        <v>133</v>
      </c>
      <c r="E18" s="660"/>
    </row>
    <row r="19" spans="1:5" ht="16.5" customHeight="1" x14ac:dyDescent="0.3">
      <c r="A19" s="661" t="s">
        <v>6</v>
      </c>
      <c r="B19" s="662">
        <v>99</v>
      </c>
      <c r="C19" s="660"/>
      <c r="D19" s="660"/>
      <c r="E19" s="660"/>
    </row>
    <row r="20" spans="1:5" ht="16.5" customHeight="1" x14ac:dyDescent="0.3">
      <c r="A20" s="659" t="s">
        <v>8</v>
      </c>
      <c r="B20" s="662">
        <v>33.47</v>
      </c>
      <c r="C20" s="660"/>
      <c r="D20" s="660"/>
      <c r="E20" s="660"/>
    </row>
    <row r="21" spans="1:5" ht="16.5" customHeight="1" x14ac:dyDescent="0.3">
      <c r="A21" s="659" t="s">
        <v>10</v>
      </c>
      <c r="B21" s="663">
        <v>0.3</v>
      </c>
      <c r="C21" s="660"/>
      <c r="D21" s="660"/>
      <c r="E21" s="660"/>
    </row>
    <row r="22" spans="1:5" ht="15.75" customHeight="1" x14ac:dyDescent="0.25">
      <c r="A22" s="660"/>
      <c r="B22" s="660"/>
      <c r="C22" s="660"/>
      <c r="D22" s="660"/>
      <c r="E22" s="660"/>
    </row>
    <row r="23" spans="1:5" ht="16.5" customHeight="1" x14ac:dyDescent="0.3">
      <c r="A23" s="664" t="s">
        <v>13</v>
      </c>
      <c r="B23" s="665" t="s">
        <v>14</v>
      </c>
      <c r="C23" s="664" t="s">
        <v>15</v>
      </c>
      <c r="D23" s="664" t="s">
        <v>16</v>
      </c>
      <c r="E23" s="664" t="s">
        <v>17</v>
      </c>
    </row>
    <row r="24" spans="1:5" ht="16.5" customHeight="1" x14ac:dyDescent="0.3">
      <c r="A24" s="666">
        <v>1</v>
      </c>
      <c r="B24" s="667">
        <v>116462205</v>
      </c>
      <c r="C24" s="667">
        <v>5784.9</v>
      </c>
      <c r="D24" s="668">
        <v>1.1000000000000001</v>
      </c>
      <c r="E24" s="669">
        <v>3.8</v>
      </c>
    </row>
    <row r="25" spans="1:5" ht="16.5" customHeight="1" x14ac:dyDescent="0.3">
      <c r="A25" s="666">
        <v>2</v>
      </c>
      <c r="B25" s="667">
        <v>116077824</v>
      </c>
      <c r="C25" s="667">
        <v>6057.8</v>
      </c>
      <c r="D25" s="668">
        <v>1.1000000000000001</v>
      </c>
      <c r="E25" s="668">
        <v>3.8</v>
      </c>
    </row>
    <row r="26" spans="1:5" ht="16.5" customHeight="1" x14ac:dyDescent="0.3">
      <c r="A26" s="666">
        <v>3</v>
      </c>
      <c r="B26" s="667">
        <v>115897625</v>
      </c>
      <c r="C26" s="667">
        <v>5980</v>
      </c>
      <c r="D26" s="668">
        <v>1.1000000000000001</v>
      </c>
      <c r="E26" s="668">
        <v>3.8</v>
      </c>
    </row>
    <row r="27" spans="1:5" ht="16.5" customHeight="1" x14ac:dyDescent="0.3">
      <c r="A27" s="666">
        <v>4</v>
      </c>
      <c r="B27" s="667">
        <v>115639780</v>
      </c>
      <c r="C27" s="667">
        <v>5998.3</v>
      </c>
      <c r="D27" s="668">
        <v>1.1000000000000001</v>
      </c>
      <c r="E27" s="668">
        <v>3.8</v>
      </c>
    </row>
    <row r="28" spans="1:5" ht="16.5" customHeight="1" x14ac:dyDescent="0.3">
      <c r="A28" s="666">
        <v>5</v>
      </c>
      <c r="B28" s="667">
        <v>115536564</v>
      </c>
      <c r="C28" s="667">
        <v>6015.3</v>
      </c>
      <c r="D28" s="668">
        <v>1.1000000000000001</v>
      </c>
      <c r="E28" s="668">
        <v>3.8</v>
      </c>
    </row>
    <row r="29" spans="1:5" ht="16.5" customHeight="1" x14ac:dyDescent="0.3">
      <c r="A29" s="666">
        <v>6</v>
      </c>
      <c r="B29" s="670">
        <v>115085168</v>
      </c>
      <c r="C29" s="670">
        <v>5991.4</v>
      </c>
      <c r="D29" s="671">
        <v>1.1000000000000001</v>
      </c>
      <c r="E29" s="671">
        <v>3.8</v>
      </c>
    </row>
    <row r="30" spans="1:5" ht="16.5" customHeight="1" x14ac:dyDescent="0.3">
      <c r="A30" s="672" t="s">
        <v>18</v>
      </c>
      <c r="B30" s="673">
        <f>AVERAGE(B24:B29)</f>
        <v>115783194.33333333</v>
      </c>
      <c r="C30" s="674">
        <f>AVERAGE(C24:C29)</f>
        <v>5971.2833333333328</v>
      </c>
      <c r="D30" s="675">
        <f>AVERAGE(D24:D29)</f>
        <v>1.0999999999999999</v>
      </c>
      <c r="E30" s="675">
        <f>AVERAGE(E24:E29)</f>
        <v>3.8000000000000003</v>
      </c>
    </row>
    <row r="31" spans="1:5" ht="16.5" customHeight="1" x14ac:dyDescent="0.3">
      <c r="A31" s="676" t="s">
        <v>19</v>
      </c>
      <c r="B31" s="677">
        <f>(STDEV(B24:B29)/B30)</f>
        <v>4.1051607741571117E-3</v>
      </c>
      <c r="C31" s="678"/>
      <c r="D31" s="678"/>
      <c r="E31" s="679"/>
    </row>
    <row r="32" spans="1:5" s="654" customFormat="1" ht="16.5" customHeight="1" x14ac:dyDescent="0.3">
      <c r="A32" s="680" t="s">
        <v>20</v>
      </c>
      <c r="B32" s="681">
        <f>COUNT(B24:B29)</f>
        <v>6</v>
      </c>
      <c r="C32" s="682"/>
      <c r="D32" s="683"/>
      <c r="E32" s="684"/>
    </row>
    <row r="33" spans="1:5" s="654" customFormat="1" ht="15.75" customHeight="1" x14ac:dyDescent="0.25">
      <c r="A33" s="660"/>
      <c r="B33" s="660"/>
      <c r="C33" s="660"/>
      <c r="D33" s="660"/>
      <c r="E33" s="660"/>
    </row>
    <row r="34" spans="1:5" s="654" customFormat="1" ht="16.5" customHeight="1" x14ac:dyDescent="0.3">
      <c r="A34" s="661" t="s">
        <v>21</v>
      </c>
      <c r="B34" s="685" t="s">
        <v>22</v>
      </c>
      <c r="C34" s="686"/>
      <c r="D34" s="686"/>
      <c r="E34" s="686"/>
    </row>
    <row r="35" spans="1:5" ht="16.5" customHeight="1" x14ac:dyDescent="0.3">
      <c r="A35" s="661"/>
      <c r="B35" s="685" t="s">
        <v>23</v>
      </c>
      <c r="C35" s="686"/>
      <c r="D35" s="686"/>
      <c r="E35" s="686"/>
    </row>
    <row r="36" spans="1:5" ht="16.5" customHeight="1" x14ac:dyDescent="0.3">
      <c r="A36" s="661"/>
      <c r="B36" s="685" t="s">
        <v>24</v>
      </c>
      <c r="C36" s="686"/>
      <c r="D36" s="686"/>
      <c r="E36" s="686"/>
    </row>
    <row r="37" spans="1:5" ht="15.75" customHeight="1" x14ac:dyDescent="0.25">
      <c r="A37" s="660"/>
      <c r="B37" s="660"/>
      <c r="C37" s="660"/>
      <c r="D37" s="660"/>
      <c r="E37" s="660"/>
    </row>
    <row r="38" spans="1:5" ht="16.5" customHeight="1" x14ac:dyDescent="0.3">
      <c r="A38" s="657" t="s">
        <v>1</v>
      </c>
      <c r="B38" s="658" t="s">
        <v>25</v>
      </c>
    </row>
    <row r="39" spans="1:5" ht="16.5" customHeight="1" x14ac:dyDescent="0.3">
      <c r="A39" s="661" t="s">
        <v>4</v>
      </c>
      <c r="B39" s="659" t="s">
        <v>133</v>
      </c>
      <c r="C39" s="660"/>
      <c r="D39" s="660"/>
      <c r="E39" s="660"/>
    </row>
    <row r="40" spans="1:5" ht="16.5" customHeight="1" x14ac:dyDescent="0.3">
      <c r="A40" s="661" t="s">
        <v>6</v>
      </c>
      <c r="B40" s="662">
        <v>99</v>
      </c>
      <c r="C40" s="660"/>
      <c r="D40" s="660"/>
      <c r="E40" s="660"/>
    </row>
    <row r="41" spans="1:5" ht="16.5" customHeight="1" x14ac:dyDescent="0.3">
      <c r="A41" s="659" t="s">
        <v>8</v>
      </c>
      <c r="B41" s="662">
        <v>30.83</v>
      </c>
      <c r="C41" s="660"/>
      <c r="D41" s="660"/>
      <c r="E41" s="660"/>
    </row>
    <row r="42" spans="1:5" ht="16.5" customHeight="1" x14ac:dyDescent="0.3">
      <c r="A42" s="659" t="s">
        <v>10</v>
      </c>
      <c r="B42" s="663">
        <v>0.3</v>
      </c>
      <c r="C42" s="660"/>
      <c r="D42" s="660"/>
      <c r="E42" s="660"/>
    </row>
    <row r="43" spans="1:5" ht="15.75" customHeight="1" x14ac:dyDescent="0.25">
      <c r="A43" s="660"/>
      <c r="B43" s="660"/>
      <c r="C43" s="660"/>
      <c r="D43" s="660"/>
      <c r="E43" s="660"/>
    </row>
    <row r="44" spans="1:5" ht="16.5" customHeight="1" x14ac:dyDescent="0.3">
      <c r="A44" s="664" t="s">
        <v>13</v>
      </c>
      <c r="B44" s="665"/>
      <c r="C44" s="664"/>
      <c r="D44" s="664"/>
      <c r="E44" s="664" t="s">
        <v>17</v>
      </c>
    </row>
    <row r="45" spans="1:5" ht="16.5" customHeight="1" x14ac:dyDescent="0.3">
      <c r="A45" s="666">
        <v>1</v>
      </c>
      <c r="B45" s="667">
        <v>105643420</v>
      </c>
      <c r="C45" s="667">
        <v>6520.7</v>
      </c>
      <c r="D45" s="668">
        <v>1.1000000000000001</v>
      </c>
      <c r="E45" s="669">
        <v>3.7</v>
      </c>
    </row>
    <row r="46" spans="1:5" ht="16.5" customHeight="1" x14ac:dyDescent="0.3">
      <c r="A46" s="666">
        <v>2</v>
      </c>
      <c r="B46" s="667">
        <v>105918157</v>
      </c>
      <c r="C46" s="667">
        <v>6756.6</v>
      </c>
      <c r="D46" s="668">
        <v>1.1000000000000001</v>
      </c>
      <c r="E46" s="668">
        <v>3.7</v>
      </c>
    </row>
    <row r="47" spans="1:5" ht="16.5" customHeight="1" x14ac:dyDescent="0.3">
      <c r="A47" s="666">
        <v>3</v>
      </c>
      <c r="B47" s="667">
        <v>106249366</v>
      </c>
      <c r="C47" s="667">
        <v>6728.6</v>
      </c>
      <c r="D47" s="668">
        <v>1.1000000000000001</v>
      </c>
      <c r="E47" s="668">
        <v>3.7</v>
      </c>
    </row>
    <row r="48" spans="1:5" ht="16.5" customHeight="1" x14ac:dyDescent="0.3">
      <c r="A48" s="666">
        <v>4</v>
      </c>
      <c r="B48" s="667">
        <v>105909137</v>
      </c>
      <c r="C48" s="667">
        <v>6734.9</v>
      </c>
      <c r="D48" s="668">
        <v>1.1000000000000001</v>
      </c>
      <c r="E48" s="668">
        <v>3.7</v>
      </c>
    </row>
    <row r="49" spans="1:7" ht="16.5" customHeight="1" x14ac:dyDescent="0.3">
      <c r="A49" s="666">
        <v>5</v>
      </c>
      <c r="B49" s="667">
        <v>106628382</v>
      </c>
      <c r="C49" s="667">
        <v>6703.8</v>
      </c>
      <c r="D49" s="668">
        <v>1.1000000000000001</v>
      </c>
      <c r="E49" s="668">
        <v>3.7</v>
      </c>
    </row>
    <row r="50" spans="1:7" ht="16.5" customHeight="1" x14ac:dyDescent="0.3">
      <c r="A50" s="666">
        <v>6</v>
      </c>
      <c r="B50" s="670">
        <v>106437282</v>
      </c>
      <c r="C50" s="670">
        <v>6738.2</v>
      </c>
      <c r="D50" s="671">
        <v>1.1000000000000001</v>
      </c>
      <c r="E50" s="671">
        <v>3.7</v>
      </c>
    </row>
    <row r="51" spans="1:7" ht="16.5" customHeight="1" x14ac:dyDescent="0.3">
      <c r="A51" s="672" t="s">
        <v>18</v>
      </c>
      <c r="B51" s="673">
        <f>AVERAGE(B45:B50)</f>
        <v>106130957.33333333</v>
      </c>
      <c r="C51" s="674">
        <f>AVERAGE(C45:C50)</f>
        <v>6697.1333333333341</v>
      </c>
      <c r="D51" s="675">
        <f>AVERAGE(D45:D50)</f>
        <v>1.0999999999999999</v>
      </c>
      <c r="E51" s="675">
        <f>AVERAGE(E45:E50)</f>
        <v>3.6999999999999997</v>
      </c>
    </row>
    <row r="52" spans="1:7" ht="16.5" customHeight="1" x14ac:dyDescent="0.3">
      <c r="A52" s="676" t="s">
        <v>19</v>
      </c>
      <c r="B52" s="677">
        <f>(STDEV(B45:B50)/B51)</f>
        <v>3.4938080051031598E-3</v>
      </c>
      <c r="C52" s="678"/>
      <c r="D52" s="678"/>
      <c r="E52" s="679"/>
    </row>
    <row r="53" spans="1:7" s="654" customFormat="1" ht="16.5" customHeight="1" x14ac:dyDescent="0.3">
      <c r="A53" s="680" t="s">
        <v>20</v>
      </c>
      <c r="B53" s="681">
        <f>COUNT(B45:B50)</f>
        <v>6</v>
      </c>
      <c r="C53" s="682"/>
      <c r="D53" s="683"/>
      <c r="E53" s="684"/>
    </row>
    <row r="54" spans="1:7" s="654" customFormat="1" ht="15.75" customHeight="1" x14ac:dyDescent="0.25">
      <c r="A54" s="660"/>
      <c r="B54" s="660"/>
      <c r="C54" s="660"/>
      <c r="D54" s="660"/>
      <c r="E54" s="660"/>
    </row>
    <row r="55" spans="1:7" s="654" customFormat="1" ht="16.5" customHeight="1" x14ac:dyDescent="0.3">
      <c r="A55" s="661" t="s">
        <v>21</v>
      </c>
      <c r="B55" s="685" t="s">
        <v>22</v>
      </c>
      <c r="C55" s="686"/>
      <c r="D55" s="686"/>
      <c r="E55" s="686"/>
    </row>
    <row r="56" spans="1:7" ht="16.5" customHeight="1" x14ac:dyDescent="0.3">
      <c r="A56" s="661"/>
      <c r="B56" s="685" t="s">
        <v>23</v>
      </c>
      <c r="C56" s="686"/>
      <c r="D56" s="686"/>
      <c r="E56" s="686"/>
    </row>
    <row r="57" spans="1:7" ht="16.5" customHeight="1" x14ac:dyDescent="0.3">
      <c r="A57" s="661"/>
      <c r="B57" s="685" t="s">
        <v>24</v>
      </c>
      <c r="C57" s="686"/>
      <c r="D57" s="686"/>
      <c r="E57" s="686"/>
    </row>
    <row r="58" spans="1:7" ht="14.25" customHeight="1" thickBot="1" x14ac:dyDescent="0.3">
      <c r="A58" s="687"/>
      <c r="B58" s="688"/>
      <c r="D58" s="689"/>
      <c r="F58" s="690"/>
      <c r="G58" s="690"/>
    </row>
    <row r="59" spans="1:7" ht="15" customHeight="1" x14ac:dyDescent="0.3">
      <c r="B59" s="691" t="s">
        <v>26</v>
      </c>
      <c r="C59" s="691"/>
      <c r="E59" s="692" t="s">
        <v>27</v>
      </c>
      <c r="F59" s="693"/>
      <c r="G59" s="692" t="s">
        <v>28</v>
      </c>
    </row>
    <row r="60" spans="1:7" ht="15" customHeight="1" x14ac:dyDescent="0.3">
      <c r="A60" s="694" t="s">
        <v>29</v>
      </c>
      <c r="B60" s="695"/>
      <c r="C60" s="695"/>
      <c r="E60" s="695"/>
      <c r="G60" s="695"/>
    </row>
    <row r="61" spans="1:7" ht="15" customHeight="1" x14ac:dyDescent="0.3">
      <c r="A61" s="694" t="s">
        <v>30</v>
      </c>
      <c r="B61" s="696"/>
      <c r="C61" s="696"/>
      <c r="E61" s="696"/>
      <c r="G61" s="6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2"/>
    </sheetView>
  </sheetViews>
  <sheetFormatPr defaultRowHeight="13.5" x14ac:dyDescent="0.25"/>
  <cols>
    <col min="1" max="1" width="27.5703125" style="654" customWidth="1"/>
    <col min="2" max="2" width="20.42578125" style="654" customWidth="1"/>
    <col min="3" max="3" width="31.85546875" style="654" customWidth="1"/>
    <col min="4" max="4" width="25.85546875" style="654" customWidth="1"/>
    <col min="5" max="5" width="25.7109375" style="654" customWidth="1"/>
    <col min="6" max="6" width="23.140625" style="654" customWidth="1"/>
    <col min="7" max="7" width="28.42578125" style="654" customWidth="1"/>
    <col min="8" max="8" width="21.5703125" style="654" customWidth="1"/>
    <col min="9" max="9" width="9.140625" style="654" customWidth="1"/>
    <col min="10" max="16384" width="9.140625" style="690"/>
  </cols>
  <sheetData>
    <row r="14" spans="1:6" ht="15" customHeight="1" x14ac:dyDescent="0.3">
      <c r="A14" s="653"/>
      <c r="C14" s="655"/>
      <c r="F14" s="655"/>
    </row>
    <row r="15" spans="1:6" ht="18.75" customHeight="1" x14ac:dyDescent="0.3">
      <c r="A15" s="656" t="s">
        <v>0</v>
      </c>
      <c r="B15" s="656"/>
      <c r="C15" s="656"/>
      <c r="D15" s="656"/>
      <c r="E15" s="656"/>
    </row>
    <row r="16" spans="1:6" ht="16.5" customHeight="1" x14ac:dyDescent="0.3">
      <c r="A16" s="657" t="s">
        <v>1</v>
      </c>
      <c r="B16" s="658" t="s">
        <v>2</v>
      </c>
    </row>
    <row r="17" spans="1:5" ht="16.5" customHeight="1" x14ac:dyDescent="0.3">
      <c r="A17" s="659" t="s">
        <v>3</v>
      </c>
      <c r="B17" s="659" t="s">
        <v>131</v>
      </c>
      <c r="C17" s="660"/>
      <c r="D17" s="660"/>
      <c r="E17" s="660"/>
    </row>
    <row r="18" spans="1:5" ht="16.5" customHeight="1" x14ac:dyDescent="0.3">
      <c r="A18" s="661" t="s">
        <v>4</v>
      </c>
      <c r="B18" s="654" t="s">
        <v>134</v>
      </c>
      <c r="E18" s="660"/>
    </row>
    <row r="19" spans="1:5" ht="16.5" customHeight="1" x14ac:dyDescent="0.3">
      <c r="A19" s="661" t="s">
        <v>6</v>
      </c>
      <c r="B19" s="662">
        <v>101.34</v>
      </c>
      <c r="C19" s="660"/>
      <c r="D19" s="660"/>
      <c r="E19" s="660"/>
    </row>
    <row r="20" spans="1:5" ht="16.5" customHeight="1" x14ac:dyDescent="0.3">
      <c r="A20" s="659" t="s">
        <v>8</v>
      </c>
      <c r="B20" s="662">
        <v>15.79</v>
      </c>
      <c r="C20" s="660"/>
      <c r="D20" s="660"/>
      <c r="E20" s="660"/>
    </row>
    <row r="21" spans="1:5" ht="16.5" customHeight="1" x14ac:dyDescent="0.3">
      <c r="A21" s="659" t="s">
        <v>10</v>
      </c>
      <c r="B21" s="663">
        <v>0.15</v>
      </c>
      <c r="C21" s="660"/>
      <c r="D21" s="660"/>
      <c r="E21" s="660"/>
    </row>
    <row r="22" spans="1:5" ht="15.75" customHeight="1" x14ac:dyDescent="0.25">
      <c r="A22" s="660"/>
      <c r="B22" s="660"/>
      <c r="C22" s="660"/>
      <c r="D22" s="660"/>
      <c r="E22" s="660"/>
    </row>
    <row r="23" spans="1:5" ht="16.5" customHeight="1" x14ac:dyDescent="0.3">
      <c r="A23" s="664" t="s">
        <v>13</v>
      </c>
      <c r="B23" s="665" t="s">
        <v>14</v>
      </c>
      <c r="C23" s="664" t="s">
        <v>15</v>
      </c>
      <c r="D23" s="664" t="s">
        <v>16</v>
      </c>
      <c r="E23" s="664" t="s">
        <v>17</v>
      </c>
    </row>
    <row r="24" spans="1:5" ht="16.5" customHeight="1" x14ac:dyDescent="0.3">
      <c r="A24" s="666">
        <v>1</v>
      </c>
      <c r="B24" s="667">
        <v>63688632</v>
      </c>
      <c r="C24" s="667">
        <v>5784.9</v>
      </c>
      <c r="D24" s="668">
        <v>1.2</v>
      </c>
      <c r="E24" s="669">
        <v>2.9</v>
      </c>
    </row>
    <row r="25" spans="1:5" ht="16.5" customHeight="1" x14ac:dyDescent="0.3">
      <c r="A25" s="666">
        <v>2</v>
      </c>
      <c r="B25" s="667">
        <v>63516846</v>
      </c>
      <c r="C25" s="667">
        <v>5736.6</v>
      </c>
      <c r="D25" s="668">
        <v>1.2</v>
      </c>
      <c r="E25" s="668">
        <v>2.9</v>
      </c>
    </row>
    <row r="26" spans="1:5" ht="16.5" customHeight="1" x14ac:dyDescent="0.3">
      <c r="A26" s="666">
        <v>3</v>
      </c>
      <c r="B26" s="667">
        <v>63420754</v>
      </c>
      <c r="C26" s="667">
        <v>5670.5</v>
      </c>
      <c r="D26" s="668">
        <v>1.2</v>
      </c>
      <c r="E26" s="668">
        <v>2.9</v>
      </c>
    </row>
    <row r="27" spans="1:5" ht="16.5" customHeight="1" x14ac:dyDescent="0.3">
      <c r="A27" s="666">
        <v>4</v>
      </c>
      <c r="B27" s="667">
        <v>63185189</v>
      </c>
      <c r="C27" s="667">
        <v>5643.3</v>
      </c>
      <c r="D27" s="668">
        <v>1.2</v>
      </c>
      <c r="E27" s="668">
        <v>2.9</v>
      </c>
    </row>
    <row r="28" spans="1:5" ht="16.5" customHeight="1" x14ac:dyDescent="0.3">
      <c r="A28" s="666">
        <v>5</v>
      </c>
      <c r="B28" s="667">
        <v>63301218</v>
      </c>
      <c r="C28" s="667">
        <v>5678</v>
      </c>
      <c r="D28" s="668">
        <v>1.1000000000000001</v>
      </c>
      <c r="E28" s="668">
        <v>2.9</v>
      </c>
    </row>
    <row r="29" spans="1:5" ht="16.5" customHeight="1" x14ac:dyDescent="0.3">
      <c r="A29" s="666">
        <v>6</v>
      </c>
      <c r="B29" s="670">
        <v>62960071</v>
      </c>
      <c r="C29" s="670">
        <v>5674.6</v>
      </c>
      <c r="D29" s="671">
        <v>1.2</v>
      </c>
      <c r="E29" s="671">
        <v>2.9</v>
      </c>
    </row>
    <row r="30" spans="1:5" ht="16.5" customHeight="1" x14ac:dyDescent="0.3">
      <c r="A30" s="672" t="s">
        <v>18</v>
      </c>
      <c r="B30" s="673">
        <f>AVERAGE(B24:B29)</f>
        <v>63345451.666666664</v>
      </c>
      <c r="C30" s="674">
        <f>AVERAGE(C24:C29)</f>
        <v>5697.9833333333336</v>
      </c>
      <c r="D30" s="675">
        <f>AVERAGE(D24:D29)</f>
        <v>1.1833333333333333</v>
      </c>
      <c r="E30" s="675">
        <f>AVERAGE(E24:E29)</f>
        <v>2.9</v>
      </c>
    </row>
    <row r="31" spans="1:5" ht="16.5" customHeight="1" x14ac:dyDescent="0.3">
      <c r="A31" s="676" t="s">
        <v>19</v>
      </c>
      <c r="B31" s="677">
        <f>(STDEV(B24:B29)/B30)</f>
        <v>4.0493295184471029E-3</v>
      </c>
      <c r="C31" s="678"/>
      <c r="D31" s="678"/>
      <c r="E31" s="679"/>
    </row>
    <row r="32" spans="1:5" s="654" customFormat="1" ht="16.5" customHeight="1" x14ac:dyDescent="0.3">
      <c r="A32" s="680" t="s">
        <v>20</v>
      </c>
      <c r="B32" s="681">
        <f>COUNT(B24:B29)</f>
        <v>6</v>
      </c>
      <c r="C32" s="682"/>
      <c r="D32" s="683"/>
      <c r="E32" s="684"/>
    </row>
    <row r="33" spans="1:5" s="654" customFormat="1" ht="15.75" customHeight="1" x14ac:dyDescent="0.25">
      <c r="A33" s="660"/>
      <c r="B33" s="660"/>
      <c r="C33" s="660"/>
      <c r="D33" s="660"/>
      <c r="E33" s="660"/>
    </row>
    <row r="34" spans="1:5" s="654" customFormat="1" ht="16.5" customHeight="1" x14ac:dyDescent="0.3">
      <c r="A34" s="661" t="s">
        <v>21</v>
      </c>
      <c r="B34" s="685" t="s">
        <v>22</v>
      </c>
      <c r="C34" s="686"/>
      <c r="D34" s="686"/>
      <c r="E34" s="686"/>
    </row>
    <row r="35" spans="1:5" ht="16.5" customHeight="1" x14ac:dyDescent="0.3">
      <c r="A35" s="661"/>
      <c r="B35" s="685" t="s">
        <v>23</v>
      </c>
      <c r="C35" s="686"/>
      <c r="D35" s="686"/>
      <c r="E35" s="686"/>
    </row>
    <row r="36" spans="1:5" ht="16.5" customHeight="1" x14ac:dyDescent="0.3">
      <c r="A36" s="661"/>
      <c r="B36" s="685" t="s">
        <v>24</v>
      </c>
      <c r="C36" s="686"/>
      <c r="D36" s="686"/>
      <c r="E36" s="686"/>
    </row>
    <row r="37" spans="1:5" ht="15.75" customHeight="1" x14ac:dyDescent="0.25">
      <c r="A37" s="660"/>
      <c r="B37" s="660"/>
      <c r="C37" s="660"/>
      <c r="D37" s="660"/>
      <c r="E37" s="660"/>
    </row>
    <row r="38" spans="1:5" ht="16.5" customHeight="1" x14ac:dyDescent="0.3">
      <c r="A38" s="657" t="s">
        <v>1</v>
      </c>
      <c r="B38" s="658" t="s">
        <v>25</v>
      </c>
    </row>
    <row r="39" spans="1:5" ht="16.5" customHeight="1" x14ac:dyDescent="0.3">
      <c r="A39" s="661" t="s">
        <v>4</v>
      </c>
      <c r="B39" s="659" t="s">
        <v>134</v>
      </c>
      <c r="C39" s="660"/>
      <c r="D39" s="660"/>
      <c r="E39" s="660"/>
    </row>
    <row r="40" spans="1:5" ht="16.5" customHeight="1" x14ac:dyDescent="0.3">
      <c r="A40" s="661" t="s">
        <v>6</v>
      </c>
      <c r="B40" s="662">
        <v>101.34</v>
      </c>
      <c r="C40" s="660"/>
      <c r="D40" s="660"/>
      <c r="E40" s="660"/>
    </row>
    <row r="41" spans="1:5" ht="16.5" customHeight="1" x14ac:dyDescent="0.3">
      <c r="A41" s="659" t="s">
        <v>8</v>
      </c>
      <c r="B41" s="662">
        <v>15.79</v>
      </c>
      <c r="C41" s="660"/>
      <c r="D41" s="660"/>
      <c r="E41" s="660"/>
    </row>
    <row r="42" spans="1:5" ht="16.5" customHeight="1" x14ac:dyDescent="0.3">
      <c r="A42" s="659" t="s">
        <v>10</v>
      </c>
      <c r="B42" s="663">
        <v>0.15</v>
      </c>
      <c r="C42" s="660"/>
      <c r="D42" s="660"/>
      <c r="E42" s="660"/>
    </row>
    <row r="43" spans="1:5" ht="15.75" customHeight="1" x14ac:dyDescent="0.25">
      <c r="A43" s="660"/>
      <c r="B43" s="660"/>
      <c r="C43" s="660"/>
      <c r="D43" s="660"/>
      <c r="E43" s="660"/>
    </row>
    <row r="44" spans="1:5" ht="16.5" customHeight="1" x14ac:dyDescent="0.3">
      <c r="A44" s="664" t="s">
        <v>13</v>
      </c>
      <c r="B44" s="665"/>
      <c r="C44" s="664"/>
      <c r="D44" s="664"/>
      <c r="E44" s="664" t="s">
        <v>17</v>
      </c>
    </row>
    <row r="45" spans="1:5" ht="16.5" customHeight="1" x14ac:dyDescent="0.3">
      <c r="A45" s="666">
        <v>1</v>
      </c>
      <c r="B45" s="667">
        <v>67460583</v>
      </c>
      <c r="C45" s="667">
        <v>6239.8</v>
      </c>
      <c r="D45" s="668">
        <v>1.2</v>
      </c>
      <c r="E45" s="669">
        <v>2.9</v>
      </c>
    </row>
    <row r="46" spans="1:5" ht="16.5" customHeight="1" x14ac:dyDescent="0.3">
      <c r="A46" s="666">
        <v>2</v>
      </c>
      <c r="B46" s="667">
        <v>67795040</v>
      </c>
      <c r="C46" s="667">
        <v>6416.5</v>
      </c>
      <c r="D46" s="668">
        <v>1.2</v>
      </c>
      <c r="E46" s="668">
        <v>2.9</v>
      </c>
    </row>
    <row r="47" spans="1:5" ht="16.5" customHeight="1" x14ac:dyDescent="0.3">
      <c r="A47" s="666">
        <v>3</v>
      </c>
      <c r="B47" s="667">
        <v>67961719</v>
      </c>
      <c r="C47" s="667">
        <v>6382.3</v>
      </c>
      <c r="D47" s="668">
        <v>1.2</v>
      </c>
      <c r="E47" s="668">
        <v>2.9</v>
      </c>
    </row>
    <row r="48" spans="1:5" ht="16.5" customHeight="1" x14ac:dyDescent="0.3">
      <c r="A48" s="666">
        <v>4</v>
      </c>
      <c r="B48" s="667">
        <v>67746098</v>
      </c>
      <c r="C48" s="667">
        <v>6382.3</v>
      </c>
      <c r="D48" s="668">
        <v>1.2</v>
      </c>
      <c r="E48" s="668">
        <v>2.9</v>
      </c>
    </row>
    <row r="49" spans="1:7" ht="16.5" customHeight="1" x14ac:dyDescent="0.3">
      <c r="A49" s="666">
        <v>5</v>
      </c>
      <c r="B49" s="667">
        <v>68215475</v>
      </c>
      <c r="C49" s="667">
        <v>6412</v>
      </c>
      <c r="D49" s="668">
        <v>1.2</v>
      </c>
      <c r="E49" s="668">
        <v>2.9</v>
      </c>
    </row>
    <row r="50" spans="1:7" ht="16.5" customHeight="1" x14ac:dyDescent="0.3">
      <c r="A50" s="666">
        <v>6</v>
      </c>
      <c r="B50" s="670">
        <v>68008695</v>
      </c>
      <c r="C50" s="670">
        <v>6418.9</v>
      </c>
      <c r="D50" s="671">
        <v>1.2</v>
      </c>
      <c r="E50" s="671">
        <v>2.9</v>
      </c>
    </row>
    <row r="51" spans="1:7" ht="16.5" customHeight="1" x14ac:dyDescent="0.3">
      <c r="A51" s="672" t="s">
        <v>18</v>
      </c>
      <c r="B51" s="673">
        <f>AVERAGE(B45:B50)</f>
        <v>67864601.666666672</v>
      </c>
      <c r="C51" s="674">
        <f>AVERAGE(C45:C50)</f>
        <v>6375.2999999999993</v>
      </c>
      <c r="D51" s="675">
        <f>AVERAGE(D45:D50)</f>
        <v>1.2</v>
      </c>
      <c r="E51" s="675">
        <f>AVERAGE(E45:E50)</f>
        <v>2.9</v>
      </c>
    </row>
    <row r="52" spans="1:7" ht="16.5" customHeight="1" x14ac:dyDescent="0.3">
      <c r="A52" s="676" t="s">
        <v>19</v>
      </c>
      <c r="B52" s="677">
        <f>(STDEV(B45:B50)/B51)</f>
        <v>3.8165067427510901E-3</v>
      </c>
      <c r="C52" s="678"/>
      <c r="D52" s="678"/>
      <c r="E52" s="679"/>
    </row>
    <row r="53" spans="1:7" s="654" customFormat="1" ht="16.5" customHeight="1" x14ac:dyDescent="0.3">
      <c r="A53" s="680" t="s">
        <v>20</v>
      </c>
      <c r="B53" s="681">
        <f>COUNT(B45:B50)</f>
        <v>6</v>
      </c>
      <c r="C53" s="682"/>
      <c r="D53" s="683"/>
      <c r="E53" s="684"/>
    </row>
    <row r="54" spans="1:7" s="654" customFormat="1" ht="15.75" customHeight="1" x14ac:dyDescent="0.25">
      <c r="A54" s="660"/>
      <c r="B54" s="660"/>
      <c r="C54" s="660"/>
      <c r="D54" s="660"/>
      <c r="E54" s="660"/>
    </row>
    <row r="55" spans="1:7" s="654" customFormat="1" ht="16.5" customHeight="1" x14ac:dyDescent="0.3">
      <c r="A55" s="661" t="s">
        <v>21</v>
      </c>
      <c r="B55" s="685" t="s">
        <v>22</v>
      </c>
      <c r="C55" s="686"/>
      <c r="D55" s="686"/>
      <c r="E55" s="686"/>
    </row>
    <row r="56" spans="1:7" ht="16.5" customHeight="1" x14ac:dyDescent="0.3">
      <c r="A56" s="661"/>
      <c r="B56" s="685" t="s">
        <v>23</v>
      </c>
      <c r="C56" s="686"/>
      <c r="D56" s="686"/>
      <c r="E56" s="686"/>
    </row>
    <row r="57" spans="1:7" ht="16.5" customHeight="1" x14ac:dyDescent="0.3">
      <c r="A57" s="661"/>
      <c r="B57" s="685" t="s">
        <v>24</v>
      </c>
      <c r="C57" s="686"/>
      <c r="D57" s="686"/>
      <c r="E57" s="686"/>
    </row>
    <row r="58" spans="1:7" ht="14.25" customHeight="1" thickBot="1" x14ac:dyDescent="0.3">
      <c r="A58" s="687"/>
      <c r="B58" s="688"/>
      <c r="D58" s="689"/>
      <c r="F58" s="690"/>
      <c r="G58" s="690"/>
    </row>
    <row r="59" spans="1:7" ht="15" customHeight="1" x14ac:dyDescent="0.3">
      <c r="B59" s="691" t="s">
        <v>26</v>
      </c>
      <c r="C59" s="691"/>
      <c r="E59" s="692" t="s">
        <v>27</v>
      </c>
      <c r="F59" s="693"/>
      <c r="G59" s="692" t="s">
        <v>28</v>
      </c>
    </row>
    <row r="60" spans="1:7" ht="15" customHeight="1" x14ac:dyDescent="0.3">
      <c r="A60" s="694" t="s">
        <v>29</v>
      </c>
      <c r="B60" s="695"/>
      <c r="C60" s="695"/>
      <c r="E60" s="695"/>
      <c r="G60" s="695"/>
    </row>
    <row r="61" spans="1:7" ht="15" customHeight="1" x14ac:dyDescent="0.3">
      <c r="A61" s="694" t="s">
        <v>30</v>
      </c>
      <c r="B61" s="696"/>
      <c r="C61" s="696"/>
      <c r="E61" s="696"/>
      <c r="G61" s="6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9" t="s">
        <v>31</v>
      </c>
      <c r="B11" s="610"/>
      <c r="C11" s="610"/>
      <c r="D11" s="610"/>
      <c r="E11" s="610"/>
      <c r="F11" s="611"/>
      <c r="G11" s="43"/>
    </row>
    <row r="12" spans="1:7" ht="16.5" customHeight="1" x14ac:dyDescent="0.3">
      <c r="A12" s="608" t="s">
        <v>32</v>
      </c>
      <c r="B12" s="608"/>
      <c r="C12" s="608"/>
      <c r="D12" s="608"/>
      <c r="E12" s="608"/>
      <c r="F12" s="608"/>
      <c r="G12" s="42"/>
    </row>
    <row r="14" spans="1:7" ht="16.5" customHeight="1" x14ac:dyDescent="0.3">
      <c r="A14" s="613" t="s">
        <v>33</v>
      </c>
      <c r="B14" s="613"/>
      <c r="C14" s="12" t="s">
        <v>5</v>
      </c>
    </row>
    <row r="15" spans="1:7" ht="16.5" customHeight="1" x14ac:dyDescent="0.3">
      <c r="A15" s="613" t="s">
        <v>34</v>
      </c>
      <c r="B15" s="613"/>
      <c r="C15" s="12" t="s">
        <v>7</v>
      </c>
    </row>
    <row r="16" spans="1:7" ht="16.5" customHeight="1" x14ac:dyDescent="0.3">
      <c r="A16" s="613" t="s">
        <v>35</v>
      </c>
      <c r="B16" s="613"/>
      <c r="C16" s="12" t="s">
        <v>9</v>
      </c>
    </row>
    <row r="17" spans="1:5" ht="16.5" customHeight="1" x14ac:dyDescent="0.3">
      <c r="A17" s="613" t="s">
        <v>36</v>
      </c>
      <c r="B17" s="613"/>
      <c r="C17" s="12" t="s">
        <v>11</v>
      </c>
    </row>
    <row r="18" spans="1:5" ht="16.5" customHeight="1" x14ac:dyDescent="0.3">
      <c r="A18" s="613" t="s">
        <v>37</v>
      </c>
      <c r="B18" s="613"/>
      <c r="C18" s="49" t="s">
        <v>12</v>
      </c>
    </row>
    <row r="19" spans="1:5" ht="16.5" customHeight="1" x14ac:dyDescent="0.3">
      <c r="A19" s="613" t="s">
        <v>38</v>
      </c>
      <c r="B19" s="61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8" t="s">
        <v>1</v>
      </c>
      <c r="B21" s="608"/>
      <c r="C21" s="11" t="s">
        <v>39</v>
      </c>
      <c r="D21" s="18"/>
    </row>
    <row r="22" spans="1:5" ht="15.75" customHeight="1" x14ac:dyDescent="0.3">
      <c r="A22" s="612"/>
      <c r="B22" s="612"/>
      <c r="C22" s="9"/>
      <c r="D22" s="612"/>
      <c r="E22" s="61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344</v>
      </c>
      <c r="D24" s="39">
        <f t="shared" ref="D24:D43" si="0">(C24-$C$46)/$C$46</f>
        <v>-1.7994396287790405E-2</v>
      </c>
      <c r="E24" s="5"/>
    </row>
    <row r="25" spans="1:5" ht="15.75" customHeight="1" x14ac:dyDescent="0.3">
      <c r="C25" s="47">
        <v>353.53</v>
      </c>
      <c r="D25" s="40">
        <f t="shared" si="0"/>
        <v>9.2105845359809063E-3</v>
      </c>
      <c r="E25" s="5"/>
    </row>
    <row r="26" spans="1:5" ht="15.75" customHeight="1" x14ac:dyDescent="0.3">
      <c r="C26" s="47">
        <v>342.03</v>
      </c>
      <c r="D26" s="40">
        <f t="shared" si="0"/>
        <v>-2.3618091169514473E-2</v>
      </c>
      <c r="E26" s="5"/>
    </row>
    <row r="27" spans="1:5" ht="15.75" customHeight="1" x14ac:dyDescent="0.3">
      <c r="C27" s="47">
        <v>353.32</v>
      </c>
      <c r="D27" s="40">
        <f t="shared" si="0"/>
        <v>8.6111043709240932E-3</v>
      </c>
      <c r="E27" s="5"/>
    </row>
    <row r="28" spans="1:5" ht="15.75" customHeight="1" x14ac:dyDescent="0.3">
      <c r="C28" s="47">
        <v>349.26</v>
      </c>
      <c r="D28" s="40">
        <f t="shared" si="0"/>
        <v>-2.9788454868421087E-3</v>
      </c>
      <c r="E28" s="5"/>
    </row>
    <row r="29" spans="1:5" ht="15.75" customHeight="1" x14ac:dyDescent="0.3">
      <c r="C29" s="47">
        <v>358.22</v>
      </c>
      <c r="D29" s="40">
        <f t="shared" si="0"/>
        <v>2.2598974888917874E-2</v>
      </c>
      <c r="E29" s="5"/>
    </row>
    <row r="30" spans="1:5" ht="15.75" customHeight="1" x14ac:dyDescent="0.3">
      <c r="C30" s="47">
        <v>348.07</v>
      </c>
      <c r="D30" s="40">
        <f t="shared" si="0"/>
        <v>-6.3758997554977112E-3</v>
      </c>
      <c r="E30" s="5"/>
    </row>
    <row r="31" spans="1:5" ht="15.75" customHeight="1" x14ac:dyDescent="0.3">
      <c r="C31" s="47">
        <v>352.55</v>
      </c>
      <c r="D31" s="40">
        <f t="shared" si="0"/>
        <v>6.4130104323822804E-3</v>
      </c>
      <c r="E31" s="5"/>
    </row>
    <row r="32" spans="1:5" ht="15.75" customHeight="1" x14ac:dyDescent="0.3">
      <c r="C32" s="47">
        <v>354.48</v>
      </c>
      <c r="D32" s="40">
        <f t="shared" si="0"/>
        <v>1.192251861600022E-2</v>
      </c>
      <c r="E32" s="5"/>
    </row>
    <row r="33" spans="1:7" ht="15.75" customHeight="1" x14ac:dyDescent="0.3">
      <c r="C33" s="47">
        <v>346.05</v>
      </c>
      <c r="D33" s="40">
        <f t="shared" si="0"/>
        <v>-1.2142328009854238E-2</v>
      </c>
      <c r="E33" s="5"/>
    </row>
    <row r="34" spans="1:7" ht="15.75" customHeight="1" x14ac:dyDescent="0.3">
      <c r="C34" s="47">
        <v>349.67</v>
      </c>
      <c r="D34" s="40">
        <f t="shared" si="0"/>
        <v>-1.8084318312548107E-3</v>
      </c>
      <c r="E34" s="5"/>
    </row>
    <row r="35" spans="1:7" ht="15.75" customHeight="1" x14ac:dyDescent="0.3">
      <c r="C35" s="47">
        <v>340.52</v>
      </c>
      <c r="D35" s="40">
        <f t="shared" si="0"/>
        <v>-2.7928639023018623E-2</v>
      </c>
      <c r="E35" s="5"/>
    </row>
    <row r="36" spans="1:7" ht="15.75" customHeight="1" x14ac:dyDescent="0.3">
      <c r="C36" s="47">
        <v>337.19</v>
      </c>
      <c r="D36" s="40">
        <f t="shared" si="0"/>
        <v>-3.743468164034898E-2</v>
      </c>
      <c r="E36" s="5"/>
    </row>
    <row r="37" spans="1:7" ht="15.75" customHeight="1" x14ac:dyDescent="0.3">
      <c r="C37" s="47">
        <v>354.82</v>
      </c>
      <c r="D37" s="40">
        <f t="shared" si="0"/>
        <v>1.2893105549901751E-2</v>
      </c>
      <c r="E37" s="5"/>
    </row>
    <row r="38" spans="1:7" ht="15.75" customHeight="1" x14ac:dyDescent="0.3">
      <c r="C38" s="47">
        <v>361.28</v>
      </c>
      <c r="D38" s="40">
        <f t="shared" si="0"/>
        <v>3.1334257294032143E-2</v>
      </c>
      <c r="E38" s="5"/>
    </row>
    <row r="39" spans="1:7" ht="15.75" customHeight="1" x14ac:dyDescent="0.3">
      <c r="C39" s="47">
        <v>358.09</v>
      </c>
      <c r="D39" s="40">
        <f t="shared" si="0"/>
        <v>2.2227868120072995E-2</v>
      </c>
      <c r="E39" s="5"/>
    </row>
    <row r="40" spans="1:7" ht="15.75" customHeight="1" x14ac:dyDescent="0.3">
      <c r="C40" s="47">
        <v>349.94</v>
      </c>
      <c r="D40" s="40">
        <f t="shared" si="0"/>
        <v>-1.0376716190388842E-3</v>
      </c>
      <c r="E40" s="5"/>
    </row>
    <row r="41" spans="1:7" ht="15.75" customHeight="1" x14ac:dyDescent="0.3">
      <c r="C41" s="47">
        <v>353.25</v>
      </c>
      <c r="D41" s="40">
        <f t="shared" si="0"/>
        <v>8.4112776492384876E-3</v>
      </c>
      <c r="E41" s="5"/>
    </row>
    <row r="42" spans="1:7" ht="15.75" customHeight="1" x14ac:dyDescent="0.3">
      <c r="C42" s="47">
        <v>352.29</v>
      </c>
      <c r="D42" s="40">
        <f t="shared" si="0"/>
        <v>5.6707968946928455E-3</v>
      </c>
      <c r="E42" s="5"/>
    </row>
    <row r="43" spans="1:7" ht="16.5" customHeight="1" x14ac:dyDescent="0.3">
      <c r="C43" s="48">
        <v>347.51</v>
      </c>
      <c r="D43" s="41">
        <f t="shared" si="0"/>
        <v>-7.9745135289827091E-3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7006.07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350.30349999999999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6">
        <f>C46</f>
        <v>350.30349999999999</v>
      </c>
      <c r="C49" s="45">
        <f>-IF(C46&lt;=80,10%,IF(C46&lt;250,7.5%,5%))</f>
        <v>-0.05</v>
      </c>
      <c r="D49" s="33">
        <f>IF(C46&lt;=80,C46*0.9,IF(C46&lt;250,C46*0.925,C46*0.95))</f>
        <v>332.78832499999999</v>
      </c>
    </row>
    <row r="50" spans="1:6" ht="17.25" customHeight="1" x14ac:dyDescent="0.3">
      <c r="B50" s="607"/>
      <c r="C50" s="46">
        <f>IF(C46&lt;=80, 10%, IF(C46&lt;250, 7.5%, 5%))</f>
        <v>0.05</v>
      </c>
      <c r="D50" s="33">
        <f>IF(C46&lt;=80, C46*1.1, IF(C46&lt;250, C46*1.075, C46*1.05))</f>
        <v>367.81867499999998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1" zoomScale="55" zoomScaleNormal="40" zoomScalePageLayoutView="55" workbookViewId="0">
      <selection activeCell="E43" sqref="E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2" t="s">
        <v>45</v>
      </c>
      <c r="B1" s="642"/>
      <c r="C1" s="642"/>
      <c r="D1" s="642"/>
      <c r="E1" s="642"/>
      <c r="F1" s="642"/>
      <c r="G1" s="642"/>
      <c r="H1" s="642"/>
      <c r="I1" s="642"/>
    </row>
    <row r="2" spans="1:9" ht="18.7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</row>
    <row r="3" spans="1:9" ht="18.7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</row>
    <row r="4" spans="1:9" ht="18.75" customHeight="1" x14ac:dyDescent="0.25">
      <c r="A4" s="642"/>
      <c r="B4" s="642"/>
      <c r="C4" s="642"/>
      <c r="D4" s="642"/>
      <c r="E4" s="642"/>
      <c r="F4" s="642"/>
      <c r="G4" s="642"/>
      <c r="H4" s="642"/>
      <c r="I4" s="642"/>
    </row>
    <row r="5" spans="1:9" ht="18.75" customHeight="1" x14ac:dyDescent="0.25">
      <c r="A5" s="642"/>
      <c r="B5" s="642"/>
      <c r="C5" s="642"/>
      <c r="D5" s="642"/>
      <c r="E5" s="642"/>
      <c r="F5" s="642"/>
      <c r="G5" s="642"/>
      <c r="H5" s="642"/>
      <c r="I5" s="642"/>
    </row>
    <row r="6" spans="1:9" ht="18.75" customHeight="1" x14ac:dyDescent="0.25">
      <c r="A6" s="642"/>
      <c r="B6" s="642"/>
      <c r="C6" s="642"/>
      <c r="D6" s="642"/>
      <c r="E6" s="642"/>
      <c r="F6" s="642"/>
      <c r="G6" s="642"/>
      <c r="H6" s="642"/>
      <c r="I6" s="642"/>
    </row>
    <row r="7" spans="1:9" ht="18.75" customHeight="1" x14ac:dyDescent="0.25">
      <c r="A7" s="642"/>
      <c r="B7" s="642"/>
      <c r="C7" s="642"/>
      <c r="D7" s="642"/>
      <c r="E7" s="642"/>
      <c r="F7" s="642"/>
      <c r="G7" s="642"/>
      <c r="H7" s="642"/>
      <c r="I7" s="642"/>
    </row>
    <row r="8" spans="1:9" x14ac:dyDescent="0.25">
      <c r="A8" s="643" t="s">
        <v>46</v>
      </c>
      <c r="B8" s="643"/>
      <c r="C8" s="643"/>
      <c r="D8" s="643"/>
      <c r="E8" s="643"/>
      <c r="F8" s="643"/>
      <c r="G8" s="643"/>
      <c r="H8" s="643"/>
      <c r="I8" s="643"/>
    </row>
    <row r="9" spans="1:9" x14ac:dyDescent="0.25">
      <c r="A9" s="643"/>
      <c r="B9" s="643"/>
      <c r="C9" s="643"/>
      <c r="D9" s="643"/>
      <c r="E9" s="643"/>
      <c r="F9" s="643"/>
      <c r="G9" s="643"/>
      <c r="H9" s="643"/>
      <c r="I9" s="643"/>
    </row>
    <row r="10" spans="1:9" x14ac:dyDescent="0.25">
      <c r="A10" s="643"/>
      <c r="B10" s="643"/>
      <c r="C10" s="643"/>
      <c r="D10" s="643"/>
      <c r="E10" s="643"/>
      <c r="F10" s="643"/>
      <c r="G10" s="643"/>
      <c r="H10" s="643"/>
      <c r="I10" s="643"/>
    </row>
    <row r="11" spans="1:9" x14ac:dyDescent="0.25">
      <c r="A11" s="643"/>
      <c r="B11" s="643"/>
      <c r="C11" s="643"/>
      <c r="D11" s="643"/>
      <c r="E11" s="643"/>
      <c r="F11" s="643"/>
      <c r="G11" s="643"/>
      <c r="H11" s="643"/>
      <c r="I11" s="643"/>
    </row>
    <row r="12" spans="1:9" x14ac:dyDescent="0.25">
      <c r="A12" s="643"/>
      <c r="B12" s="643"/>
      <c r="C12" s="643"/>
      <c r="D12" s="643"/>
      <c r="E12" s="643"/>
      <c r="F12" s="643"/>
      <c r="G12" s="643"/>
      <c r="H12" s="643"/>
      <c r="I12" s="643"/>
    </row>
    <row r="13" spans="1:9" x14ac:dyDescent="0.25">
      <c r="A13" s="643"/>
      <c r="B13" s="643"/>
      <c r="C13" s="643"/>
      <c r="D13" s="643"/>
      <c r="E13" s="643"/>
      <c r="F13" s="643"/>
      <c r="G13" s="643"/>
      <c r="H13" s="643"/>
      <c r="I13" s="643"/>
    </row>
    <row r="14" spans="1:9" x14ac:dyDescent="0.25">
      <c r="A14" s="643"/>
      <c r="B14" s="643"/>
      <c r="C14" s="643"/>
      <c r="D14" s="643"/>
      <c r="E14" s="643"/>
      <c r="F14" s="643"/>
      <c r="G14" s="643"/>
      <c r="H14" s="643"/>
      <c r="I14" s="643"/>
    </row>
    <row r="15" spans="1:9" ht="19.5" customHeight="1" x14ac:dyDescent="0.3">
      <c r="A15" s="50"/>
    </row>
    <row r="16" spans="1:9" ht="19.5" customHeight="1" x14ac:dyDescent="0.3">
      <c r="A16" s="615" t="s">
        <v>31</v>
      </c>
      <c r="B16" s="616"/>
      <c r="C16" s="616"/>
      <c r="D16" s="616"/>
      <c r="E16" s="616"/>
      <c r="F16" s="616"/>
      <c r="G16" s="616"/>
      <c r="H16" s="617"/>
    </row>
    <row r="17" spans="1:14" ht="20.25" customHeight="1" x14ac:dyDescent="0.25">
      <c r="A17" s="618" t="s">
        <v>47</v>
      </c>
      <c r="B17" s="618"/>
      <c r="C17" s="618"/>
      <c r="D17" s="618"/>
      <c r="E17" s="618"/>
      <c r="F17" s="618"/>
      <c r="G17" s="618"/>
      <c r="H17" s="618"/>
    </row>
    <row r="18" spans="1:14" ht="26.25" customHeight="1" x14ac:dyDescent="0.4">
      <c r="A18" s="52" t="s">
        <v>33</v>
      </c>
      <c r="B18" s="614" t="s">
        <v>5</v>
      </c>
      <c r="C18" s="614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19" t="s">
        <v>9</v>
      </c>
      <c r="C20" s="61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19" t="s">
        <v>11</v>
      </c>
      <c r="C21" s="619"/>
      <c r="D21" s="619"/>
      <c r="E21" s="619"/>
      <c r="F21" s="619"/>
      <c r="G21" s="619"/>
      <c r="H21" s="61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4" t="s">
        <v>125</v>
      </c>
      <c r="C26" s="614"/>
    </row>
    <row r="27" spans="1:14" ht="26.25" customHeight="1" x14ac:dyDescent="0.4">
      <c r="A27" s="61" t="s">
        <v>48</v>
      </c>
      <c r="B27" s="620" t="s">
        <v>126</v>
      </c>
      <c r="C27" s="620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621" t="s">
        <v>50</v>
      </c>
      <c r="D29" s="622"/>
      <c r="E29" s="622"/>
      <c r="F29" s="622"/>
      <c r="G29" s="62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24" t="s">
        <v>53</v>
      </c>
      <c r="D31" s="625"/>
      <c r="E31" s="625"/>
      <c r="F31" s="625"/>
      <c r="G31" s="625"/>
      <c r="H31" s="62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24" t="s">
        <v>55</v>
      </c>
      <c r="D32" s="625"/>
      <c r="E32" s="625"/>
      <c r="F32" s="625"/>
      <c r="G32" s="625"/>
      <c r="H32" s="62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7" t="s">
        <v>59</v>
      </c>
      <c r="E36" s="628"/>
      <c r="F36" s="627" t="s">
        <v>60</v>
      </c>
      <c r="G36" s="62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602">
        <v>63505417</v>
      </c>
      <c r="E38" s="85">
        <f>IF(ISBLANK(D38),"-",$D$48/$D$45*D38)</f>
        <v>59530427.483875662</v>
      </c>
      <c r="F38" s="60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603">
        <v>62816346</v>
      </c>
      <c r="E39" s="90">
        <f>IF(ISBLANK(D39),"-",$D$48/$D$45*D39)</f>
        <v>58884487.450181507</v>
      </c>
      <c r="F39" s="603">
        <v>68386643</v>
      </c>
      <c r="G39" s="91">
        <f>IF(ISBLANK(F39),"-",$D$48/$F$45*F39)</f>
        <v>59578321.765563354</v>
      </c>
      <c r="I39" s="631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603">
        <v>63039899</v>
      </c>
      <c r="E40" s="90">
        <f>IF(ISBLANK(D40),"-",$D$48/$D$45*D40)</f>
        <v>59094047.615030162</v>
      </c>
      <c r="F40" s="603">
        <v>68339620</v>
      </c>
      <c r="G40" s="91">
        <f>IF(ISBLANK(F40),"-",$D$48/$F$45*F40)</f>
        <v>59537355.411587149</v>
      </c>
      <c r="I40" s="63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604"/>
      <c r="E41" s="95" t="str">
        <f>IF(ISBLANK(D41),"-",$D$48/$D$45*D41)</f>
        <v>-</v>
      </c>
      <c r="F41" s="60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32" t="s">
        <v>78</v>
      </c>
      <c r="B46" s="633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34"/>
      <c r="B47" s="63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30 mg, Zidovudine 60 mg, Nevirapine 50mg  </v>
      </c>
      <c r="H56" s="131"/>
    </row>
    <row r="57" spans="1:12" ht="18.75" x14ac:dyDescent="0.3">
      <c r="A57" s="128" t="s">
        <v>88</v>
      </c>
      <c r="B57" s="223">
        <f>Uniformity!C46</f>
        <v>350.30349999999999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36" t="s">
        <v>94</v>
      </c>
      <c r="D60" s="639">
        <v>329.4</v>
      </c>
      <c r="E60" s="134">
        <v>1</v>
      </c>
      <c r="F60" s="135">
        <v>54041373</v>
      </c>
      <c r="G60" s="225">
        <f>IF(ISBLANK(F60),"-",(F60/$D$50*$D$47*$B$68)*($B$57/$D$60))</f>
        <v>29.02788576394023</v>
      </c>
      <c r="H60" s="136">
        <f t="shared" ref="H60:H71" si="0">IF(ISBLANK(F60),"-",G60/$B$56)</f>
        <v>0.96759619213134096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637"/>
      <c r="D61" s="640"/>
      <c r="E61" s="137">
        <v>2</v>
      </c>
      <c r="F61" s="89">
        <v>53906838</v>
      </c>
      <c r="G61" s="226">
        <f>IF(ISBLANK(F61),"-",(F61/$D$50*$D$47*$B$68)*($B$57/$D$60))</f>
        <v>28.955621378443368</v>
      </c>
      <c r="H61" s="138">
        <f t="shared" si="0"/>
        <v>0.9651873792814456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37"/>
      <c r="D62" s="640"/>
      <c r="E62" s="137">
        <v>3</v>
      </c>
      <c r="F62" s="139">
        <v>53821524</v>
      </c>
      <c r="G62" s="226">
        <f>IF(ISBLANK(F62),"-",(F62/$D$50*$D$47*$B$68)*($B$57/$D$60))</f>
        <v>28.909795654399218</v>
      </c>
      <c r="H62" s="138">
        <f t="shared" si="0"/>
        <v>0.96365985514664065</v>
      </c>
      <c r="L62" s="64"/>
    </row>
    <row r="63" spans="1:12" ht="27" customHeight="1" x14ac:dyDescent="0.4">
      <c r="A63" s="76" t="s">
        <v>97</v>
      </c>
      <c r="B63" s="77">
        <v>1</v>
      </c>
      <c r="C63" s="638"/>
      <c r="D63" s="641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36" t="s">
        <v>99</v>
      </c>
      <c r="D64" s="639">
        <v>313.10000000000002</v>
      </c>
      <c r="E64" s="134">
        <v>1</v>
      </c>
      <c r="F64" s="135">
        <v>50724743</v>
      </c>
      <c r="G64" s="227">
        <f>IF(ISBLANK(F64),"-",(F64/$D$50*$D$47*$B$68)*($B$57/$D$64))</f>
        <v>28.664832836896366</v>
      </c>
      <c r="H64" s="142">
        <f t="shared" si="0"/>
        <v>0.95549442789654548</v>
      </c>
    </row>
    <row r="65" spans="1:8" ht="26.25" customHeight="1" x14ac:dyDescent="0.4">
      <c r="A65" s="76" t="s">
        <v>100</v>
      </c>
      <c r="B65" s="77">
        <v>1</v>
      </c>
      <c r="C65" s="637"/>
      <c r="D65" s="640"/>
      <c r="E65" s="137">
        <v>2</v>
      </c>
      <c r="F65" s="89">
        <v>50775910</v>
      </c>
      <c r="G65" s="228">
        <f>IF(ISBLANK(F65),"-",(F65/$D$50*$D$47*$B$68)*($B$57/$D$64))</f>
        <v>28.693747591610162</v>
      </c>
      <c r="H65" s="143">
        <f t="shared" si="0"/>
        <v>0.95645825305367205</v>
      </c>
    </row>
    <row r="66" spans="1:8" ht="26.25" customHeight="1" x14ac:dyDescent="0.4">
      <c r="A66" s="76" t="s">
        <v>101</v>
      </c>
      <c r="B66" s="77">
        <v>1</v>
      </c>
      <c r="C66" s="637"/>
      <c r="D66" s="640"/>
      <c r="E66" s="137">
        <v>3</v>
      </c>
      <c r="F66" s="89">
        <v>50516050</v>
      </c>
      <c r="G66" s="228">
        <f>IF(ISBLANK(F66),"-",(F66/$D$50*$D$47*$B$68)*($B$57/$D$64))</f>
        <v>28.546899268278175</v>
      </c>
      <c r="H66" s="143">
        <f t="shared" si="0"/>
        <v>0.95156330894260577</v>
      </c>
    </row>
    <row r="67" spans="1:8" ht="27" customHeight="1" x14ac:dyDescent="0.4">
      <c r="A67" s="76" t="s">
        <v>102</v>
      </c>
      <c r="B67" s="77">
        <v>1</v>
      </c>
      <c r="C67" s="638"/>
      <c r="D67" s="641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200</v>
      </c>
      <c r="C68" s="636" t="s">
        <v>104</v>
      </c>
      <c r="D68" s="639">
        <v>323.41000000000003</v>
      </c>
      <c r="E68" s="134">
        <v>1</v>
      </c>
      <c r="F68" s="135">
        <v>52942203</v>
      </c>
      <c r="G68" s="227">
        <f>IF(ISBLANK(F68),"-",(F68/$D$50*$D$47*$B$68)*($B$57/$D$68))</f>
        <v>28.964176835343697</v>
      </c>
      <c r="H68" s="138">
        <f t="shared" si="0"/>
        <v>0.96547256117812319</v>
      </c>
    </row>
    <row r="69" spans="1:8" ht="27" customHeight="1" x14ac:dyDescent="0.4">
      <c r="A69" s="124" t="s">
        <v>105</v>
      </c>
      <c r="B69" s="146">
        <f>(D47*B68)/B56*B57</f>
        <v>350.30349999999999</v>
      </c>
      <c r="C69" s="637"/>
      <c r="D69" s="640"/>
      <c r="E69" s="137">
        <v>2</v>
      </c>
      <c r="F69" s="89">
        <v>52689231</v>
      </c>
      <c r="G69" s="228">
        <f>IF(ISBLANK(F69),"-",(F69/$D$50*$D$47*$B$68)*($B$57/$D$68))</f>
        <v>28.825778254869238</v>
      </c>
      <c r="H69" s="138">
        <f t="shared" si="0"/>
        <v>0.96085927516230796</v>
      </c>
    </row>
    <row r="70" spans="1:8" ht="26.25" customHeight="1" x14ac:dyDescent="0.4">
      <c r="A70" s="649" t="s">
        <v>78</v>
      </c>
      <c r="B70" s="650"/>
      <c r="C70" s="637"/>
      <c r="D70" s="640"/>
      <c r="E70" s="137">
        <v>3</v>
      </c>
      <c r="F70" s="89">
        <v>52640247</v>
      </c>
      <c r="G70" s="228">
        <f>IF(ISBLANK(F70),"-",(F70/$D$50*$D$47*$B$68)*($B$57/$D$68))</f>
        <v>28.798979573331515</v>
      </c>
      <c r="H70" s="138">
        <f t="shared" si="0"/>
        <v>0.95996598577771719</v>
      </c>
    </row>
    <row r="71" spans="1:8" ht="27" customHeight="1" x14ac:dyDescent="0.4">
      <c r="A71" s="651"/>
      <c r="B71" s="652"/>
      <c r="C71" s="648"/>
      <c r="D71" s="641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0.96069524873004442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5.5614071614794426E-3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44" t="str">
        <f>B20</f>
        <v xml:space="preserve">Lamivudine 30 mg, Zidovudine 60 mg, Nevirapine 50mg  </v>
      </c>
      <c r="D76" s="644"/>
      <c r="E76" s="157" t="s">
        <v>108</v>
      </c>
      <c r="F76" s="157"/>
      <c r="G76" s="158">
        <f>H72</f>
        <v>0.96069524873004442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30" t="str">
        <f>B26</f>
        <v>lamivudine</v>
      </c>
      <c r="C79" s="630"/>
    </row>
    <row r="80" spans="1:8" ht="26.25" customHeight="1" x14ac:dyDescent="0.4">
      <c r="A80" s="61" t="s">
        <v>48</v>
      </c>
      <c r="B80" s="630" t="str">
        <f>B27</f>
        <v>WRS/L3/6</v>
      </c>
      <c r="C80" s="630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621" t="s">
        <v>50</v>
      </c>
      <c r="D82" s="622"/>
      <c r="E82" s="622"/>
      <c r="F82" s="622"/>
      <c r="G82" s="62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24" t="s">
        <v>111</v>
      </c>
      <c r="D84" s="625"/>
      <c r="E84" s="625"/>
      <c r="F84" s="625"/>
      <c r="G84" s="625"/>
      <c r="H84" s="62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24" t="s">
        <v>112</v>
      </c>
      <c r="D85" s="625"/>
      <c r="E85" s="625"/>
      <c r="F85" s="625"/>
      <c r="G85" s="625"/>
      <c r="H85" s="62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27" t="s">
        <v>60</v>
      </c>
      <c r="G89" s="629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631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63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6">
        <f>(B97/B96)*(B95/B94)*(B93/B92)*(B91/B90)*B89</f>
        <v>500</v>
      </c>
      <c r="C98" s="174" t="s">
        <v>115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632" t="s">
        <v>78</v>
      </c>
      <c r="B99" s="646"/>
      <c r="C99" s="174" t="s">
        <v>116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634"/>
      <c r="B100" s="647"/>
      <c r="C100" s="174" t="s">
        <v>80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13377823</v>
      </c>
      <c r="E108" s="231">
        <f t="shared" ref="E108:E113" si="1">IF(ISBLANK(D108),"-",D108/$D$103*$D$100*$B$116)</f>
        <v>30.637774065416828</v>
      </c>
      <c r="F108" s="197">
        <f t="shared" ref="F108:F113" si="2">IF(ISBLANK(D108), "-", E108/$B$56)</f>
        <v>1.0212591355138942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14072349</v>
      </c>
      <c r="E109" s="232">
        <f t="shared" si="1"/>
        <v>32.228371479551967</v>
      </c>
      <c r="F109" s="198">
        <f t="shared" si="2"/>
        <v>1.0742790493183989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13151320</v>
      </c>
      <c r="E110" s="232">
        <f t="shared" si="1"/>
        <v>30.119038861704002</v>
      </c>
      <c r="F110" s="198">
        <f t="shared" si="2"/>
        <v>1.0039679620568001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13369094</v>
      </c>
      <c r="E111" s="232">
        <f t="shared" si="1"/>
        <v>30.617782985416966</v>
      </c>
      <c r="F111" s="198">
        <f t="shared" si="2"/>
        <v>1.0205927661805656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13028069</v>
      </c>
      <c r="E112" s="232">
        <f t="shared" si="1"/>
        <v>29.836770491780381</v>
      </c>
      <c r="F112" s="198">
        <f t="shared" si="2"/>
        <v>0.99455901639267941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13390448</v>
      </c>
      <c r="E113" s="233">
        <f t="shared" si="1"/>
        <v>30.66668773078495</v>
      </c>
      <c r="F113" s="201">
        <f t="shared" si="2"/>
        <v>1.0222229243594982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1.0228134756369727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2.6988180168345519E-2</v>
      </c>
      <c r="I116" s="50"/>
    </row>
    <row r="117" spans="1:10" ht="27" customHeight="1" x14ac:dyDescent="0.4">
      <c r="A117" s="632" t="s">
        <v>78</v>
      </c>
      <c r="B117" s="633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34"/>
      <c r="B118" s="63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44" t="str">
        <f>B20</f>
        <v xml:space="preserve">Lamivudine 30 mg, Zidovudine 60 mg, Nevirapine 50mg  </v>
      </c>
      <c r="D120" s="644"/>
      <c r="E120" s="157" t="s">
        <v>124</v>
      </c>
      <c r="F120" s="157"/>
      <c r="G120" s="158">
        <f>F115</f>
        <v>1.0228134756369727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5" t="s">
        <v>26</v>
      </c>
      <c r="C122" s="645"/>
      <c r="E122" s="163" t="s">
        <v>27</v>
      </c>
      <c r="F122" s="215"/>
      <c r="G122" s="645" t="s">
        <v>28</v>
      </c>
      <c r="H122" s="645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4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2" t="s">
        <v>45</v>
      </c>
      <c r="B1" s="642"/>
      <c r="C1" s="642"/>
      <c r="D1" s="642"/>
      <c r="E1" s="642"/>
      <c r="F1" s="642"/>
      <c r="G1" s="642"/>
      <c r="H1" s="642"/>
      <c r="I1" s="642"/>
    </row>
    <row r="2" spans="1:9" ht="18.7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</row>
    <row r="3" spans="1:9" ht="18.7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</row>
    <row r="4" spans="1:9" ht="18.75" customHeight="1" x14ac:dyDescent="0.25">
      <c r="A4" s="642"/>
      <c r="B4" s="642"/>
      <c r="C4" s="642"/>
      <c r="D4" s="642"/>
      <c r="E4" s="642"/>
      <c r="F4" s="642"/>
      <c r="G4" s="642"/>
      <c r="H4" s="642"/>
      <c r="I4" s="642"/>
    </row>
    <row r="5" spans="1:9" ht="18.75" customHeight="1" x14ac:dyDescent="0.25">
      <c r="A5" s="642"/>
      <c r="B5" s="642"/>
      <c r="C5" s="642"/>
      <c r="D5" s="642"/>
      <c r="E5" s="642"/>
      <c r="F5" s="642"/>
      <c r="G5" s="642"/>
      <c r="H5" s="642"/>
      <c r="I5" s="642"/>
    </row>
    <row r="6" spans="1:9" ht="18.75" customHeight="1" x14ac:dyDescent="0.25">
      <c r="A6" s="642"/>
      <c r="B6" s="642"/>
      <c r="C6" s="642"/>
      <c r="D6" s="642"/>
      <c r="E6" s="642"/>
      <c r="F6" s="642"/>
      <c r="G6" s="642"/>
      <c r="H6" s="642"/>
      <c r="I6" s="642"/>
    </row>
    <row r="7" spans="1:9" ht="18.75" customHeight="1" x14ac:dyDescent="0.25">
      <c r="A7" s="642"/>
      <c r="B7" s="642"/>
      <c r="C7" s="642"/>
      <c r="D7" s="642"/>
      <c r="E7" s="642"/>
      <c r="F7" s="642"/>
      <c r="G7" s="642"/>
      <c r="H7" s="642"/>
      <c r="I7" s="642"/>
    </row>
    <row r="8" spans="1:9" x14ac:dyDescent="0.25">
      <c r="A8" s="643" t="s">
        <v>46</v>
      </c>
      <c r="B8" s="643"/>
      <c r="C8" s="643"/>
      <c r="D8" s="643"/>
      <c r="E8" s="643"/>
      <c r="F8" s="643"/>
      <c r="G8" s="643"/>
      <c r="H8" s="643"/>
      <c r="I8" s="643"/>
    </row>
    <row r="9" spans="1:9" x14ac:dyDescent="0.25">
      <c r="A9" s="643"/>
      <c r="B9" s="643"/>
      <c r="C9" s="643"/>
      <c r="D9" s="643"/>
      <c r="E9" s="643"/>
      <c r="F9" s="643"/>
      <c r="G9" s="643"/>
      <c r="H9" s="643"/>
      <c r="I9" s="643"/>
    </row>
    <row r="10" spans="1:9" x14ac:dyDescent="0.25">
      <c r="A10" s="643"/>
      <c r="B10" s="643"/>
      <c r="C10" s="643"/>
      <c r="D10" s="643"/>
      <c r="E10" s="643"/>
      <c r="F10" s="643"/>
      <c r="G10" s="643"/>
      <c r="H10" s="643"/>
      <c r="I10" s="643"/>
    </row>
    <row r="11" spans="1:9" x14ac:dyDescent="0.25">
      <c r="A11" s="643"/>
      <c r="B11" s="643"/>
      <c r="C11" s="643"/>
      <c r="D11" s="643"/>
      <c r="E11" s="643"/>
      <c r="F11" s="643"/>
      <c r="G11" s="643"/>
      <c r="H11" s="643"/>
      <c r="I11" s="643"/>
    </row>
    <row r="12" spans="1:9" x14ac:dyDescent="0.25">
      <c r="A12" s="643"/>
      <c r="B12" s="643"/>
      <c r="C12" s="643"/>
      <c r="D12" s="643"/>
      <c r="E12" s="643"/>
      <c r="F12" s="643"/>
      <c r="G12" s="643"/>
      <c r="H12" s="643"/>
      <c r="I12" s="643"/>
    </row>
    <row r="13" spans="1:9" x14ac:dyDescent="0.25">
      <c r="A13" s="643"/>
      <c r="B13" s="643"/>
      <c r="C13" s="643"/>
      <c r="D13" s="643"/>
      <c r="E13" s="643"/>
      <c r="F13" s="643"/>
      <c r="G13" s="643"/>
      <c r="H13" s="643"/>
      <c r="I13" s="643"/>
    </row>
    <row r="14" spans="1:9" x14ac:dyDescent="0.25">
      <c r="A14" s="643"/>
      <c r="B14" s="643"/>
      <c r="C14" s="643"/>
      <c r="D14" s="643"/>
      <c r="E14" s="643"/>
      <c r="F14" s="643"/>
      <c r="G14" s="643"/>
      <c r="H14" s="643"/>
      <c r="I14" s="643"/>
    </row>
    <row r="15" spans="1:9" ht="19.5" customHeight="1" x14ac:dyDescent="0.3">
      <c r="A15" s="234"/>
    </row>
    <row r="16" spans="1:9" ht="19.5" customHeight="1" x14ac:dyDescent="0.3">
      <c r="A16" s="615" t="s">
        <v>31</v>
      </c>
      <c r="B16" s="616"/>
      <c r="C16" s="616"/>
      <c r="D16" s="616"/>
      <c r="E16" s="616"/>
      <c r="F16" s="616"/>
      <c r="G16" s="616"/>
      <c r="H16" s="617"/>
    </row>
    <row r="17" spans="1:14" ht="20.25" customHeight="1" x14ac:dyDescent="0.25">
      <c r="A17" s="618" t="s">
        <v>47</v>
      </c>
      <c r="B17" s="618"/>
      <c r="C17" s="618"/>
      <c r="D17" s="618"/>
      <c r="E17" s="618"/>
      <c r="F17" s="618"/>
      <c r="G17" s="618"/>
      <c r="H17" s="618"/>
    </row>
    <row r="18" spans="1:14" ht="26.25" customHeight="1" x14ac:dyDescent="0.4">
      <c r="A18" s="236" t="s">
        <v>33</v>
      </c>
      <c r="B18" s="614" t="s">
        <v>5</v>
      </c>
      <c r="C18" s="614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19" t="s">
        <v>9</v>
      </c>
      <c r="C20" s="619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19" t="s">
        <v>11</v>
      </c>
      <c r="C21" s="619"/>
      <c r="D21" s="619"/>
      <c r="E21" s="619"/>
      <c r="F21" s="619"/>
      <c r="G21" s="619"/>
      <c r="H21" s="619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14" t="s">
        <v>127</v>
      </c>
      <c r="C26" s="614"/>
    </row>
    <row r="27" spans="1:14" ht="26.25" customHeight="1" x14ac:dyDescent="0.4">
      <c r="A27" s="245" t="s">
        <v>48</v>
      </c>
      <c r="B27" s="620" t="s">
        <v>128</v>
      </c>
      <c r="C27" s="620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49</v>
      </c>
      <c r="B29" s="247"/>
      <c r="C29" s="621" t="s">
        <v>50</v>
      </c>
      <c r="D29" s="622"/>
      <c r="E29" s="622"/>
      <c r="F29" s="622"/>
      <c r="G29" s="623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24" t="s">
        <v>53</v>
      </c>
      <c r="D31" s="625"/>
      <c r="E31" s="625"/>
      <c r="F31" s="625"/>
      <c r="G31" s="625"/>
      <c r="H31" s="626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24" t="s">
        <v>55</v>
      </c>
      <c r="D32" s="625"/>
      <c r="E32" s="625"/>
      <c r="F32" s="625"/>
      <c r="G32" s="625"/>
      <c r="H32" s="626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27" t="s">
        <v>59</v>
      </c>
      <c r="E36" s="628"/>
      <c r="F36" s="627" t="s">
        <v>60</v>
      </c>
      <c r="G36" s="629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5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10</v>
      </c>
      <c r="C38" s="267">
        <v>1</v>
      </c>
      <c r="D38" s="602">
        <v>55915806</v>
      </c>
      <c r="E38" s="269">
        <f>IF(ISBLANK(D38),"-",$D$48/$D$45*D38)</f>
        <v>52533921.659677826</v>
      </c>
      <c r="F38" s="602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603">
        <v>55543086</v>
      </c>
      <c r="E39" s="274">
        <f>IF(ISBLANK(D39),"-",$D$48/$D$45*D39)</f>
        <v>52183744.407811061</v>
      </c>
      <c r="F39" s="603">
        <v>49171145</v>
      </c>
      <c r="G39" s="275">
        <f>IF(ISBLANK(F39),"-",$D$48/$F$45*F39)</f>
        <v>52590331.711381309</v>
      </c>
      <c r="I39" s="631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603">
        <v>55727326</v>
      </c>
      <c r="E40" s="274">
        <f>IF(ISBLANK(D40),"-",$D$48/$D$45*D40)</f>
        <v>52356841.254999116</v>
      </c>
      <c r="F40" s="603">
        <v>49114126</v>
      </c>
      <c r="G40" s="275">
        <f>IF(ISBLANK(F40),"-",$D$48/$F$45*F40)</f>
        <v>52529347.812717743</v>
      </c>
      <c r="I40" s="631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604"/>
      <c r="E41" s="279" t="str">
        <f>IF(ISBLANK(D41),"-",$D$48/$D$45*D41)</f>
        <v>-</v>
      </c>
      <c r="F41" s="604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70</v>
      </c>
      <c r="B42" s="261">
        <v>1</v>
      </c>
      <c r="C42" s="282" t="s">
        <v>71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605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32" t="s">
        <v>78</v>
      </c>
      <c r="B46" s="633"/>
      <c r="C46" s="289" t="s">
        <v>79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34"/>
      <c r="B47" s="635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313" t="s">
        <v>87</v>
      </c>
      <c r="B56" s="314">
        <v>50</v>
      </c>
      <c r="C56" s="235" t="str">
        <f>B20</f>
        <v xml:space="preserve">Lamivudine 30 mg, Zidovudine 60 mg, Nevirapine 50mg  </v>
      </c>
      <c r="H56" s="315"/>
    </row>
    <row r="57" spans="1:12" ht="18.75" x14ac:dyDescent="0.3">
      <c r="A57" s="312" t="s">
        <v>88</v>
      </c>
      <c r="B57" s="407">
        <f>Uniformity!C46</f>
        <v>350.30349999999999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10</v>
      </c>
      <c r="C60" s="636" t="s">
        <v>94</v>
      </c>
      <c r="D60" s="639">
        <v>329.4</v>
      </c>
      <c r="E60" s="318">
        <v>1</v>
      </c>
      <c r="F60" s="319">
        <v>60499729</v>
      </c>
      <c r="G60" s="409">
        <f>IF(ISBLANK(F60),"-",(F60/$D$50*$D$47*$B$68)*($B$57/$D$60))</f>
        <v>49.034557341615823</v>
      </c>
      <c r="H60" s="320">
        <f t="shared" ref="H60:H71" si="0">IF(ISBLANK(F60),"-",G60/$B$56)</f>
        <v>0.98069114683231651</v>
      </c>
      <c r="L60" s="248"/>
    </row>
    <row r="61" spans="1:12" s="3" customFormat="1" ht="26.25" customHeight="1" x14ac:dyDescent="0.4">
      <c r="A61" s="260" t="s">
        <v>95</v>
      </c>
      <c r="B61" s="261">
        <v>20</v>
      </c>
      <c r="C61" s="637"/>
      <c r="D61" s="640"/>
      <c r="E61" s="321">
        <v>2</v>
      </c>
      <c r="F61" s="273">
        <v>60468275</v>
      </c>
      <c r="G61" s="410">
        <f>IF(ISBLANK(F61),"-",(F61/$D$50*$D$47*$B$68)*($B$57/$D$60))</f>
        <v>49.009064120536713</v>
      </c>
      <c r="H61" s="322">
        <f t="shared" si="0"/>
        <v>0.98018128241073432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37"/>
      <c r="D62" s="640"/>
      <c r="E62" s="321">
        <v>3</v>
      </c>
      <c r="F62" s="323">
        <v>60434195</v>
      </c>
      <c r="G62" s="410">
        <f>IF(ISBLANK(F62),"-",(F62/$D$50*$D$47*$B$68)*($B$57/$D$60))</f>
        <v>48.981442546988802</v>
      </c>
      <c r="H62" s="322">
        <f t="shared" si="0"/>
        <v>0.97962885093977603</v>
      </c>
      <c r="L62" s="248"/>
    </row>
    <row r="63" spans="1:12" ht="27" customHeight="1" x14ac:dyDescent="0.4">
      <c r="A63" s="260" t="s">
        <v>97</v>
      </c>
      <c r="B63" s="261">
        <v>1</v>
      </c>
      <c r="C63" s="638"/>
      <c r="D63" s="641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36" t="s">
        <v>99</v>
      </c>
      <c r="D64" s="639">
        <v>313.10000000000002</v>
      </c>
      <c r="E64" s="318">
        <v>1</v>
      </c>
      <c r="F64" s="319">
        <v>57024468</v>
      </c>
      <c r="G64" s="411">
        <f>IF(ISBLANK(F64),"-",(F64/$D$50*$D$47*$B$68)*($B$57/$D$64))</f>
        <v>48.623990656476131</v>
      </c>
      <c r="H64" s="326">
        <f t="shared" si="0"/>
        <v>0.97247981312952259</v>
      </c>
    </row>
    <row r="65" spans="1:8" ht="26.25" customHeight="1" x14ac:dyDescent="0.4">
      <c r="A65" s="260" t="s">
        <v>100</v>
      </c>
      <c r="B65" s="261">
        <v>1</v>
      </c>
      <c r="C65" s="637"/>
      <c r="D65" s="640"/>
      <c r="E65" s="321">
        <v>2</v>
      </c>
      <c r="F65" s="273">
        <v>56671885</v>
      </c>
      <c r="G65" s="412">
        <f>IF(ISBLANK(F65),"-",(F65/$D$50*$D$47*$B$68)*($B$57/$D$64))</f>
        <v>48.323347913125453</v>
      </c>
      <c r="H65" s="327">
        <f t="shared" si="0"/>
        <v>0.96646695826250906</v>
      </c>
    </row>
    <row r="66" spans="1:8" ht="26.25" customHeight="1" x14ac:dyDescent="0.4">
      <c r="A66" s="260" t="s">
        <v>101</v>
      </c>
      <c r="B66" s="261">
        <v>1</v>
      </c>
      <c r="C66" s="637"/>
      <c r="D66" s="640"/>
      <c r="E66" s="321">
        <v>3</v>
      </c>
      <c r="F66" s="273">
        <v>56662496</v>
      </c>
      <c r="G66" s="412">
        <f>IF(ISBLANK(F66),"-",(F66/$D$50*$D$47*$B$68)*($B$57/$D$64))</f>
        <v>48.315342040132947</v>
      </c>
      <c r="H66" s="327">
        <f t="shared" si="0"/>
        <v>0.96630684080265894</v>
      </c>
    </row>
    <row r="67" spans="1:8" ht="27" customHeight="1" x14ac:dyDescent="0.4">
      <c r="A67" s="260" t="s">
        <v>102</v>
      </c>
      <c r="B67" s="261">
        <v>1</v>
      </c>
      <c r="C67" s="638"/>
      <c r="D67" s="641"/>
      <c r="E67" s="324">
        <v>4</v>
      </c>
      <c r="F67" s="325"/>
      <c r="G67" s="413"/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200</v>
      </c>
      <c r="C68" s="636" t="s">
        <v>104</v>
      </c>
      <c r="D68" s="639">
        <v>323.41000000000003</v>
      </c>
      <c r="E68" s="318">
        <v>1</v>
      </c>
      <c r="F68" s="319">
        <v>58447964</v>
      </c>
      <c r="G68" s="411">
        <f>IF(ISBLANK(F68),"-",(F68/$D$50*$D$47*$B$68)*($B$57/$D$68))</f>
        <v>48.249005658512125</v>
      </c>
      <c r="H68" s="322">
        <f t="shared" si="0"/>
        <v>0.96498011317024246</v>
      </c>
    </row>
    <row r="69" spans="1:8" ht="27" customHeight="1" x14ac:dyDescent="0.4">
      <c r="A69" s="308" t="s">
        <v>105</v>
      </c>
      <c r="B69" s="330">
        <f>(D47*B68)/B56*B57</f>
        <v>280.24279999999999</v>
      </c>
      <c r="C69" s="637"/>
      <c r="D69" s="640"/>
      <c r="E69" s="321">
        <v>2</v>
      </c>
      <c r="F69" s="273">
        <v>58183006</v>
      </c>
      <c r="G69" s="412">
        <f>IF(ISBLANK(F69),"-",(F69/$D$50*$D$47*$B$68)*($B$57/$D$68))</f>
        <v>48.030281871294008</v>
      </c>
      <c r="H69" s="322">
        <f t="shared" si="0"/>
        <v>0.96060563742588012</v>
      </c>
    </row>
    <row r="70" spans="1:8" ht="26.25" customHeight="1" x14ac:dyDescent="0.4">
      <c r="A70" s="649" t="s">
        <v>78</v>
      </c>
      <c r="B70" s="650"/>
      <c r="C70" s="637"/>
      <c r="D70" s="640"/>
      <c r="E70" s="321">
        <v>3</v>
      </c>
      <c r="F70" s="273">
        <v>58499112</v>
      </c>
      <c r="G70" s="412">
        <f>IF(ISBLANK(F70),"-",(F70/$D$50*$D$47*$B$68)*($B$57/$D$68))</f>
        <v>48.291228517488385</v>
      </c>
      <c r="H70" s="322">
        <f t="shared" si="0"/>
        <v>0.96582457034976765</v>
      </c>
    </row>
    <row r="71" spans="1:8" ht="27" customHeight="1" x14ac:dyDescent="0.4">
      <c r="A71" s="651"/>
      <c r="B71" s="652"/>
      <c r="C71" s="648"/>
      <c r="D71" s="641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0.97079613481371196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7.8796945974502174E-3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644" t="str">
        <f>B20</f>
        <v xml:space="preserve">Lamivudine 30 mg, Zidovudine 60 mg, Nevirapine 50mg  </v>
      </c>
      <c r="D76" s="644"/>
      <c r="E76" s="341" t="s">
        <v>108</v>
      </c>
      <c r="F76" s="341"/>
      <c r="G76" s="342">
        <f>H72</f>
        <v>0.97079613481371196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30" t="str">
        <f>B26</f>
        <v>NEVIRAPINE</v>
      </c>
      <c r="C79" s="630"/>
    </row>
    <row r="80" spans="1:8" ht="26.25" customHeight="1" x14ac:dyDescent="0.4">
      <c r="A80" s="245" t="s">
        <v>48</v>
      </c>
      <c r="B80" s="630" t="str">
        <f>B27</f>
        <v>WRS/N1-2</v>
      </c>
      <c r="C80" s="630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49</v>
      </c>
      <c r="B82" s="247">
        <v>0</v>
      </c>
      <c r="C82" s="621" t="s">
        <v>50</v>
      </c>
      <c r="D82" s="622"/>
      <c r="E82" s="622"/>
      <c r="F82" s="622"/>
      <c r="G82" s="623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24" t="s">
        <v>111</v>
      </c>
      <c r="D84" s="625"/>
      <c r="E84" s="625"/>
      <c r="F84" s="625"/>
      <c r="G84" s="625"/>
      <c r="H84" s="626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24" t="s">
        <v>112</v>
      </c>
      <c r="D85" s="625"/>
      <c r="E85" s="625"/>
      <c r="F85" s="625"/>
      <c r="G85" s="625"/>
      <c r="H85" s="626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627" t="s">
        <v>60</v>
      </c>
      <c r="G89" s="629"/>
    </row>
    <row r="90" spans="1:12" ht="27" customHeight="1" x14ac:dyDescent="0.4">
      <c r="A90" s="260" t="s">
        <v>61</v>
      </c>
      <c r="B90" s="261">
        <v>5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50</v>
      </c>
      <c r="C91" s="349">
        <v>1</v>
      </c>
      <c r="D91" s="268">
        <v>11350545</v>
      </c>
      <c r="E91" s="269">
        <f>IF(ISBLANK(D91),"-",$D$101/$D$98*D91)</f>
        <v>14454358.257308329</v>
      </c>
      <c r="F91" s="268">
        <v>10533026</v>
      </c>
      <c r="G91" s="270">
        <f>IF(ISBLANK(F91),"-",$D$101/$F$98*F91)</f>
        <v>14338792.052933685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11319093</v>
      </c>
      <c r="E92" s="274">
        <f>IF(ISBLANK(D92),"-",$D$101/$D$98*D92)</f>
        <v>14414305.689267864</v>
      </c>
      <c r="F92" s="273">
        <v>10434900</v>
      </c>
      <c r="G92" s="275">
        <f>IF(ISBLANK(F92),"-",$D$101/$F$98*F92)</f>
        <v>14205211.417227842</v>
      </c>
      <c r="I92" s="631">
        <f>ABS((F96/D96*D95)-F95)/D95</f>
        <v>1.0070068781508162E-2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11391076</v>
      </c>
      <c r="E93" s="274">
        <f>IF(ISBLANK(D93),"-",$D$101/$D$98*D93)</f>
        <v>14505972.48327959</v>
      </c>
      <c r="F93" s="273">
        <v>10551330</v>
      </c>
      <c r="G93" s="275">
        <f>IF(ISBLANK(F93),"-",$D$101/$F$98*F93)</f>
        <v>14363709.607465204</v>
      </c>
      <c r="I93" s="631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11353571.333333334</v>
      </c>
      <c r="E95" s="284">
        <f>AVERAGE(E91:E94)</f>
        <v>14458212.14328526</v>
      </c>
      <c r="F95" s="354">
        <f>AVERAGE(F91:F94)</f>
        <v>10506418.666666666</v>
      </c>
      <c r="G95" s="355">
        <f>AVERAGE(G91:G94)</f>
        <v>14302571.025875578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22</v>
      </c>
      <c r="E96" s="276"/>
      <c r="F96" s="288">
        <v>20.58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22</v>
      </c>
      <c r="E97" s="291"/>
      <c r="F97" s="290">
        <f>F96*$B$87</f>
        <v>20.58</v>
      </c>
    </row>
    <row r="98" spans="1:10" ht="19.5" customHeight="1" x14ac:dyDescent="0.3">
      <c r="A98" s="260" t="s">
        <v>76</v>
      </c>
      <c r="B98" s="360">
        <f>(B97/B96)*(B95/B94)*(B93/B92)*(B91/B90)*B89</f>
        <v>500</v>
      </c>
      <c r="C98" s="358" t="s">
        <v>115</v>
      </c>
      <c r="D98" s="361">
        <f>D97*$B$83/100</f>
        <v>21.813000000000002</v>
      </c>
      <c r="E98" s="294"/>
      <c r="F98" s="293">
        <f>F97*$B$83/100</f>
        <v>20.405069999999998</v>
      </c>
    </row>
    <row r="99" spans="1:10" ht="19.5" customHeight="1" x14ac:dyDescent="0.3">
      <c r="A99" s="632" t="s">
        <v>78</v>
      </c>
      <c r="B99" s="646"/>
      <c r="C99" s="358" t="s">
        <v>116</v>
      </c>
      <c r="D99" s="362">
        <f>D98/$B$98</f>
        <v>4.3626000000000005E-2</v>
      </c>
      <c r="E99" s="294"/>
      <c r="F99" s="297">
        <f>F98/$B$98</f>
        <v>4.0810139999999995E-2</v>
      </c>
      <c r="G99" s="363"/>
      <c r="H99" s="286"/>
    </row>
    <row r="100" spans="1:10" ht="19.5" customHeight="1" x14ac:dyDescent="0.3">
      <c r="A100" s="634"/>
      <c r="B100" s="647"/>
      <c r="C100" s="358" t="s">
        <v>80</v>
      </c>
      <c r="D100" s="364">
        <f>$B$56/$B$116</f>
        <v>5.5555555555555552E-2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27.777777777777775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27.777777777777775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14380391.58458042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7.2992046207855064E-3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13803510</v>
      </c>
      <c r="E108" s="415">
        <f t="shared" ref="E108:E113" si="1">IF(ISBLANK(D108),"-",D108/$D$103*$D$100*$B$116)</f>
        <v>47.994207664000648</v>
      </c>
      <c r="F108" s="381">
        <f t="shared" ref="F108:F113" si="2">IF(ISBLANK(D108), "-", E108/$B$56)</f>
        <v>0.95988415328001297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14457001</v>
      </c>
      <c r="E109" s="416">
        <f t="shared" si="1"/>
        <v>50.266367626253391</v>
      </c>
      <c r="F109" s="382">
        <f t="shared" si="2"/>
        <v>1.0053273525250679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14006772</v>
      </c>
      <c r="E110" s="416">
        <f t="shared" si="1"/>
        <v>48.700940852747571</v>
      </c>
      <c r="F110" s="382">
        <f t="shared" si="2"/>
        <v>0.97401881705495141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14232099</v>
      </c>
      <c r="E111" s="416">
        <f t="shared" si="1"/>
        <v>49.484393092815949</v>
      </c>
      <c r="F111" s="382">
        <f t="shared" si="2"/>
        <v>0.98968786185631896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13738384</v>
      </c>
      <c r="E112" s="416">
        <f t="shared" si="1"/>
        <v>47.767767376832694</v>
      </c>
      <c r="F112" s="382">
        <f t="shared" si="2"/>
        <v>0.95535534753665385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14122057</v>
      </c>
      <c r="E113" s="417">
        <f t="shared" si="1"/>
        <v>49.101781814977052</v>
      </c>
      <c r="F113" s="385">
        <f t="shared" si="2"/>
        <v>0.98203563629954105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0.97771819475875754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90"/>
      <c r="D116" s="391"/>
      <c r="E116" s="352" t="s">
        <v>84</v>
      </c>
      <c r="F116" s="392">
        <f>STDEV(F108:F113)/F115</f>
        <v>1.9167492909409063E-2</v>
      </c>
      <c r="I116" s="234"/>
    </row>
    <row r="117" spans="1:10" ht="27" customHeight="1" x14ac:dyDescent="0.4">
      <c r="A117" s="632" t="s">
        <v>78</v>
      </c>
      <c r="B117" s="633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34"/>
      <c r="B118" s="635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644" t="str">
        <f>B20</f>
        <v xml:space="preserve">Lamivudine 30 mg, Zidovudine 60 mg, Nevirapine 50mg  </v>
      </c>
      <c r="D120" s="644"/>
      <c r="E120" s="341" t="s">
        <v>124</v>
      </c>
      <c r="F120" s="341"/>
      <c r="G120" s="342">
        <f>F115</f>
        <v>0.97771819475875754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45" t="s">
        <v>26</v>
      </c>
      <c r="C122" s="645"/>
      <c r="E122" s="347" t="s">
        <v>27</v>
      </c>
      <c r="F122" s="399"/>
      <c r="G122" s="645" t="s">
        <v>28</v>
      </c>
      <c r="H122" s="645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1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2" t="s">
        <v>45</v>
      </c>
      <c r="B1" s="642"/>
      <c r="C1" s="642"/>
      <c r="D1" s="642"/>
      <c r="E1" s="642"/>
      <c r="F1" s="642"/>
      <c r="G1" s="642"/>
      <c r="H1" s="642"/>
      <c r="I1" s="642"/>
    </row>
    <row r="2" spans="1:9" ht="18.7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</row>
    <row r="3" spans="1:9" ht="18.7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</row>
    <row r="4" spans="1:9" ht="18.75" customHeight="1" x14ac:dyDescent="0.25">
      <c r="A4" s="642"/>
      <c r="B4" s="642"/>
      <c r="C4" s="642"/>
      <c r="D4" s="642"/>
      <c r="E4" s="642"/>
      <c r="F4" s="642"/>
      <c r="G4" s="642"/>
      <c r="H4" s="642"/>
      <c r="I4" s="642"/>
    </row>
    <row r="5" spans="1:9" ht="18.75" customHeight="1" x14ac:dyDescent="0.25">
      <c r="A5" s="642"/>
      <c r="B5" s="642"/>
      <c r="C5" s="642"/>
      <c r="D5" s="642"/>
      <c r="E5" s="642"/>
      <c r="F5" s="642"/>
      <c r="G5" s="642"/>
      <c r="H5" s="642"/>
      <c r="I5" s="642"/>
    </row>
    <row r="6" spans="1:9" ht="18.75" customHeight="1" x14ac:dyDescent="0.25">
      <c r="A6" s="642"/>
      <c r="B6" s="642"/>
      <c r="C6" s="642"/>
      <c r="D6" s="642"/>
      <c r="E6" s="642"/>
      <c r="F6" s="642"/>
      <c r="G6" s="642"/>
      <c r="H6" s="642"/>
      <c r="I6" s="642"/>
    </row>
    <row r="7" spans="1:9" ht="18.75" customHeight="1" x14ac:dyDescent="0.25">
      <c r="A7" s="642"/>
      <c r="B7" s="642"/>
      <c r="C7" s="642"/>
      <c r="D7" s="642"/>
      <c r="E7" s="642"/>
      <c r="F7" s="642"/>
      <c r="G7" s="642"/>
      <c r="H7" s="642"/>
      <c r="I7" s="642"/>
    </row>
    <row r="8" spans="1:9" x14ac:dyDescent="0.25">
      <c r="A8" s="643" t="s">
        <v>46</v>
      </c>
      <c r="B8" s="643"/>
      <c r="C8" s="643"/>
      <c r="D8" s="643"/>
      <c r="E8" s="643"/>
      <c r="F8" s="643"/>
      <c r="G8" s="643"/>
      <c r="H8" s="643"/>
      <c r="I8" s="643"/>
    </row>
    <row r="9" spans="1:9" x14ac:dyDescent="0.25">
      <c r="A9" s="643"/>
      <c r="B9" s="643"/>
      <c r="C9" s="643"/>
      <c r="D9" s="643"/>
      <c r="E9" s="643"/>
      <c r="F9" s="643"/>
      <c r="G9" s="643"/>
      <c r="H9" s="643"/>
      <c r="I9" s="643"/>
    </row>
    <row r="10" spans="1:9" x14ac:dyDescent="0.25">
      <c r="A10" s="643"/>
      <c r="B10" s="643"/>
      <c r="C10" s="643"/>
      <c r="D10" s="643"/>
      <c r="E10" s="643"/>
      <c r="F10" s="643"/>
      <c r="G10" s="643"/>
      <c r="H10" s="643"/>
      <c r="I10" s="643"/>
    </row>
    <row r="11" spans="1:9" x14ac:dyDescent="0.25">
      <c r="A11" s="643"/>
      <c r="B11" s="643"/>
      <c r="C11" s="643"/>
      <c r="D11" s="643"/>
      <c r="E11" s="643"/>
      <c r="F11" s="643"/>
      <c r="G11" s="643"/>
      <c r="H11" s="643"/>
      <c r="I11" s="643"/>
    </row>
    <row r="12" spans="1:9" x14ac:dyDescent="0.25">
      <c r="A12" s="643"/>
      <c r="B12" s="643"/>
      <c r="C12" s="643"/>
      <c r="D12" s="643"/>
      <c r="E12" s="643"/>
      <c r="F12" s="643"/>
      <c r="G12" s="643"/>
      <c r="H12" s="643"/>
      <c r="I12" s="643"/>
    </row>
    <row r="13" spans="1:9" x14ac:dyDescent="0.25">
      <c r="A13" s="643"/>
      <c r="B13" s="643"/>
      <c r="C13" s="643"/>
      <c r="D13" s="643"/>
      <c r="E13" s="643"/>
      <c r="F13" s="643"/>
      <c r="G13" s="643"/>
      <c r="H13" s="643"/>
      <c r="I13" s="643"/>
    </row>
    <row r="14" spans="1:9" x14ac:dyDescent="0.25">
      <c r="A14" s="643"/>
      <c r="B14" s="643"/>
      <c r="C14" s="643"/>
      <c r="D14" s="643"/>
      <c r="E14" s="643"/>
      <c r="F14" s="643"/>
      <c r="G14" s="643"/>
      <c r="H14" s="643"/>
      <c r="I14" s="643"/>
    </row>
    <row r="15" spans="1:9" ht="19.5" customHeight="1" x14ac:dyDescent="0.3">
      <c r="A15" s="418"/>
    </row>
    <row r="16" spans="1:9" ht="19.5" customHeight="1" x14ac:dyDescent="0.3">
      <c r="A16" s="615" t="s">
        <v>31</v>
      </c>
      <c r="B16" s="616"/>
      <c r="C16" s="616"/>
      <c r="D16" s="616"/>
      <c r="E16" s="616"/>
      <c r="F16" s="616"/>
      <c r="G16" s="616"/>
      <c r="H16" s="617"/>
    </row>
    <row r="17" spans="1:14" ht="20.25" customHeight="1" x14ac:dyDescent="0.25">
      <c r="A17" s="618" t="s">
        <v>47</v>
      </c>
      <c r="B17" s="618"/>
      <c r="C17" s="618"/>
      <c r="D17" s="618"/>
      <c r="E17" s="618"/>
      <c r="F17" s="618"/>
      <c r="G17" s="618"/>
      <c r="H17" s="618"/>
    </row>
    <row r="18" spans="1:14" ht="26.25" customHeight="1" x14ac:dyDescent="0.4">
      <c r="A18" s="420" t="s">
        <v>33</v>
      </c>
      <c r="B18" s="614" t="s">
        <v>5</v>
      </c>
      <c r="C18" s="614"/>
      <c r="D18" s="590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19" t="s">
        <v>9</v>
      </c>
      <c r="C20" s="619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19" t="s">
        <v>11</v>
      </c>
      <c r="C21" s="619"/>
      <c r="D21" s="619"/>
      <c r="E21" s="619"/>
      <c r="F21" s="619"/>
      <c r="G21" s="619"/>
      <c r="H21" s="619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14" t="s">
        <v>129</v>
      </c>
      <c r="C26" s="614"/>
    </row>
    <row r="27" spans="1:14" ht="26.25" customHeight="1" x14ac:dyDescent="0.4">
      <c r="A27" s="429" t="s">
        <v>48</v>
      </c>
      <c r="B27" s="620" t="s">
        <v>130</v>
      </c>
      <c r="C27" s="620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49</v>
      </c>
      <c r="B29" s="431"/>
      <c r="C29" s="621" t="s">
        <v>50</v>
      </c>
      <c r="D29" s="622"/>
      <c r="E29" s="622"/>
      <c r="F29" s="622"/>
      <c r="G29" s="623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24" t="s">
        <v>53</v>
      </c>
      <c r="D31" s="625"/>
      <c r="E31" s="625"/>
      <c r="F31" s="625"/>
      <c r="G31" s="625"/>
      <c r="H31" s="626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24" t="s">
        <v>55</v>
      </c>
      <c r="D32" s="625"/>
      <c r="E32" s="625"/>
      <c r="F32" s="625"/>
      <c r="G32" s="625"/>
      <c r="H32" s="626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27" t="s">
        <v>59</v>
      </c>
      <c r="E36" s="628"/>
      <c r="F36" s="627" t="s">
        <v>60</v>
      </c>
      <c r="G36" s="629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5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10</v>
      </c>
      <c r="C38" s="451">
        <v>1</v>
      </c>
      <c r="D38" s="602">
        <v>115883001</v>
      </c>
      <c r="E38" s="453">
        <f>IF(ISBLANK(D38),"-",$D$48/$D$45*D38)</f>
        <v>104918018.84998778</v>
      </c>
      <c r="F38" s="60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603">
        <v>114251717</v>
      </c>
      <c r="E39" s="458">
        <f>IF(ISBLANK(D39),"-",$D$48/$D$45*D39)</f>
        <v>103441088.80861196</v>
      </c>
      <c r="F39" s="603">
        <v>107073330</v>
      </c>
      <c r="G39" s="459">
        <f>IF(ISBLANK(F39),"-",$D$48/$F$45*F39)</f>
        <v>104095167.26456091</v>
      </c>
      <c r="I39" s="631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603">
        <v>114791180</v>
      </c>
      <c r="E40" s="458">
        <f>IF(ISBLANK(D40),"-",$D$48/$D$45*D40)</f>
        <v>103929507.20228879</v>
      </c>
      <c r="F40" s="603">
        <v>106677213</v>
      </c>
      <c r="G40" s="459">
        <f>IF(ISBLANK(F40),"-",$D$48/$F$45*F40)</f>
        <v>103710067.95578499</v>
      </c>
      <c r="I40" s="631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604"/>
      <c r="E41" s="463" t="str">
        <f>IF(ISBLANK(D41),"-",$D$48/$D$45*D41)</f>
        <v>-</v>
      </c>
      <c r="F41" s="604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33.47</v>
      </c>
      <c r="E43" s="460"/>
      <c r="F43" s="605">
        <v>31.17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100</v>
      </c>
      <c r="C45" s="473" t="s">
        <v>77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32" t="s">
        <v>78</v>
      </c>
      <c r="B46" s="633"/>
      <c r="C46" s="473" t="s">
        <v>79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34"/>
      <c r="B47" s="635"/>
      <c r="C47" s="482" t="s">
        <v>80</v>
      </c>
      <c r="D47" s="483">
        <v>0.3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497" t="s">
        <v>87</v>
      </c>
      <c r="B56" s="498">
        <v>60</v>
      </c>
      <c r="C56" s="419" t="str">
        <f>B20</f>
        <v xml:space="preserve">Lamivudine 30 mg, Zidovudine 60 mg, Nevirapine 50mg  </v>
      </c>
      <c r="H56" s="499"/>
    </row>
    <row r="57" spans="1:12" ht="18.75" x14ac:dyDescent="0.3">
      <c r="A57" s="496" t="s">
        <v>88</v>
      </c>
      <c r="B57" s="591">
        <f>Uniformity!C46</f>
        <v>350.30349999999999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100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10</v>
      </c>
      <c r="C60" s="636" t="s">
        <v>94</v>
      </c>
      <c r="D60" s="639">
        <v>329.4</v>
      </c>
      <c r="E60" s="502">
        <v>1</v>
      </c>
      <c r="F60" s="503">
        <v>96032026</v>
      </c>
      <c r="G60" s="593">
        <f>IF(ISBLANK(F60),"-",(F60/$D$50*$D$47*$B$68)*($B$57/$D$60))</f>
        <v>58.860838119055067</v>
      </c>
      <c r="H60" s="504">
        <f t="shared" ref="H60:H71" si="0">IF(ISBLANK(F60),"-",G60/$B$56)</f>
        <v>0.98101396865091783</v>
      </c>
      <c r="L60" s="432"/>
    </row>
    <row r="61" spans="1:12" s="3" customFormat="1" ht="26.25" customHeight="1" x14ac:dyDescent="0.4">
      <c r="A61" s="444" t="s">
        <v>95</v>
      </c>
      <c r="B61" s="445">
        <v>20</v>
      </c>
      <c r="C61" s="637"/>
      <c r="D61" s="640"/>
      <c r="E61" s="505">
        <v>2</v>
      </c>
      <c r="F61" s="457">
        <v>96084357</v>
      </c>
      <c r="G61" s="594">
        <f>IF(ISBLANK(F61),"-",(F61/$D$50*$D$47*$B$68)*($B$57/$D$60))</f>
        <v>58.892913319880343</v>
      </c>
      <c r="H61" s="506">
        <f t="shared" si="0"/>
        <v>0.981548555331339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637"/>
      <c r="D62" s="640"/>
      <c r="E62" s="505">
        <v>3</v>
      </c>
      <c r="F62" s="507">
        <v>95502368</v>
      </c>
      <c r="G62" s="594">
        <f>IF(ISBLANK(F62),"-",(F62/$D$50*$D$47*$B$68)*($B$57/$D$60))</f>
        <v>58.536195235893743</v>
      </c>
      <c r="H62" s="506">
        <f t="shared" si="0"/>
        <v>0.97560325393156233</v>
      </c>
      <c r="L62" s="432"/>
    </row>
    <row r="63" spans="1:12" ht="27" customHeight="1" x14ac:dyDescent="0.4">
      <c r="A63" s="444" t="s">
        <v>97</v>
      </c>
      <c r="B63" s="445">
        <v>1</v>
      </c>
      <c r="C63" s="638"/>
      <c r="D63" s="641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636" t="s">
        <v>99</v>
      </c>
      <c r="D64" s="639">
        <v>313.10000000000002</v>
      </c>
      <c r="E64" s="502">
        <v>1</v>
      </c>
      <c r="F64" s="503">
        <v>92372185</v>
      </c>
      <c r="G64" s="595">
        <f>IF(ISBLANK(F64),"-",(F64/$D$50*$D$47*$B$68)*($B$57/$D$64))</f>
        <v>59.565130045397247</v>
      </c>
      <c r="H64" s="510">
        <f t="shared" si="0"/>
        <v>0.99275216742328742</v>
      </c>
    </row>
    <row r="65" spans="1:8" ht="26.25" customHeight="1" x14ac:dyDescent="0.4">
      <c r="A65" s="444" t="s">
        <v>100</v>
      </c>
      <c r="B65" s="445">
        <v>1</v>
      </c>
      <c r="C65" s="637"/>
      <c r="D65" s="640"/>
      <c r="E65" s="505">
        <v>2</v>
      </c>
      <c r="F65" s="457">
        <v>91412729</v>
      </c>
      <c r="G65" s="596">
        <f>IF(ISBLANK(F65),"-",(F65/$D$50*$D$47*$B$68)*($B$57/$D$64))</f>
        <v>58.946435993580273</v>
      </c>
      <c r="H65" s="511">
        <f t="shared" si="0"/>
        <v>0.98244059989300458</v>
      </c>
    </row>
    <row r="66" spans="1:8" ht="26.25" customHeight="1" x14ac:dyDescent="0.4">
      <c r="A66" s="444" t="s">
        <v>101</v>
      </c>
      <c r="B66" s="445">
        <v>1</v>
      </c>
      <c r="C66" s="637"/>
      <c r="D66" s="640"/>
      <c r="E66" s="505">
        <v>3</v>
      </c>
      <c r="F66" s="457">
        <v>91778436</v>
      </c>
      <c r="G66" s="596">
        <f>IF(ISBLANK(F66),"-",(F66/$D$50*$D$47*$B$68)*($B$57/$D$64))</f>
        <v>59.182257902670244</v>
      </c>
      <c r="H66" s="511">
        <f t="shared" si="0"/>
        <v>0.98637096504450406</v>
      </c>
    </row>
    <row r="67" spans="1:8" ht="27" customHeight="1" x14ac:dyDescent="0.4">
      <c r="A67" s="444" t="s">
        <v>102</v>
      </c>
      <c r="B67" s="445">
        <v>1</v>
      </c>
      <c r="C67" s="638"/>
      <c r="D67" s="641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103</v>
      </c>
      <c r="B68" s="513">
        <f>(B67/B66)*(B65/B64)*(B63/B62)*(B61/B60)*B59</f>
        <v>200</v>
      </c>
      <c r="C68" s="636" t="s">
        <v>104</v>
      </c>
      <c r="D68" s="639">
        <v>323.41000000000003</v>
      </c>
      <c r="E68" s="502">
        <v>1</v>
      </c>
      <c r="F68" s="503">
        <v>91967763</v>
      </c>
      <c r="G68" s="595">
        <f>IF(ISBLANK(F68),"-",(F68/$D$50*$D$47*$B$68)*($B$57/$D$68))</f>
        <v>57.413777748679607</v>
      </c>
      <c r="H68" s="506">
        <f t="shared" si="0"/>
        <v>0.95689629581132674</v>
      </c>
    </row>
    <row r="69" spans="1:8" ht="27" customHeight="1" x14ac:dyDescent="0.4">
      <c r="A69" s="492" t="s">
        <v>105</v>
      </c>
      <c r="B69" s="514">
        <f>(D47*B68)/B56*B57</f>
        <v>350.30349999999999</v>
      </c>
      <c r="C69" s="637"/>
      <c r="D69" s="640"/>
      <c r="E69" s="505">
        <v>2</v>
      </c>
      <c r="F69" s="457">
        <v>91905542</v>
      </c>
      <c r="G69" s="596">
        <f>IF(ISBLANK(F69),"-",(F69/$D$50*$D$47*$B$68)*($B$57/$D$68))</f>
        <v>57.374934326280609</v>
      </c>
      <c r="H69" s="506">
        <f t="shared" si="0"/>
        <v>0.95624890543801011</v>
      </c>
    </row>
    <row r="70" spans="1:8" ht="26.25" customHeight="1" x14ac:dyDescent="0.4">
      <c r="A70" s="649" t="s">
        <v>78</v>
      </c>
      <c r="B70" s="650"/>
      <c r="C70" s="637"/>
      <c r="D70" s="640"/>
      <c r="E70" s="505">
        <v>3</v>
      </c>
      <c r="F70" s="457">
        <v>91995387</v>
      </c>
      <c r="G70" s="596">
        <f>IF(ISBLANK(F70),"-",(F70/$D$50*$D$47*$B$68)*($B$57/$D$68))</f>
        <v>57.431022902250753</v>
      </c>
      <c r="H70" s="506">
        <f t="shared" si="0"/>
        <v>0.95718371503751254</v>
      </c>
    </row>
    <row r="71" spans="1:8" ht="27" customHeight="1" x14ac:dyDescent="0.4">
      <c r="A71" s="651"/>
      <c r="B71" s="652"/>
      <c r="C71" s="648"/>
      <c r="D71" s="641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71</v>
      </c>
      <c r="H72" s="519">
        <f>AVERAGE(H60:H71)</f>
        <v>0.97445093628460733</v>
      </c>
    </row>
    <row r="73" spans="1:8" ht="26.25" customHeight="1" x14ac:dyDescent="0.4">
      <c r="C73" s="516"/>
      <c r="D73" s="516"/>
      <c r="E73" s="516"/>
      <c r="F73" s="517"/>
      <c r="G73" s="520" t="s">
        <v>84</v>
      </c>
      <c r="H73" s="598">
        <f>STDEV(H60:H71)/H72</f>
        <v>1.4391190984125814E-2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106</v>
      </c>
      <c r="B76" s="524" t="s">
        <v>107</v>
      </c>
      <c r="C76" s="644" t="str">
        <f>B20</f>
        <v xml:space="preserve">Lamivudine 30 mg, Zidovudine 60 mg, Nevirapine 50mg  </v>
      </c>
      <c r="D76" s="644"/>
      <c r="E76" s="525" t="s">
        <v>108</v>
      </c>
      <c r="F76" s="525"/>
      <c r="G76" s="526">
        <f>H72</f>
        <v>0.97445093628460733</v>
      </c>
      <c r="H76" s="527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30" t="str">
        <f>B26</f>
        <v>Zidovudine</v>
      </c>
      <c r="C79" s="630"/>
    </row>
    <row r="80" spans="1:8" ht="26.25" customHeight="1" x14ac:dyDescent="0.4">
      <c r="A80" s="429" t="s">
        <v>48</v>
      </c>
      <c r="B80" s="630" t="str">
        <f>B27</f>
        <v>NQCL-WRS-Z1-1</v>
      </c>
      <c r="C80" s="630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49</v>
      </c>
      <c r="B82" s="431">
        <v>0</v>
      </c>
      <c r="C82" s="621" t="s">
        <v>50</v>
      </c>
      <c r="D82" s="622"/>
      <c r="E82" s="622"/>
      <c r="F82" s="622"/>
      <c r="G82" s="623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624" t="s">
        <v>111</v>
      </c>
      <c r="D84" s="625"/>
      <c r="E84" s="625"/>
      <c r="F84" s="625"/>
      <c r="G84" s="625"/>
      <c r="H84" s="626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624" t="s">
        <v>112</v>
      </c>
      <c r="D85" s="625"/>
      <c r="E85" s="625"/>
      <c r="F85" s="625"/>
      <c r="G85" s="625"/>
      <c r="H85" s="626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9" t="s">
        <v>59</v>
      </c>
      <c r="E89" s="530"/>
      <c r="F89" s="627" t="s">
        <v>60</v>
      </c>
      <c r="G89" s="629"/>
    </row>
    <row r="90" spans="1:12" ht="27" customHeight="1" x14ac:dyDescent="0.4">
      <c r="A90" s="444" t="s">
        <v>61</v>
      </c>
      <c r="B90" s="445">
        <v>5</v>
      </c>
      <c r="C90" s="531" t="s">
        <v>62</v>
      </c>
      <c r="D90" s="447" t="s">
        <v>63</v>
      </c>
      <c r="E90" s="448" t="s">
        <v>64</v>
      </c>
      <c r="F90" s="447" t="s">
        <v>63</v>
      </c>
      <c r="G90" s="532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50</v>
      </c>
      <c r="C91" s="533">
        <v>1</v>
      </c>
      <c r="D91" s="452">
        <v>20682874</v>
      </c>
      <c r="E91" s="453">
        <f>IF(ISBLANK(D91),"-",$D$101/$D$98*D91)</f>
        <v>23135982.191796146</v>
      </c>
      <c r="F91" s="452">
        <v>23318235</v>
      </c>
      <c r="G91" s="454">
        <f>IF(ISBLANK(F91),"-",$D$101/$F$98*F91)</f>
        <v>23422606.13292833</v>
      </c>
      <c r="I91" s="455"/>
    </row>
    <row r="92" spans="1:12" ht="26.25" customHeight="1" x14ac:dyDescent="0.4">
      <c r="A92" s="444" t="s">
        <v>67</v>
      </c>
      <c r="B92" s="445">
        <v>1</v>
      </c>
      <c r="C92" s="517">
        <v>2</v>
      </c>
      <c r="D92" s="457">
        <v>20707489</v>
      </c>
      <c r="E92" s="458">
        <f>IF(ISBLANK(D92),"-",$D$101/$D$98*D92)</f>
        <v>23163516.672819</v>
      </c>
      <c r="F92" s="457">
        <v>23137328</v>
      </c>
      <c r="G92" s="459">
        <f>IF(ISBLANK(F92),"-",$D$101/$F$98*F92)</f>
        <v>23240889.403180573</v>
      </c>
      <c r="I92" s="631">
        <f>ABS((F96/D96*D95)-F95)/D95</f>
        <v>8.0569798356300015E-3</v>
      </c>
    </row>
    <row r="93" spans="1:12" ht="26.25" customHeight="1" x14ac:dyDescent="0.4">
      <c r="A93" s="444" t="s">
        <v>68</v>
      </c>
      <c r="B93" s="445">
        <v>1</v>
      </c>
      <c r="C93" s="517">
        <v>3</v>
      </c>
      <c r="D93" s="457">
        <v>20907340</v>
      </c>
      <c r="E93" s="458">
        <f>IF(ISBLANK(D93),"-",$D$101/$D$98*D93)</f>
        <v>23387071.154513016</v>
      </c>
      <c r="F93" s="457">
        <v>23422415</v>
      </c>
      <c r="G93" s="459">
        <f>IF(ISBLANK(F93),"-",$D$101/$F$98*F93)</f>
        <v>23527252.436858643</v>
      </c>
      <c r="I93" s="631"/>
    </row>
    <row r="94" spans="1:12" ht="27" customHeight="1" x14ac:dyDescent="0.4">
      <c r="A94" s="444" t="s">
        <v>69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36" t="s">
        <v>71</v>
      </c>
      <c r="D95" s="537">
        <f>AVERAGE(D91:D94)</f>
        <v>20765901</v>
      </c>
      <c r="E95" s="468">
        <f>AVERAGE(E91:E94)</f>
        <v>23228856.673042718</v>
      </c>
      <c r="F95" s="538">
        <f>AVERAGE(F91:F94)</f>
        <v>23292659.333333332</v>
      </c>
      <c r="G95" s="539">
        <f>AVERAGE(G91:G94)</f>
        <v>23396915.990989182</v>
      </c>
    </row>
    <row r="96" spans="1:12" ht="26.25" customHeight="1" x14ac:dyDescent="0.4">
      <c r="A96" s="444" t="s">
        <v>72</v>
      </c>
      <c r="B96" s="430">
        <v>1</v>
      </c>
      <c r="C96" s="540" t="s">
        <v>113</v>
      </c>
      <c r="D96" s="541">
        <v>30.1</v>
      </c>
      <c r="E96" s="460"/>
      <c r="F96" s="472">
        <v>33.520000000000003</v>
      </c>
    </row>
    <row r="97" spans="1:10" ht="26.25" customHeight="1" x14ac:dyDescent="0.4">
      <c r="A97" s="444" t="s">
        <v>74</v>
      </c>
      <c r="B97" s="430">
        <v>1</v>
      </c>
      <c r="C97" s="542" t="s">
        <v>114</v>
      </c>
      <c r="D97" s="543">
        <f>D96*$B$87</f>
        <v>30.1</v>
      </c>
      <c r="E97" s="475"/>
      <c r="F97" s="474">
        <f>F96*$B$87</f>
        <v>33.520000000000003</v>
      </c>
    </row>
    <row r="98" spans="1:10" ht="19.5" customHeight="1" x14ac:dyDescent="0.3">
      <c r="A98" s="444" t="s">
        <v>76</v>
      </c>
      <c r="B98" s="544">
        <f>(B97/B96)*(B95/B94)*(B93/B92)*(B91/B90)*B89</f>
        <v>500</v>
      </c>
      <c r="C98" s="542" t="s">
        <v>115</v>
      </c>
      <c r="D98" s="545">
        <f>D97*$B$83/100</f>
        <v>29.798999999999999</v>
      </c>
      <c r="E98" s="478"/>
      <c r="F98" s="477">
        <f>F97*$B$83/100</f>
        <v>33.184800000000003</v>
      </c>
    </row>
    <row r="99" spans="1:10" ht="19.5" customHeight="1" x14ac:dyDescent="0.3">
      <c r="A99" s="632" t="s">
        <v>78</v>
      </c>
      <c r="B99" s="646"/>
      <c r="C99" s="542" t="s">
        <v>116</v>
      </c>
      <c r="D99" s="546">
        <f>D98/$B$98</f>
        <v>5.9597999999999998E-2</v>
      </c>
      <c r="E99" s="478"/>
      <c r="F99" s="481">
        <f>F98/$B$98</f>
        <v>6.6369600000000001E-2</v>
      </c>
      <c r="G99" s="547"/>
      <c r="H99" s="470"/>
    </row>
    <row r="100" spans="1:10" ht="19.5" customHeight="1" x14ac:dyDescent="0.3">
      <c r="A100" s="634"/>
      <c r="B100" s="647"/>
      <c r="C100" s="542" t="s">
        <v>80</v>
      </c>
      <c r="D100" s="548">
        <f>$B$56/$B$116</f>
        <v>6.6666666666666666E-2</v>
      </c>
      <c r="F100" s="486"/>
      <c r="G100" s="549"/>
      <c r="H100" s="470"/>
    </row>
    <row r="101" spans="1:10" ht="18.75" x14ac:dyDescent="0.3">
      <c r="C101" s="542" t="s">
        <v>81</v>
      </c>
      <c r="D101" s="543">
        <f>D100*$B$98</f>
        <v>33.333333333333336</v>
      </c>
      <c r="F101" s="486"/>
      <c r="G101" s="547"/>
      <c r="H101" s="470"/>
    </row>
    <row r="102" spans="1:10" ht="19.5" customHeight="1" x14ac:dyDescent="0.3">
      <c r="C102" s="550" t="s">
        <v>82</v>
      </c>
      <c r="D102" s="551">
        <f>D101/B34</f>
        <v>33.333333333333336</v>
      </c>
      <c r="F102" s="490"/>
      <c r="G102" s="547"/>
      <c r="H102" s="470"/>
      <c r="J102" s="552"/>
    </row>
    <row r="103" spans="1:10" ht="18.75" x14ac:dyDescent="0.3">
      <c r="C103" s="553" t="s">
        <v>117</v>
      </c>
      <c r="D103" s="554">
        <f>AVERAGE(E91:E94,G91:G94)</f>
        <v>23312886.33201595</v>
      </c>
      <c r="F103" s="490"/>
      <c r="G103" s="555"/>
      <c r="H103" s="470"/>
      <c r="J103" s="556"/>
    </row>
    <row r="104" spans="1:10" ht="18.75" x14ac:dyDescent="0.3">
      <c r="C104" s="520" t="s">
        <v>84</v>
      </c>
      <c r="D104" s="557">
        <f>STDEV(E91:E94,G91:G94)/D103</f>
        <v>6.7081813486705912E-3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118</v>
      </c>
      <c r="B107" s="443">
        <v>900</v>
      </c>
      <c r="C107" s="559" t="s">
        <v>119</v>
      </c>
      <c r="D107" s="560" t="s">
        <v>63</v>
      </c>
      <c r="E107" s="561" t="s">
        <v>120</v>
      </c>
      <c r="F107" s="562" t="s">
        <v>121</v>
      </c>
    </row>
    <row r="108" spans="1:10" ht="26.25" customHeight="1" x14ac:dyDescent="0.4">
      <c r="A108" s="444" t="s">
        <v>122</v>
      </c>
      <c r="B108" s="445">
        <v>1</v>
      </c>
      <c r="C108" s="563">
        <v>1</v>
      </c>
      <c r="D108" s="564">
        <v>23903921</v>
      </c>
      <c r="E108" s="599">
        <f t="shared" ref="E108:E113" si="1">IF(ISBLANK(D108),"-",D108/$D$103*$D$100*$B$116)</f>
        <v>61.52113640387558</v>
      </c>
      <c r="F108" s="565">
        <f t="shared" ref="F108:F113" si="2">IF(ISBLANK(D108), "-", E108/$B$56)</f>
        <v>1.0253522733979263</v>
      </c>
    </row>
    <row r="109" spans="1:10" ht="26.25" customHeight="1" x14ac:dyDescent="0.4">
      <c r="A109" s="444" t="s">
        <v>95</v>
      </c>
      <c r="B109" s="445">
        <v>1</v>
      </c>
      <c r="C109" s="563">
        <v>2</v>
      </c>
      <c r="D109" s="564">
        <v>25110983</v>
      </c>
      <c r="E109" s="600">
        <f t="shared" si="1"/>
        <v>64.627732428433021</v>
      </c>
      <c r="F109" s="566">
        <f t="shared" si="2"/>
        <v>1.0771288738072171</v>
      </c>
    </row>
    <row r="110" spans="1:10" ht="26.25" customHeight="1" x14ac:dyDescent="0.4">
      <c r="A110" s="444" t="s">
        <v>96</v>
      </c>
      <c r="B110" s="445">
        <v>1</v>
      </c>
      <c r="C110" s="563">
        <v>3</v>
      </c>
      <c r="D110" s="564">
        <v>23003099</v>
      </c>
      <c r="E110" s="600">
        <f t="shared" si="1"/>
        <v>59.202705334026753</v>
      </c>
      <c r="F110" s="566">
        <f t="shared" si="2"/>
        <v>0.98671175556711255</v>
      </c>
    </row>
    <row r="111" spans="1:10" ht="26.25" customHeight="1" x14ac:dyDescent="0.4">
      <c r="A111" s="444" t="s">
        <v>97</v>
      </c>
      <c r="B111" s="445">
        <v>1</v>
      </c>
      <c r="C111" s="563">
        <v>4</v>
      </c>
      <c r="D111" s="564">
        <v>23367146</v>
      </c>
      <c r="E111" s="600">
        <f t="shared" si="1"/>
        <v>60.139647233408944</v>
      </c>
      <c r="F111" s="566">
        <f t="shared" si="2"/>
        <v>1.002327453890149</v>
      </c>
    </row>
    <row r="112" spans="1:10" ht="26.25" customHeight="1" x14ac:dyDescent="0.4">
      <c r="A112" s="444" t="s">
        <v>98</v>
      </c>
      <c r="B112" s="445">
        <v>1</v>
      </c>
      <c r="C112" s="563">
        <v>5</v>
      </c>
      <c r="D112" s="564">
        <v>23684431</v>
      </c>
      <c r="E112" s="600">
        <f t="shared" si="1"/>
        <v>60.956238526691052</v>
      </c>
      <c r="F112" s="566">
        <f t="shared" si="2"/>
        <v>1.0159373087781842</v>
      </c>
    </row>
    <row r="113" spans="1:10" ht="26.25" customHeight="1" x14ac:dyDescent="0.4">
      <c r="A113" s="444" t="s">
        <v>100</v>
      </c>
      <c r="B113" s="445">
        <v>1</v>
      </c>
      <c r="C113" s="567">
        <v>6</v>
      </c>
      <c r="D113" s="568">
        <v>24329397</v>
      </c>
      <c r="E113" s="601">
        <f t="shared" si="1"/>
        <v>62.616177130983708</v>
      </c>
      <c r="F113" s="569">
        <f t="shared" si="2"/>
        <v>1.0436029521830619</v>
      </c>
    </row>
    <row r="114" spans="1:10" ht="26.25" customHeight="1" x14ac:dyDescent="0.4">
      <c r="A114" s="444" t="s">
        <v>101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102</v>
      </c>
      <c r="B115" s="445">
        <v>1</v>
      </c>
      <c r="C115" s="563"/>
      <c r="D115" s="571"/>
      <c r="E115" s="572" t="s">
        <v>71</v>
      </c>
      <c r="F115" s="573">
        <f>AVERAGE(F108:F113)</f>
        <v>1.0251767696039418</v>
      </c>
    </row>
    <row r="116" spans="1:10" ht="27" customHeight="1" x14ac:dyDescent="0.4">
      <c r="A116" s="444" t="s">
        <v>103</v>
      </c>
      <c r="B116" s="476">
        <f>(B115/B114)*(B113/B112)*(B111/B110)*(B109/B108)*B107</f>
        <v>900</v>
      </c>
      <c r="C116" s="574"/>
      <c r="D116" s="575"/>
      <c r="E116" s="536" t="s">
        <v>84</v>
      </c>
      <c r="F116" s="576">
        <f>STDEV(F108:F113)/F115</f>
        <v>3.1231171188370183E-2</v>
      </c>
      <c r="I116" s="418"/>
    </row>
    <row r="117" spans="1:10" ht="27" customHeight="1" x14ac:dyDescent="0.4">
      <c r="A117" s="632" t="s">
        <v>78</v>
      </c>
      <c r="B117" s="633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34"/>
      <c r="B118" s="635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106</v>
      </c>
      <c r="B120" s="524" t="s">
        <v>123</v>
      </c>
      <c r="C120" s="644" t="str">
        <f>B20</f>
        <v xml:space="preserve">Lamivudine 30 mg, Zidovudine 60 mg, Nevirapine 50mg  </v>
      </c>
      <c r="D120" s="644"/>
      <c r="E120" s="525" t="s">
        <v>124</v>
      </c>
      <c r="F120" s="525"/>
      <c r="G120" s="526">
        <f>F115</f>
        <v>1.0251767696039418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45" t="s">
        <v>26</v>
      </c>
      <c r="C122" s="645"/>
      <c r="E122" s="531" t="s">
        <v>27</v>
      </c>
      <c r="F122" s="583"/>
      <c r="G122" s="645" t="s">
        <v>28</v>
      </c>
      <c r="H122" s="645"/>
    </row>
    <row r="123" spans="1:10" ht="69.95" customHeight="1" x14ac:dyDescent="0.3">
      <c r="A123" s="584" t="s">
        <v>29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30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2015-10-01T08:46:18Z</cp:lastPrinted>
  <dcterms:created xsi:type="dcterms:W3CDTF">2005-07-05T10:19:27Z</dcterms:created>
  <dcterms:modified xsi:type="dcterms:W3CDTF">2015-10-01T09:00:27Z</dcterms:modified>
  <cp:category/>
</cp:coreProperties>
</file>