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9405"/>
  </bookViews>
  <sheets>
    <sheet name="SST " sheetId="6" r:id="rId1"/>
    <sheet name="Efavirenz154" sheetId="4" r:id="rId2"/>
  </sheets>
  <definedNames>
    <definedName name="_xlnm.Print_Area" localSheetId="1">Efavirenz154!$A$1:$I$128</definedName>
    <definedName name="_xlnm.Print_Area" localSheetId="0">'SST '!$A$12:$G$63</definedName>
  </definedNames>
  <calcPr calcId="144525"/>
</workbook>
</file>

<file path=xl/calcChain.xml><?xml version="1.0" encoding="utf-8"?>
<calcChain xmlns="http://schemas.openxmlformats.org/spreadsheetml/2006/main">
  <c r="B30" i="6" l="1"/>
  <c r="B21" i="6" l="1"/>
  <c r="B68" i="4"/>
  <c r="B83" i="4"/>
  <c r="B98" i="4" l="1"/>
  <c r="B116" i="4"/>
  <c r="B87" i="4" l="1"/>
  <c r="B53" i="6"/>
  <c r="E51" i="6"/>
  <c r="D51" i="6"/>
  <c r="C51" i="6"/>
  <c r="B51" i="6"/>
  <c r="B52" i="6" s="1"/>
  <c r="B32" i="6"/>
  <c r="E30" i="6"/>
  <c r="D30" i="6"/>
  <c r="C30" i="6"/>
  <c r="B31" i="6"/>
  <c r="G38" i="4" l="1"/>
  <c r="E38" i="4"/>
  <c r="B45" i="4"/>
  <c r="B30" i="4"/>
  <c r="B34" i="4"/>
  <c r="C120" i="4"/>
  <c r="D100" i="4"/>
  <c r="F95" i="4"/>
  <c r="D95" i="4"/>
  <c r="F97" i="4"/>
  <c r="C76" i="4"/>
  <c r="B69" i="4"/>
  <c r="C56" i="4"/>
  <c r="B55" i="4"/>
  <c r="D48" i="4"/>
  <c r="F42" i="4"/>
  <c r="D42" i="4"/>
  <c r="F44" i="4"/>
  <c r="I39" i="4" l="1"/>
  <c r="I92" i="4"/>
  <c r="D101" i="4"/>
  <c r="F45" i="4"/>
  <c r="F46" i="4" s="1"/>
  <c r="F98" i="4"/>
  <c r="D44" i="4"/>
  <c r="D45" i="4" s="1"/>
  <c r="D49" i="4"/>
  <c r="D97" i="4"/>
  <c r="D98" i="4" s="1"/>
  <c r="E91" i="4" s="1"/>
  <c r="G39" i="4"/>
  <c r="G91" i="4" l="1"/>
  <c r="D102" i="4"/>
  <c r="F99" i="4"/>
  <c r="D99" i="4"/>
  <c r="G92" i="4"/>
  <c r="G40" i="4"/>
  <c r="E40" i="4"/>
  <c r="E93" i="4"/>
  <c r="G93" i="4"/>
  <c r="E92" i="4"/>
  <c r="G42" i="4" l="1"/>
  <c r="G95" i="4"/>
  <c r="E39" i="4"/>
  <c r="D46" i="4"/>
  <c r="D103" i="4"/>
  <c r="E95" i="4"/>
  <c r="D105" i="4"/>
  <c r="E108" i="4" l="1"/>
  <c r="F108" i="4" s="1"/>
  <c r="E111" i="4"/>
  <c r="F111" i="4" s="1"/>
  <c r="E109" i="4"/>
  <c r="F109" i="4" s="1"/>
  <c r="E42" i="4"/>
  <c r="D50" i="4"/>
  <c r="G60" i="4" s="1"/>
  <c r="H60" i="4" s="1"/>
  <c r="D52" i="4"/>
  <c r="E112" i="4"/>
  <c r="F112" i="4" s="1"/>
  <c r="E110" i="4"/>
  <c r="F110" i="4" s="1"/>
  <c r="D104" i="4"/>
  <c r="E113" i="4"/>
  <c r="F113" i="4" s="1"/>
  <c r="G69" i="4" l="1"/>
  <c r="H69" i="4" s="1"/>
  <c r="G64" i="4"/>
  <c r="H64" i="4" s="1"/>
  <c r="D51" i="4"/>
  <c r="G61" i="4"/>
  <c r="H61" i="4" s="1"/>
  <c r="G68" i="4"/>
  <c r="H68" i="4" s="1"/>
  <c r="G65" i="4"/>
  <c r="H65" i="4" s="1"/>
  <c r="G62" i="4"/>
  <c r="H62" i="4" s="1"/>
  <c r="G70" i="4"/>
  <c r="H70" i="4" s="1"/>
  <c r="G66" i="4"/>
  <c r="H66" i="4" s="1"/>
  <c r="F115" i="4"/>
  <c r="G120" i="4" s="1"/>
  <c r="F117" i="4"/>
  <c r="H74" i="4" l="1"/>
  <c r="H72" i="4"/>
  <c r="F116" i="4"/>
  <c r="H73" i="4" l="1"/>
  <c r="G76" i="4"/>
</calcChain>
</file>

<file path=xl/sharedStrings.xml><?xml version="1.0" encoding="utf-8"?>
<sst xmlns="http://schemas.openxmlformats.org/spreadsheetml/2006/main" count="206" uniqueCount="120">
  <si>
    <t>HPLC System Suitability Report</t>
  </si>
  <si>
    <t>Analysis Data</t>
  </si>
  <si>
    <t>Sample(s)</t>
  </si>
  <si>
    <t>Reference Substance:</t>
  </si>
  <si>
    <t>% age Purity:</t>
  </si>
  <si>
    <t>Weight (mg):</t>
  </si>
  <si>
    <t>Standard Conc (mg/mL):</t>
  </si>
  <si>
    <t>2015-08-13 10:58:01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</si>
  <si>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</si>
  <si>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</si>
  <si>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</si>
  <si>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</si>
  <si>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</si>
  <si>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</si>
  <si>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</si>
  <si>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</si>
  <si>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</si>
  <si>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</si>
  <si>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</si>
  <si>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</si>
  <si>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</si>
  <si>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</si>
  <si>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</si>
  <si>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</si>
  <si>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</si>
  <si>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</si>
  <si>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</si>
  <si>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</si>
  <si>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</si>
  <si>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</si>
  <si>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</si>
  <si>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</si>
  <si>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</si>
  <si>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</si>
  <si>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</si>
  <si>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</si>
  <si>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</si>
  <si>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</si>
  <si>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</si>
  <si>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</si>
  <si>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</si>
  <si>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</si>
  <si>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</si>
  <si>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</si>
  <si>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</si>
  <si>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</si>
  <si>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</si>
  <si>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</si>
  <si>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</si>
  <si>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</si>
  <si>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</si>
  <si>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</si>
  <si>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</si>
  <si>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</si>
  <si>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</si>
  <si>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</si>
  <si>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</si>
  <si>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</si>
  <si>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</si>
  <si>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</si>
  <si>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</si>
  <si>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</si>
  <si>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</si>
  <si>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</si>
  <si>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</si>
  <si>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</si>
  <si>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</si>
  <si>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</si>
  <si>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</si>
  <si>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</si>
  <si>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</si>
  <si>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</si>
  <si>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</si>
  <si>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</si>
  <si>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</si>
  <si>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</si>
  <si>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</si>
  <si>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</si>
  <si>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</si>
  <si>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</si>
  <si>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</si>
  <si>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</si>
  <si>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</si>
  <si>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</si>
  <si>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</si>
  <si>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</si>
  <si>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</si>
  <si>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</si>
  <si>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</si>
  <si>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</si>
  <si>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</si>
  <si>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</si>
  <si>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</si>
  <si>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</si>
  <si>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</si>
  <si>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</si>
  <si>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</si>
  <si>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</si>
  <si>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</si>
  <si>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</si>
  <si>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</si>
  <si>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</si>
  <si>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</si>
  <si>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</si>
  <si>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</si>
  <si>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</si>
  <si>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</si>
  <si>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</si>
  <si>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</si>
  <si>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</si>
  <si>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</si>
  <si>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</si>
  <si>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</si>
  <si>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TENOFOVIR/LAMIVUDINE/EFAVIRENZ</t>
  </si>
  <si>
    <t>NDQD201508149</t>
  </si>
  <si>
    <t xml:space="preserve">Each film coated tablet contains:Tenofovir Disoproxil fumarate 300 mg, Lamivudine USP 300 mg/Efavirenz USP 600 mg
</t>
  </si>
  <si>
    <t>Efavirenz</t>
  </si>
  <si>
    <t>EFAVIRENZ</t>
  </si>
  <si>
    <t>E15-2</t>
  </si>
  <si>
    <t xml:space="preserve">DISSOLUTION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</si>
</sst>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%"/>
    <numFmt numFmtId="165" formatCode="0.0000"/>
    <numFmt numFmtId="166" formatCode="dd\-mmm\-yyyy"/>
    <numFmt numFmtId="167" formatCode="0.0000\ &quot;mg&quot;"/>
    <numFmt numFmtId="168" formatCode="0.000"/>
    <numFmt numFmtId="169" formatCode="0.0\ &quot;mg&quot;"/>
  </numFmts>
  <fonts count="23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1" fillId="2" borderId="0"/>
  </cellStyleXfs>
  <cellXfs count="274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8" fillId="3" borderId="0" xfId="0" applyFont="1" applyFill="1" applyProtection="1">
      <protection locked="0"/>
    </xf>
    <xf numFmtId="166" fontId="11" fillId="3" borderId="0" xfId="0" applyNumberFormat="1" applyFont="1" applyFill="1" applyAlignment="1" applyProtection="1">
      <alignment horizontal="center"/>
      <protection locked="0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4" fillId="2" borderId="0" xfId="0" applyFont="1" applyFill="1"/>
    <xf numFmtId="2" fontId="10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vertical="center" wrapText="1"/>
    </xf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16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>
      <alignment horizontal="right"/>
    </xf>
    <xf numFmtId="0" fontId="10" fillId="3" borderId="22" xfId="0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right"/>
    </xf>
    <xf numFmtId="0" fontId="10" fillId="3" borderId="24" xfId="0" applyFont="1" applyFill="1" applyBorder="1" applyAlignment="1" applyProtection="1">
      <alignment horizontal="center"/>
      <protection locked="0"/>
    </xf>
    <xf numFmtId="0" fontId="9" fillId="2" borderId="22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0" fontId="10" fillId="3" borderId="29" xfId="0" applyFont="1" applyFill="1" applyBorder="1" applyAlignment="1" applyProtection="1">
      <alignment horizontal="center"/>
      <protection locked="0"/>
    </xf>
    <xf numFmtId="168" fontId="8" fillId="2" borderId="26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0" fontId="15" fillId="2" borderId="13" xfId="0" applyFont="1" applyFill="1" applyBorder="1"/>
    <xf numFmtId="0" fontId="8" fillId="2" borderId="24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168" fontId="8" fillId="2" borderId="31" xfId="0" applyNumberFormat="1" applyFont="1" applyFill="1" applyBorder="1" applyAlignment="1">
      <alignment horizontal="center"/>
    </xf>
    <xf numFmtId="168" fontId="8" fillId="2" borderId="32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33" xfId="0" applyFont="1" applyFill="1" applyBorder="1" applyAlignment="1">
      <alignment horizontal="center"/>
    </xf>
    <xf numFmtId="0" fontId="10" fillId="3" borderId="34" xfId="0" applyFont="1" applyFill="1" applyBorder="1" applyAlignment="1" applyProtection="1">
      <alignment horizontal="center"/>
      <protection locked="0"/>
    </xf>
    <xf numFmtId="168" fontId="8" fillId="2" borderId="35" xfId="0" applyNumberFormat="1" applyFont="1" applyFill="1" applyBorder="1" applyAlignment="1">
      <alignment horizontal="center"/>
    </xf>
    <xf numFmtId="168" fontId="8" fillId="2" borderId="36" xfId="0" applyNumberFormat="1" applyFont="1" applyFill="1" applyBorder="1" applyAlignment="1">
      <alignment horizontal="center"/>
    </xf>
    <xf numFmtId="0" fontId="8" fillId="2" borderId="15" xfId="0" applyFont="1" applyFill="1" applyBorder="1"/>
    <xf numFmtId="0" fontId="8" fillId="2" borderId="24" xfId="0" applyFont="1" applyFill="1" applyBorder="1" applyAlignment="1">
      <alignment horizontal="right"/>
    </xf>
    <xf numFmtId="1" fontId="9" fillId="6" borderId="37" xfId="0" applyNumberFormat="1" applyFont="1" applyFill="1" applyBorder="1" applyAlignment="1">
      <alignment horizontal="center"/>
    </xf>
    <xf numFmtId="168" fontId="9" fillId="6" borderId="38" xfId="0" applyNumberFormat="1" applyFont="1" applyFill="1" applyBorder="1" applyAlignment="1">
      <alignment horizontal="center"/>
    </xf>
    <xf numFmtId="168" fontId="9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0" xfId="0" applyFont="1" applyFill="1" applyBorder="1" applyAlignment="1">
      <alignment horizontal="right"/>
    </xf>
    <xf numFmtId="0" fontId="10" fillId="3" borderId="16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>
      <alignment horizontal="right"/>
    </xf>
    <xf numFmtId="2" fontId="8" fillId="6" borderId="41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24" xfId="0" applyFont="1" applyFill="1" applyBorder="1" applyAlignment="1">
      <alignment horizontal="center"/>
    </xf>
    <xf numFmtId="2" fontId="8" fillId="7" borderId="41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65" fontId="8" fillId="6" borderId="41" xfId="0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8" fillId="6" borderId="17" xfId="0" applyNumberFormat="1" applyFont="1" applyFill="1" applyBorder="1" applyAlignment="1">
      <alignment horizontal="center"/>
    </xf>
    <xf numFmtId="0" fontId="8" fillId="2" borderId="42" xfId="0" applyFont="1" applyFill="1" applyBorder="1" applyAlignment="1">
      <alignment horizontal="right"/>
    </xf>
    <xf numFmtId="165" fontId="10" fillId="3" borderId="41" xfId="0" applyNumberFormat="1" applyFont="1" applyFill="1" applyBorder="1" applyAlignment="1" applyProtection="1">
      <alignment horizontal="center"/>
      <protection locked="0"/>
    </xf>
    <xf numFmtId="165" fontId="8" fillId="2" borderId="0" xfId="0" applyNumberFormat="1" applyFont="1" applyFill="1"/>
    <xf numFmtId="0" fontId="8" fillId="2" borderId="29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15" xfId="0" applyFont="1" applyFill="1" applyBorder="1" applyAlignment="1">
      <alignment horizontal="right"/>
    </xf>
    <xf numFmtId="2" fontId="8" fillId="6" borderId="15" xfId="0" applyNumberFormat="1" applyFont="1" applyFill="1" applyBorder="1" applyAlignment="1">
      <alignment horizontal="center"/>
    </xf>
    <xf numFmtId="168" fontId="9" fillId="7" borderId="13" xfId="0" applyNumberFormat="1" applyFont="1" applyFill="1" applyBorder="1" applyAlignment="1">
      <alignment horizontal="center"/>
    </xf>
    <xf numFmtId="168" fontId="8" fillId="2" borderId="0" xfId="0" applyNumberFormat="1" applyFont="1" applyFill="1" applyAlignment="1">
      <alignment horizontal="center"/>
    </xf>
    <xf numFmtId="10" fontId="8" fillId="6" borderId="41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8" fillId="7" borderId="15" xfId="0" applyFont="1" applyFill="1" applyBorder="1" applyAlignment="1">
      <alignment horizontal="center"/>
    </xf>
    <xf numFmtId="0" fontId="3" fillId="2" borderId="0" xfId="0" applyFont="1" applyFill="1"/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69" fontId="10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13" xfId="0" applyNumberFormat="1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10" fontId="8" fillId="2" borderId="13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8" fillId="2" borderId="14" xfId="0" applyNumberFormat="1" applyFont="1" applyFill="1" applyBorder="1" applyAlignment="1">
      <alignment horizontal="center" vertical="center"/>
    </xf>
    <xf numFmtId="1" fontId="10" fillId="3" borderId="23" xfId="0" applyNumberFormat="1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43" xfId="0" applyFont="1" applyFill="1" applyBorder="1" applyAlignment="1" applyProtection="1">
      <alignment horizontal="center"/>
      <protection locked="0"/>
    </xf>
    <xf numFmtId="10" fontId="8" fillId="2" borderId="22" xfId="0" applyNumberFormat="1" applyFont="1" applyFill="1" applyBorder="1" applyAlignment="1">
      <alignment horizontal="center" vertical="center"/>
    </xf>
    <xf numFmtId="10" fontId="8" fillId="2" borderId="24" xfId="0" applyNumberFormat="1" applyFont="1" applyFill="1" applyBorder="1" applyAlignment="1">
      <alignment horizontal="center" vertical="center"/>
    </xf>
    <xf numFmtId="10" fontId="8" fillId="2" borderId="44" xfId="0" applyNumberFormat="1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/>
    </xf>
    <xf numFmtId="2" fontId="11" fillId="2" borderId="44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5" xfId="0" applyFont="1" applyFill="1" applyBorder="1" applyAlignment="1">
      <alignment horizontal="right"/>
    </xf>
    <xf numFmtId="10" fontId="10" fillId="7" borderId="33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2" fontId="8" fillId="2" borderId="0" xfId="0" applyNumberFormat="1" applyFont="1" applyFill="1" applyAlignment="1">
      <alignment horizontal="center"/>
    </xf>
    <xf numFmtId="0" fontId="8" fillId="2" borderId="17" xfId="0" applyFont="1" applyFill="1" applyBorder="1" applyAlignment="1">
      <alignment horizontal="right"/>
    </xf>
    <xf numFmtId="0" fontId="10" fillId="7" borderId="46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4" fontId="10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47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0" fontId="8" fillId="2" borderId="48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8" fontId="10" fillId="3" borderId="34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" fontId="9" fillId="6" borderId="49" xfId="0" applyNumberFormat="1" applyFont="1" applyFill="1" applyBorder="1" applyAlignment="1">
      <alignment horizontal="center"/>
    </xf>
    <xf numFmtId="1" fontId="9" fillId="6" borderId="50" xfId="0" applyNumberFormat="1" applyFont="1" applyFill="1" applyBorder="1" applyAlignment="1">
      <alignment horizontal="center"/>
    </xf>
    <xf numFmtId="168" fontId="9" fillId="6" borderId="15" xfId="0" applyNumberFormat="1" applyFont="1" applyFill="1" applyBorder="1" applyAlignment="1">
      <alignment horizontal="center"/>
    </xf>
    <xf numFmtId="0" fontId="8" fillId="2" borderId="51" xfId="0" applyFont="1" applyFill="1" applyBorder="1" applyAlignment="1">
      <alignment horizontal="right"/>
    </xf>
    <xf numFmtId="0" fontId="10" fillId="3" borderId="52" xfId="0" applyFont="1" applyFill="1" applyBorder="1" applyAlignment="1" applyProtection="1">
      <alignment horizontal="center"/>
      <protection locked="0"/>
    </xf>
    <xf numFmtId="0" fontId="8" fillId="2" borderId="25" xfId="0" applyFont="1" applyFill="1" applyBorder="1" applyAlignment="1">
      <alignment horizontal="right"/>
    </xf>
    <xf numFmtId="2" fontId="8" fillId="6" borderId="27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7" xfId="0" applyNumberFormat="1" applyFont="1" applyFill="1" applyBorder="1" applyAlignment="1">
      <alignment horizontal="center"/>
    </xf>
    <xf numFmtId="165" fontId="8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5" fontId="8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2" borderId="53" xfId="0" applyFont="1" applyFill="1" applyBorder="1" applyAlignment="1">
      <alignment horizontal="right"/>
    </xf>
    <xf numFmtId="2" fontId="8" fillId="7" borderId="30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0" fontId="8" fillId="2" borderId="16" xfId="0" applyFont="1" applyFill="1" applyBorder="1" applyAlignment="1">
      <alignment horizontal="right"/>
    </xf>
    <xf numFmtId="168" fontId="9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8" fillId="2" borderId="0" xfId="0" applyNumberFormat="1" applyFont="1" applyFill="1" applyAlignment="1">
      <alignment horizontal="center"/>
    </xf>
    <xf numFmtId="10" fontId="9" fillId="6" borderId="41" xfId="0" applyNumberFormat="1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54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/>
    </xf>
    <xf numFmtId="0" fontId="9" fillId="2" borderId="22" xfId="0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/>
    </xf>
    <xf numFmtId="1" fontId="10" fillId="3" borderId="31" xfId="0" applyNumberFormat="1" applyFont="1" applyFill="1" applyBorder="1" applyAlignment="1" applyProtection="1">
      <alignment horizontal="center"/>
      <protection locked="0"/>
    </xf>
    <xf numFmtId="10" fontId="8" fillId="2" borderId="30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1" fontId="10" fillId="3" borderId="35" xfId="0" applyNumberFormat="1" applyFont="1" applyFill="1" applyBorder="1" applyAlignment="1" applyProtection="1">
      <alignment horizontal="center"/>
      <protection locked="0"/>
    </xf>
    <xf numFmtId="10" fontId="8" fillId="2" borderId="36" xfId="0" applyNumberFormat="1" applyFont="1" applyFill="1" applyBorder="1" applyAlignment="1">
      <alignment horizontal="center"/>
    </xf>
    <xf numFmtId="2" fontId="8" fillId="2" borderId="24" xfId="0" applyNumberFormat="1" applyFont="1" applyFill="1" applyBorder="1" applyAlignment="1">
      <alignment horizontal="center"/>
    </xf>
    <xf numFmtId="168" fontId="9" fillId="2" borderId="0" xfId="0" applyNumberFormat="1" applyFont="1" applyFill="1" applyAlignment="1">
      <alignment horizontal="center"/>
    </xf>
    <xf numFmtId="168" fontId="8" fillId="2" borderId="2" xfId="0" applyNumberFormat="1" applyFont="1" applyFill="1" applyBorder="1" applyAlignment="1">
      <alignment horizontal="right"/>
    </xf>
    <xf numFmtId="10" fontId="10" fillId="7" borderId="27" xfId="0" applyNumberFormat="1" applyFont="1" applyFill="1" applyBorder="1" applyAlignment="1">
      <alignment horizontal="center"/>
    </xf>
    <xf numFmtId="0" fontId="8" fillId="2" borderId="23" xfId="0" applyFont="1" applyFill="1" applyBorder="1"/>
    <xf numFmtId="0" fontId="8" fillId="2" borderId="6" xfId="0" applyFont="1" applyFill="1" applyBorder="1"/>
    <xf numFmtId="10" fontId="10" fillId="6" borderId="27" xfId="0" applyNumberFormat="1" applyFont="1" applyFill="1" applyBorder="1" applyAlignment="1">
      <alignment horizontal="center"/>
    </xf>
    <xf numFmtId="0" fontId="8" fillId="2" borderId="43" xfId="0" applyFont="1" applyFill="1" applyBorder="1"/>
    <xf numFmtId="0" fontId="8" fillId="2" borderId="56" xfId="0" applyFont="1" applyFill="1" applyBorder="1" applyAlignment="1">
      <alignment horizontal="center"/>
    </xf>
    <xf numFmtId="0" fontId="8" fillId="2" borderId="57" xfId="0" applyFont="1" applyFill="1" applyBorder="1" applyAlignment="1">
      <alignment horizontal="right"/>
    </xf>
    <xf numFmtId="0" fontId="10" fillId="7" borderId="17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16" fillId="2" borderId="0" xfId="0" applyFont="1" applyFill="1" applyAlignment="1">
      <alignment horizontal="right" vertical="center" wrapText="1"/>
    </xf>
    <xf numFmtId="0" fontId="10" fillId="2" borderId="0" xfId="0" applyFont="1" applyFill="1" applyAlignment="1" applyProtection="1">
      <alignment horizontal="right"/>
      <protection locked="0"/>
    </xf>
    <xf numFmtId="165" fontId="9" fillId="2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Protection="1">
      <protection locked="0"/>
    </xf>
    <xf numFmtId="165" fontId="8" fillId="2" borderId="21" xfId="0" applyNumberFormat="1" applyFont="1" applyFill="1" applyBorder="1" applyAlignment="1">
      <alignment horizontal="center"/>
    </xf>
    <xf numFmtId="165" fontId="8" fillId="2" borderId="23" xfId="0" applyNumberFormat="1" applyFont="1" applyFill="1" applyBorder="1" applyAlignment="1">
      <alignment horizontal="center"/>
    </xf>
    <xf numFmtId="165" fontId="8" fillId="2" borderId="13" xfId="0" applyNumberFormat="1" applyFont="1" applyFill="1" applyBorder="1" applyAlignment="1">
      <alignment horizontal="center"/>
    </xf>
    <xf numFmtId="165" fontId="8" fillId="2" borderId="14" xfId="0" applyNumberFormat="1" applyFont="1" applyFill="1" applyBorder="1" applyAlignment="1">
      <alignment horizontal="center"/>
    </xf>
    <xf numFmtId="165" fontId="8" fillId="2" borderId="15" xfId="0" applyNumberFormat="1" applyFont="1" applyFill="1" applyBorder="1" applyAlignment="1">
      <alignment horizontal="center"/>
    </xf>
    <xf numFmtId="10" fontId="10" fillId="6" borderId="58" xfId="0" applyNumberFormat="1" applyFont="1" applyFill="1" applyBorder="1" applyAlignment="1">
      <alignment horizontal="center"/>
    </xf>
    <xf numFmtId="165" fontId="8" fillId="2" borderId="26" xfId="0" applyNumberFormat="1" applyFont="1" applyFill="1" applyBorder="1" applyAlignment="1">
      <alignment horizontal="center"/>
    </xf>
    <xf numFmtId="165" fontId="8" fillId="2" borderId="31" xfId="0" applyNumberFormat="1" applyFont="1" applyFill="1" applyBorder="1" applyAlignment="1">
      <alignment horizontal="center"/>
    </xf>
    <xf numFmtId="165" fontId="8" fillId="2" borderId="35" xfId="0" applyNumberFormat="1" applyFont="1" applyFill="1" applyBorder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0" fontId="22" fillId="2" borderId="0" xfId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1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2" fontId="22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 wrapText="1"/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2" xfId="0" applyFont="1" applyFill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0" fontId="16" fillId="2" borderId="44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9" fillId="2" borderId="47" xfId="0" applyFont="1" applyFill="1" applyBorder="1" applyAlignment="1">
      <alignment horizontal="center"/>
    </xf>
    <xf numFmtId="0" fontId="9" fillId="2" borderId="59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43" xfId="0" applyFont="1" applyFill="1" applyBorder="1" applyAlignment="1">
      <alignment horizontal="center" vertical="center"/>
    </xf>
    <xf numFmtId="2" fontId="10" fillId="3" borderId="13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15" xfId="0" applyNumberFormat="1" applyFont="1" applyFill="1" applyBorder="1" applyAlignment="1" applyProtection="1">
      <alignment horizontal="center" vertical="center"/>
      <protection locked="0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43" xfId="0" applyFont="1" applyFill="1" applyBorder="1" applyAlignment="1">
      <alignment horizontal="center" vertical="center" wrapText="1"/>
    </xf>
    <xf numFmtId="0" fontId="16" fillId="2" borderId="44" xfId="0" applyFont="1" applyFill="1" applyBorder="1" applyAlignment="1">
      <alignment horizontal="center" vertical="center" wrapText="1"/>
    </xf>
    <xf numFmtId="0" fontId="10" fillId="3" borderId="0" xfId="0" applyFont="1" applyFill="1" applyAlignment="1" applyProtection="1">
      <alignment horizontal="left"/>
      <protection locked="0"/>
    </xf>
    <xf numFmtId="0" fontId="9" fillId="2" borderId="9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/>
      <protection locked="0"/>
    </xf>
    <xf numFmtId="0" fontId="9" fillId="2" borderId="40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 wrapText="1"/>
      <protection locked="0"/>
    </xf>
    <xf numFmtId="0" fontId="16" fillId="2" borderId="18" xfId="0" applyFont="1" applyFill="1" applyBorder="1" applyAlignment="1">
      <alignment horizontal="center"/>
    </xf>
    <xf numFmtId="0" fontId="16" fillId="2" borderId="19" xfId="0" applyFont="1" applyFill="1" applyBorder="1" applyAlignment="1">
      <alignment horizontal="center"/>
    </xf>
    <xf numFmtId="0" fontId="16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1" fillId="3" borderId="0" xfId="0" applyFont="1" applyFill="1" applyAlignment="1" applyProtection="1">
      <alignment horizontal="left" wrapText="1"/>
      <protection locked="0"/>
    </xf>
  </cellXfs>
  <cellStyles count="2">
    <cellStyle name="Normal" xfId="0" builtinId="0"/>
    <cellStyle name="Normal 2" xfId="1"/>
  </cellStyles>
  <dxfs count="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view="pageBreakPreview" topLeftCell="A13" zoomScale="60" zoomScaleNormal="100" workbookViewId="0">
      <selection activeCell="F36" sqref="F36"/>
    </sheetView>
  </sheetViews>
  <sheetFormatPr defaultRowHeight="13.5" x14ac:dyDescent="0.25"/>
  <cols>
    <col min="1" max="1" width="27.5703125" style="187" customWidth="1"/>
    <col min="2" max="2" width="20.42578125" style="187" customWidth="1"/>
    <col min="3" max="3" width="31.85546875" style="187" customWidth="1"/>
    <col min="4" max="4" width="25.85546875" style="187" customWidth="1"/>
    <col min="5" max="5" width="25.7109375" style="187" customWidth="1"/>
    <col min="6" max="6" width="23.140625" style="187" customWidth="1"/>
    <col min="7" max="7" width="28.42578125" style="187" customWidth="1"/>
    <col min="8" max="8" width="21.5703125" style="187" customWidth="1"/>
    <col min="9" max="9" width="9.140625" style="187" customWidth="1"/>
    <col min="10" max="16384" width="9.140625" style="223"/>
  </cols>
  <sheetData>
    <row r="14" spans="1:6" ht="15" customHeight="1" x14ac:dyDescent="0.3">
      <c r="A14" s="186"/>
      <c r="C14" s="188"/>
      <c r="F14" s="188"/>
    </row>
    <row r="15" spans="1:6" ht="18.75" customHeight="1" x14ac:dyDescent="0.3">
      <c r="A15" s="232" t="s">
        <v>0</v>
      </c>
      <c r="B15" s="232"/>
      <c r="C15" s="232"/>
      <c r="D15" s="232"/>
      <c r="E15" s="232"/>
    </row>
    <row r="16" spans="1:6" ht="16.5" customHeight="1" x14ac:dyDescent="0.3">
      <c r="A16" s="189" t="s">
        <v>1</v>
      </c>
      <c r="B16" s="190" t="s">
        <v>119</v>
      </c>
    </row>
    <row r="17" spans="1:5" ht="16.5" customHeight="1" x14ac:dyDescent="0.3">
      <c r="A17" s="191" t="s">
        <v>2</v>
      </c>
      <c r="B17" s="234" t="s">
        <v>113</v>
      </c>
      <c r="C17" s="234"/>
      <c r="D17" s="192"/>
      <c r="E17" s="193"/>
    </row>
    <row r="18" spans="1:5" ht="16.5" customHeight="1" x14ac:dyDescent="0.3">
      <c r="A18" s="194" t="s">
        <v>3</v>
      </c>
      <c r="B18" s="230" t="s">
        <v>117</v>
      </c>
      <c r="C18" s="193"/>
      <c r="D18" s="193"/>
      <c r="E18" s="193"/>
    </row>
    <row r="19" spans="1:5" ht="16.5" customHeight="1" x14ac:dyDescent="0.3">
      <c r="A19" s="194" t="s">
        <v>4</v>
      </c>
      <c r="B19" s="195">
        <v>87.6</v>
      </c>
      <c r="C19" s="193"/>
      <c r="D19" s="193"/>
      <c r="E19" s="193"/>
    </row>
    <row r="20" spans="1:5" ht="16.5" customHeight="1" x14ac:dyDescent="0.3">
      <c r="A20" s="191" t="s">
        <v>5</v>
      </c>
      <c r="B20" s="196">
        <v>28.61</v>
      </c>
      <c r="C20" s="193"/>
      <c r="D20" s="193"/>
      <c r="E20" s="193"/>
    </row>
    <row r="21" spans="1:5" ht="16.5" customHeight="1" x14ac:dyDescent="0.3">
      <c r="A21" s="191" t="s">
        <v>6</v>
      </c>
      <c r="B21" s="195">
        <f>30/50</f>
        <v>0.6</v>
      </c>
      <c r="C21" s="193"/>
      <c r="D21" s="193"/>
      <c r="E21" s="193"/>
    </row>
    <row r="22" spans="1:5" ht="15.75" customHeight="1" x14ac:dyDescent="0.25">
      <c r="A22" s="193"/>
      <c r="B22" s="193"/>
      <c r="C22" s="193"/>
      <c r="D22" s="193"/>
      <c r="E22" s="193"/>
    </row>
    <row r="23" spans="1:5" ht="16.5" customHeight="1" x14ac:dyDescent="0.3">
      <c r="A23" s="197" t="s">
        <v>8</v>
      </c>
      <c r="B23" s="198" t="s">
        <v>9</v>
      </c>
      <c r="C23" s="197" t="s">
        <v>10</v>
      </c>
      <c r="D23" s="197" t="s">
        <v>11</v>
      </c>
      <c r="E23" s="197" t="s">
        <v>12</v>
      </c>
    </row>
    <row r="24" spans="1:5" ht="16.5" customHeight="1" x14ac:dyDescent="0.3">
      <c r="A24" s="199">
        <v>1</v>
      </c>
      <c r="B24" s="200">
        <v>212019278</v>
      </c>
      <c r="C24" s="200">
        <v>445874</v>
      </c>
      <c r="D24" s="201">
        <v>0.83</v>
      </c>
      <c r="E24" s="202">
        <v>27.24</v>
      </c>
    </row>
    <row r="25" spans="1:5" ht="16.5" customHeight="1" x14ac:dyDescent="0.3">
      <c r="A25" s="199">
        <v>2</v>
      </c>
      <c r="B25" s="200">
        <v>211237470</v>
      </c>
      <c r="C25" s="200">
        <v>445418</v>
      </c>
      <c r="D25" s="201">
        <v>0.83</v>
      </c>
      <c r="E25" s="201">
        <v>27.24</v>
      </c>
    </row>
    <row r="26" spans="1:5" ht="16.5" customHeight="1" x14ac:dyDescent="0.3">
      <c r="A26" s="199">
        <v>3</v>
      </c>
      <c r="B26" s="200">
        <v>210333086</v>
      </c>
      <c r="C26" s="200">
        <v>447907</v>
      </c>
      <c r="D26" s="201">
        <v>0.83</v>
      </c>
      <c r="E26" s="201">
        <v>27.24</v>
      </c>
    </row>
    <row r="27" spans="1:5" ht="16.5" customHeight="1" x14ac:dyDescent="0.3">
      <c r="A27" s="199">
        <v>4</v>
      </c>
      <c r="B27" s="200">
        <v>210074062</v>
      </c>
      <c r="C27" s="200">
        <v>447446</v>
      </c>
      <c r="D27" s="201">
        <v>0.85</v>
      </c>
      <c r="E27" s="201">
        <v>27.24</v>
      </c>
    </row>
    <row r="28" spans="1:5" ht="16.5" customHeight="1" x14ac:dyDescent="0.3">
      <c r="A28" s="199">
        <v>5</v>
      </c>
      <c r="B28" s="200">
        <v>210589378</v>
      </c>
      <c r="C28" s="200">
        <v>447155</v>
      </c>
      <c r="D28" s="201">
        <v>0.84</v>
      </c>
      <c r="E28" s="201">
        <v>27.24</v>
      </c>
    </row>
    <row r="29" spans="1:5" ht="16.5" customHeight="1" x14ac:dyDescent="0.3">
      <c r="A29" s="199">
        <v>6</v>
      </c>
      <c r="B29" s="203">
        <v>211233468</v>
      </c>
      <c r="C29" s="203">
        <v>446779</v>
      </c>
      <c r="D29" s="204">
        <v>0.83</v>
      </c>
      <c r="E29" s="204">
        <v>27.24</v>
      </c>
    </row>
    <row r="30" spans="1:5" ht="16.5" customHeight="1" x14ac:dyDescent="0.3">
      <c r="A30" s="205" t="s">
        <v>13</v>
      </c>
      <c r="B30" s="206">
        <f>AVERAGE(B24:B29)</f>
        <v>210914457</v>
      </c>
      <c r="C30" s="207">
        <f>AVERAGE(C24:C29)</f>
        <v>446763.16666666669</v>
      </c>
      <c r="D30" s="208">
        <f>AVERAGE(D24:D29)</f>
        <v>0.83499999999999996</v>
      </c>
      <c r="E30" s="208">
        <f>AVERAGE(E24:E29)</f>
        <v>27.24</v>
      </c>
    </row>
    <row r="31" spans="1:5" ht="16.5" customHeight="1" x14ac:dyDescent="0.3">
      <c r="A31" s="209" t="s">
        <v>14</v>
      </c>
      <c r="B31" s="210">
        <f>(STDEV(B24:B29)/B30)</f>
        <v>3.4035945066152769E-3</v>
      </c>
      <c r="C31" s="211"/>
      <c r="D31" s="211"/>
      <c r="E31" s="212"/>
    </row>
    <row r="32" spans="1:5" s="187" customFormat="1" ht="16.5" customHeight="1" x14ac:dyDescent="0.3">
      <c r="A32" s="213" t="s">
        <v>15</v>
      </c>
      <c r="B32" s="214">
        <f>COUNT(B24:B29)</f>
        <v>6</v>
      </c>
      <c r="C32" s="215"/>
      <c r="D32" s="216"/>
      <c r="E32" s="217"/>
    </row>
    <row r="33" spans="1:5" s="187" customFormat="1" ht="15.75" customHeight="1" x14ac:dyDescent="0.25">
      <c r="A33" s="193"/>
      <c r="B33" s="193"/>
      <c r="C33" s="193"/>
      <c r="D33" s="193"/>
      <c r="E33" s="193"/>
    </row>
    <row r="34" spans="1:5" s="187" customFormat="1" ht="16.5" customHeight="1" x14ac:dyDescent="0.3">
      <c r="A34" s="194" t="s">
        <v>16</v>
      </c>
      <c r="B34" s="218" t="s">
        <v>17</v>
      </c>
      <c r="C34" s="219"/>
      <c r="D34" s="219"/>
      <c r="E34" s="219"/>
    </row>
    <row r="35" spans="1:5" ht="16.5" customHeight="1" x14ac:dyDescent="0.3">
      <c r="A35" s="194"/>
      <c r="B35" s="218" t="s">
        <v>18</v>
      </c>
      <c r="C35" s="219"/>
      <c r="D35" s="219"/>
      <c r="E35" s="219"/>
    </row>
    <row r="36" spans="1:5" ht="16.5" customHeight="1" x14ac:dyDescent="0.3">
      <c r="A36" s="194"/>
      <c r="B36" s="218" t="s">
        <v>19</v>
      </c>
      <c r="C36" s="219"/>
      <c r="D36" s="219"/>
      <c r="E36" s="219"/>
    </row>
    <row r="37" spans="1:5" ht="15.75" customHeight="1" x14ac:dyDescent="0.25">
      <c r="A37" s="193"/>
      <c r="B37" s="193"/>
      <c r="C37" s="193"/>
      <c r="D37" s="193"/>
      <c r="E37" s="193"/>
    </row>
    <row r="38" spans="1:5" ht="16.5" customHeight="1" x14ac:dyDescent="0.3">
      <c r="A38" s="189" t="s">
        <v>1</v>
      </c>
      <c r="B38" s="190" t="s">
        <v>20</v>
      </c>
    </row>
    <row r="39" spans="1:5" ht="16.5" customHeight="1" x14ac:dyDescent="0.3">
      <c r="A39" s="194" t="s">
        <v>3</v>
      </c>
      <c r="B39" s="230"/>
      <c r="C39" s="193"/>
      <c r="D39" s="193"/>
      <c r="E39" s="193"/>
    </row>
    <row r="40" spans="1:5" ht="16.5" customHeight="1" x14ac:dyDescent="0.3">
      <c r="A40" s="194" t="s">
        <v>4</v>
      </c>
      <c r="B40" s="195"/>
      <c r="C40" s="193"/>
      <c r="D40" s="193"/>
      <c r="E40" s="193"/>
    </row>
    <row r="41" spans="1:5" ht="16.5" customHeight="1" x14ac:dyDescent="0.3">
      <c r="A41" s="191" t="s">
        <v>5</v>
      </c>
      <c r="B41" s="196"/>
      <c r="C41" s="193"/>
      <c r="D41" s="193"/>
      <c r="E41" s="193"/>
    </row>
    <row r="42" spans="1:5" ht="16.5" customHeight="1" x14ac:dyDescent="0.3">
      <c r="A42" s="191" t="s">
        <v>6</v>
      </c>
      <c r="B42" s="195"/>
      <c r="C42" s="193"/>
      <c r="D42" s="193"/>
      <c r="E42" s="193"/>
    </row>
    <row r="43" spans="1:5" ht="15.75" customHeight="1" x14ac:dyDescent="0.25">
      <c r="A43" s="193"/>
      <c r="B43" s="193"/>
      <c r="C43" s="193"/>
      <c r="D43" s="193"/>
      <c r="E43" s="193"/>
    </row>
    <row r="44" spans="1:5" ht="16.5" customHeight="1" x14ac:dyDescent="0.3">
      <c r="A44" s="197" t="s">
        <v>8</v>
      </c>
      <c r="B44" s="198" t="s">
        <v>9</v>
      </c>
      <c r="C44" s="197" t="s">
        <v>10</v>
      </c>
      <c r="D44" s="197" t="s">
        <v>11</v>
      </c>
      <c r="E44" s="197" t="s">
        <v>12</v>
      </c>
    </row>
    <row r="45" spans="1:5" ht="16.5" customHeight="1" x14ac:dyDescent="0.3">
      <c r="A45" s="199">
        <v>1</v>
      </c>
      <c r="B45" s="200"/>
      <c r="C45" s="200"/>
      <c r="D45" s="201"/>
      <c r="E45" s="202"/>
    </row>
    <row r="46" spans="1:5" ht="16.5" customHeight="1" x14ac:dyDescent="0.3">
      <c r="A46" s="199">
        <v>2</v>
      </c>
      <c r="B46" s="200"/>
      <c r="C46" s="200"/>
      <c r="D46" s="201"/>
      <c r="E46" s="201"/>
    </row>
    <row r="47" spans="1:5" ht="16.5" customHeight="1" x14ac:dyDescent="0.3">
      <c r="A47" s="199">
        <v>3</v>
      </c>
      <c r="B47" s="200"/>
      <c r="C47" s="200"/>
      <c r="D47" s="201"/>
      <c r="E47" s="201"/>
    </row>
    <row r="48" spans="1:5" ht="16.5" customHeight="1" x14ac:dyDescent="0.3">
      <c r="A48" s="199">
        <v>4</v>
      </c>
      <c r="B48" s="200"/>
      <c r="C48" s="200"/>
      <c r="D48" s="201"/>
      <c r="E48" s="201"/>
    </row>
    <row r="49" spans="1:7" ht="16.5" customHeight="1" x14ac:dyDescent="0.3">
      <c r="A49" s="199">
        <v>5</v>
      </c>
      <c r="B49" s="200"/>
      <c r="C49" s="200"/>
      <c r="D49" s="201"/>
      <c r="E49" s="201"/>
    </row>
    <row r="50" spans="1:7" ht="16.5" customHeight="1" x14ac:dyDescent="0.3">
      <c r="A50" s="199">
        <v>6</v>
      </c>
      <c r="B50" s="203"/>
      <c r="C50" s="203"/>
      <c r="D50" s="204"/>
      <c r="E50" s="204"/>
    </row>
    <row r="51" spans="1:7" ht="16.5" customHeight="1" x14ac:dyDescent="0.3">
      <c r="A51" s="205" t="s">
        <v>13</v>
      </c>
      <c r="B51" s="206" t="e">
        <f>AVERAGE(B45:B50)</f>
        <v>#DIV/0!</v>
      </c>
      <c r="C51" s="207" t="e">
        <f>AVERAGE(C45:C50)</f>
        <v>#DIV/0!</v>
      </c>
      <c r="D51" s="208" t="e">
        <f>AVERAGE(D45:D50)</f>
        <v>#DIV/0!</v>
      </c>
      <c r="E51" s="208" t="e">
        <f>AVERAGE(E45:E50)</f>
        <v>#DIV/0!</v>
      </c>
    </row>
    <row r="52" spans="1:7" ht="16.5" customHeight="1" x14ac:dyDescent="0.3">
      <c r="A52" s="209" t="s">
        <v>14</v>
      </c>
      <c r="B52" s="210" t="e">
        <f>(STDEV(B45:B50)/B51)</f>
        <v>#DIV/0!</v>
      </c>
      <c r="C52" s="211"/>
      <c r="D52" s="211"/>
      <c r="E52" s="212"/>
    </row>
    <row r="53" spans="1:7" s="187" customFormat="1" ht="16.5" customHeight="1" x14ac:dyDescent="0.3">
      <c r="A53" s="213" t="s">
        <v>15</v>
      </c>
      <c r="B53" s="214">
        <f>COUNT(B45:B50)</f>
        <v>0</v>
      </c>
      <c r="C53" s="215"/>
      <c r="D53" s="216"/>
      <c r="E53" s="217"/>
    </row>
    <row r="54" spans="1:7" s="187" customFormat="1" ht="15.75" customHeight="1" x14ac:dyDescent="0.25">
      <c r="A54" s="193"/>
      <c r="B54" s="193"/>
      <c r="C54" s="193"/>
      <c r="D54" s="193"/>
      <c r="E54" s="193"/>
    </row>
    <row r="55" spans="1:7" s="187" customFormat="1" ht="16.5" customHeight="1" x14ac:dyDescent="0.3">
      <c r="A55" s="194" t="s">
        <v>16</v>
      </c>
      <c r="B55" s="218" t="s">
        <v>17</v>
      </c>
      <c r="C55" s="219"/>
      <c r="D55" s="219"/>
      <c r="E55" s="219"/>
    </row>
    <row r="56" spans="1:7" ht="16.5" customHeight="1" x14ac:dyDescent="0.3">
      <c r="A56" s="194"/>
      <c r="B56" s="218" t="s">
        <v>18</v>
      </c>
      <c r="C56" s="219"/>
      <c r="D56" s="219"/>
      <c r="E56" s="219"/>
    </row>
    <row r="57" spans="1:7" ht="16.5" customHeight="1" x14ac:dyDescent="0.3">
      <c r="A57" s="194"/>
      <c r="B57" s="218" t="s">
        <v>19</v>
      </c>
      <c r="C57" s="219"/>
      <c r="D57" s="219"/>
      <c r="E57" s="219"/>
    </row>
    <row r="58" spans="1:7" ht="14.25" customHeight="1" thickBot="1" x14ac:dyDescent="0.3">
      <c r="A58" s="220"/>
      <c r="B58" s="221"/>
      <c r="D58" s="222"/>
      <c r="F58" s="223"/>
      <c r="G58" s="223"/>
    </row>
    <row r="59" spans="1:7" ht="15" customHeight="1" x14ac:dyDescent="0.3">
      <c r="B59" s="233" t="s">
        <v>21</v>
      </c>
      <c r="C59" s="233"/>
      <c r="E59" s="224" t="s">
        <v>22</v>
      </c>
      <c r="F59" s="225"/>
      <c r="G59" s="224" t="s">
        <v>23</v>
      </c>
    </row>
    <row r="60" spans="1:7" ht="15" customHeight="1" x14ac:dyDescent="0.3">
      <c r="A60" s="226" t="s">
        <v>24</v>
      </c>
      <c r="B60" s="227"/>
      <c r="C60" s="227"/>
      <c r="E60" s="227"/>
      <c r="G60" s="227"/>
    </row>
    <row r="61" spans="1:7" ht="15" customHeight="1" x14ac:dyDescent="0.3">
      <c r="A61" s="226" t="s">
        <v>25</v>
      </c>
      <c r="B61" s="228"/>
      <c r="C61" s="228"/>
      <c r="E61" s="228"/>
      <c r="G61" s="229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17:C17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97" zoomScale="60" zoomScaleNormal="60" zoomScalePageLayoutView="60" workbookViewId="0">
      <selection activeCell="D91" sqref="D91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235" t="s">
        <v>33</v>
      </c>
      <c r="B1" s="235"/>
      <c r="C1" s="235"/>
      <c r="D1" s="235"/>
      <c r="E1" s="235"/>
      <c r="F1" s="235"/>
      <c r="G1" s="235"/>
      <c r="H1" s="235"/>
      <c r="I1" s="235"/>
    </row>
    <row r="2" spans="1:9" ht="18.75" customHeight="1" x14ac:dyDescent="0.25">
      <c r="A2" s="235"/>
      <c r="B2" s="235"/>
      <c r="C2" s="235"/>
      <c r="D2" s="235"/>
      <c r="E2" s="235"/>
      <c r="F2" s="235"/>
      <c r="G2" s="235"/>
      <c r="H2" s="235"/>
      <c r="I2" s="235"/>
    </row>
    <row r="3" spans="1:9" ht="18.75" customHeight="1" x14ac:dyDescent="0.25">
      <c r="A3" s="235"/>
      <c r="B3" s="235"/>
      <c r="C3" s="235"/>
      <c r="D3" s="235"/>
      <c r="E3" s="235"/>
      <c r="F3" s="235"/>
      <c r="G3" s="235"/>
      <c r="H3" s="235"/>
      <c r="I3" s="235"/>
    </row>
    <row r="4" spans="1:9" ht="18.75" customHeight="1" x14ac:dyDescent="0.25">
      <c r="A4" s="235"/>
      <c r="B4" s="235"/>
      <c r="C4" s="235"/>
      <c r="D4" s="235"/>
      <c r="E4" s="235"/>
      <c r="F4" s="235"/>
      <c r="G4" s="235"/>
      <c r="H4" s="235"/>
      <c r="I4" s="235"/>
    </row>
    <row r="5" spans="1:9" ht="18.75" customHeight="1" x14ac:dyDescent="0.25">
      <c r="A5" s="235"/>
      <c r="B5" s="235"/>
      <c r="C5" s="235"/>
      <c r="D5" s="235"/>
      <c r="E5" s="235"/>
      <c r="F5" s="235"/>
      <c r="G5" s="235"/>
      <c r="H5" s="235"/>
      <c r="I5" s="235"/>
    </row>
    <row r="6" spans="1:9" ht="18.75" customHeight="1" x14ac:dyDescent="0.25">
      <c r="A6" s="235"/>
      <c r="B6" s="235"/>
      <c r="C6" s="235"/>
      <c r="D6" s="235"/>
      <c r="E6" s="235"/>
      <c r="F6" s="235"/>
      <c r="G6" s="235"/>
      <c r="H6" s="235"/>
      <c r="I6" s="235"/>
    </row>
    <row r="7" spans="1:9" ht="18.75" customHeight="1" x14ac:dyDescent="0.25">
      <c r="A7" s="235"/>
      <c r="B7" s="235"/>
      <c r="C7" s="235"/>
      <c r="D7" s="235"/>
      <c r="E7" s="235"/>
      <c r="F7" s="235"/>
      <c r="G7" s="235"/>
      <c r="H7" s="235"/>
      <c r="I7" s="235"/>
    </row>
    <row r="8" spans="1:9" x14ac:dyDescent="0.25">
      <c r="A8" s="236" t="s">
        <v>34</v>
      </c>
      <c r="B8" s="236"/>
      <c r="C8" s="236"/>
      <c r="D8" s="236"/>
      <c r="E8" s="236"/>
      <c r="F8" s="236"/>
      <c r="G8" s="236"/>
      <c r="H8" s="236"/>
      <c r="I8" s="236"/>
    </row>
    <row r="9" spans="1:9" x14ac:dyDescent="0.25">
      <c r="A9" s="236"/>
      <c r="B9" s="236"/>
      <c r="C9" s="236"/>
      <c r="D9" s="236"/>
      <c r="E9" s="236"/>
      <c r="F9" s="236"/>
      <c r="G9" s="236"/>
      <c r="H9" s="236"/>
      <c r="I9" s="236"/>
    </row>
    <row r="10" spans="1:9" x14ac:dyDescent="0.25">
      <c r="A10" s="236"/>
      <c r="B10" s="236"/>
      <c r="C10" s="236"/>
      <c r="D10" s="236"/>
      <c r="E10" s="236"/>
      <c r="F10" s="236"/>
      <c r="G10" s="236"/>
      <c r="H10" s="236"/>
      <c r="I10" s="236"/>
    </row>
    <row r="11" spans="1:9" x14ac:dyDescent="0.25">
      <c r="A11" s="236"/>
      <c r="B11" s="236"/>
      <c r="C11" s="236"/>
      <c r="D11" s="236"/>
      <c r="E11" s="236"/>
      <c r="F11" s="236"/>
      <c r="G11" s="236"/>
      <c r="H11" s="236"/>
      <c r="I11" s="236"/>
    </row>
    <row r="12" spans="1:9" x14ac:dyDescent="0.25">
      <c r="A12" s="236"/>
      <c r="B12" s="236"/>
      <c r="C12" s="236"/>
      <c r="D12" s="236"/>
      <c r="E12" s="236"/>
      <c r="F12" s="236"/>
      <c r="G12" s="236"/>
      <c r="H12" s="236"/>
      <c r="I12" s="236"/>
    </row>
    <row r="13" spans="1:9" x14ac:dyDescent="0.25">
      <c r="A13" s="236"/>
      <c r="B13" s="236"/>
      <c r="C13" s="236"/>
      <c r="D13" s="236"/>
      <c r="E13" s="236"/>
      <c r="F13" s="236"/>
      <c r="G13" s="236"/>
      <c r="H13" s="236"/>
      <c r="I13" s="236"/>
    </row>
    <row r="14" spans="1:9" x14ac:dyDescent="0.25">
      <c r="A14" s="236"/>
      <c r="B14" s="236"/>
      <c r="C14" s="236"/>
      <c r="D14" s="236"/>
      <c r="E14" s="236"/>
      <c r="F14" s="236"/>
      <c r="G14" s="236"/>
      <c r="H14" s="236"/>
      <c r="I14" s="236"/>
    </row>
    <row r="15" spans="1:9" ht="19.5" customHeight="1" x14ac:dyDescent="0.3">
      <c r="A15" s="3"/>
    </row>
    <row r="16" spans="1:9" ht="19.5" customHeight="1" x14ac:dyDescent="0.3">
      <c r="A16" s="269" t="s">
        <v>26</v>
      </c>
      <c r="B16" s="270"/>
      <c r="C16" s="270"/>
      <c r="D16" s="270"/>
      <c r="E16" s="270"/>
      <c r="F16" s="270"/>
      <c r="G16" s="270"/>
      <c r="H16" s="271"/>
    </row>
    <row r="17" spans="1:14" ht="20.25" customHeight="1" x14ac:dyDescent="0.25">
      <c r="A17" s="272" t="s">
        <v>35</v>
      </c>
      <c r="B17" s="272"/>
      <c r="C17" s="272"/>
      <c r="D17" s="272"/>
      <c r="E17" s="272"/>
      <c r="F17" s="272"/>
      <c r="G17" s="272"/>
      <c r="H17" s="272"/>
    </row>
    <row r="18" spans="1:14" ht="26.25" customHeight="1" x14ac:dyDescent="0.4">
      <c r="A18" s="5" t="s">
        <v>27</v>
      </c>
      <c r="B18" s="268" t="s">
        <v>113</v>
      </c>
      <c r="C18" s="268"/>
      <c r="D18" s="174"/>
      <c r="E18" s="6"/>
      <c r="F18" s="7"/>
      <c r="G18" s="7"/>
      <c r="H18" s="7"/>
    </row>
    <row r="19" spans="1:14" ht="26.25" customHeight="1" x14ac:dyDescent="0.4">
      <c r="A19" s="5" t="s">
        <v>28</v>
      </c>
      <c r="B19" s="231" t="s">
        <v>114</v>
      </c>
      <c r="C19" s="176">
        <v>21</v>
      </c>
      <c r="D19" s="7"/>
      <c r="E19" s="7"/>
      <c r="F19" s="7"/>
      <c r="G19" s="7"/>
      <c r="H19" s="7"/>
    </row>
    <row r="20" spans="1:14" ht="26.25" customHeight="1" x14ac:dyDescent="0.4">
      <c r="A20" s="5" t="s">
        <v>29</v>
      </c>
      <c r="B20" s="268" t="s">
        <v>113</v>
      </c>
      <c r="C20" s="268"/>
      <c r="D20" s="7"/>
      <c r="E20" s="7"/>
      <c r="F20" s="7"/>
      <c r="G20" s="7"/>
      <c r="H20" s="7"/>
    </row>
    <row r="21" spans="1:14" ht="26.25" customHeight="1" x14ac:dyDescent="0.4">
      <c r="A21" s="5" t="s">
        <v>30</v>
      </c>
      <c r="B21" s="273" t="s">
        <v>115</v>
      </c>
      <c r="C21" s="273"/>
      <c r="D21" s="273"/>
      <c r="E21" s="273"/>
      <c r="F21" s="273"/>
      <c r="G21" s="273"/>
      <c r="H21" s="273"/>
      <c r="I21" s="8"/>
    </row>
    <row r="22" spans="1:14" ht="26.25" customHeight="1" x14ac:dyDescent="0.4">
      <c r="A22" s="5" t="s">
        <v>31</v>
      </c>
      <c r="B22" s="9" t="s">
        <v>7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32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3</v>
      </c>
      <c r="B26" s="268"/>
      <c r="C26" s="268"/>
    </row>
    <row r="27" spans="1:14" ht="26.25" customHeight="1" x14ac:dyDescent="0.4">
      <c r="A27" s="13" t="s">
        <v>36</v>
      </c>
      <c r="B27" s="266"/>
      <c r="C27" s="266"/>
    </row>
    <row r="28" spans="1:14" ht="27" customHeight="1" x14ac:dyDescent="0.4">
      <c r="A28" s="13" t="s">
        <v>4</v>
      </c>
      <c r="B28" s="14">
        <v>87.9</v>
      </c>
    </row>
    <row r="29" spans="1:14" s="2" customFormat="1" ht="27" customHeight="1" x14ac:dyDescent="0.4">
      <c r="A29" s="13" t="s">
        <v>37</v>
      </c>
      <c r="B29" s="15">
        <v>0</v>
      </c>
      <c r="C29" s="243" t="s">
        <v>38</v>
      </c>
      <c r="D29" s="244"/>
      <c r="E29" s="244"/>
      <c r="F29" s="244"/>
      <c r="G29" s="245"/>
      <c r="I29" s="16"/>
      <c r="J29" s="16"/>
      <c r="K29" s="16"/>
      <c r="L29" s="16"/>
    </row>
    <row r="30" spans="1:14" s="2" customFormat="1" ht="19.5" customHeight="1" x14ac:dyDescent="0.3">
      <c r="A30" s="13" t="s">
        <v>39</v>
      </c>
      <c r="B30" s="17">
        <f>B28-B29</f>
        <v>87.9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40</v>
      </c>
      <c r="B31" s="20">
        <v>1</v>
      </c>
      <c r="C31" s="246" t="s">
        <v>41</v>
      </c>
      <c r="D31" s="247"/>
      <c r="E31" s="247"/>
      <c r="F31" s="247"/>
      <c r="G31" s="247"/>
      <c r="H31" s="248"/>
      <c r="I31" s="16"/>
      <c r="J31" s="16"/>
      <c r="K31" s="16"/>
      <c r="L31" s="16"/>
    </row>
    <row r="32" spans="1:14" s="2" customFormat="1" ht="27" customHeight="1" x14ac:dyDescent="0.4">
      <c r="A32" s="13" t="s">
        <v>42</v>
      </c>
      <c r="B32" s="20">
        <v>1</v>
      </c>
      <c r="C32" s="246" t="s">
        <v>43</v>
      </c>
      <c r="D32" s="247"/>
      <c r="E32" s="247"/>
      <c r="F32" s="247"/>
      <c r="G32" s="247"/>
      <c r="H32" s="248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44</v>
      </c>
      <c r="B34" s="25">
        <f>B31/B32</f>
        <v>1</v>
      </c>
      <c r="C34" s="4" t="s">
        <v>45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46</v>
      </c>
      <c r="B36" s="27">
        <v>50</v>
      </c>
      <c r="C36" s="4"/>
      <c r="D36" s="249" t="s">
        <v>47</v>
      </c>
      <c r="E36" s="267"/>
      <c r="F36" s="249" t="s">
        <v>48</v>
      </c>
      <c r="G36" s="250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49</v>
      </c>
      <c r="B37" s="29">
        <v>1</v>
      </c>
      <c r="C37" s="30" t="s">
        <v>50</v>
      </c>
      <c r="D37" s="31" t="s">
        <v>51</v>
      </c>
      <c r="E37" s="32" t="s">
        <v>52</v>
      </c>
      <c r="F37" s="31" t="s">
        <v>51</v>
      </c>
      <c r="G37" s="33" t="s">
        <v>52</v>
      </c>
      <c r="I37" s="34" t="s">
        <v>53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54</v>
      </c>
      <c r="B38" s="29">
        <v>1</v>
      </c>
      <c r="C38" s="35">
        <v>1</v>
      </c>
      <c r="D38" s="36"/>
      <c r="E38" s="37" t="str">
        <f>IF(ISBLANK(D38),"-",$D$48/$D$45*D38)</f>
        <v>-</v>
      </c>
      <c r="F38" s="36"/>
      <c r="G38" s="38" t="str">
        <f>IF(ISBLANK(F38),"-",$D$48/$F$45*F38)</f>
        <v>-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55</v>
      </c>
      <c r="B39" s="29">
        <v>1</v>
      </c>
      <c r="C39" s="40">
        <v>2</v>
      </c>
      <c r="D39" s="41"/>
      <c r="E39" s="42" t="str">
        <f>IF(ISBLANK(D39),"-",$D$48/$D$45*D39)</f>
        <v>-</v>
      </c>
      <c r="F39" s="41"/>
      <c r="G39" s="43" t="str">
        <f>IF(ISBLANK(F39),"-",$D$48/$F$45*F39)</f>
        <v>-</v>
      </c>
      <c r="I39" s="251" t="e">
        <f>ABS((F43/D43*D42)-F42)/D42</f>
        <v>#DIV/0!</v>
      </c>
      <c r="J39" s="16"/>
      <c r="K39" s="16"/>
      <c r="L39" s="21"/>
      <c r="M39" s="21"/>
      <c r="N39" s="22"/>
    </row>
    <row r="40" spans="1:14" ht="26.25" customHeight="1" x14ac:dyDescent="0.4">
      <c r="A40" s="28" t="s">
        <v>56</v>
      </c>
      <c r="B40" s="29">
        <v>1</v>
      </c>
      <c r="C40" s="40">
        <v>3</v>
      </c>
      <c r="D40" s="41"/>
      <c r="E40" s="42" t="str">
        <f>IF(ISBLANK(D40),"-",$D$48/$D$45*D40)</f>
        <v>-</v>
      </c>
      <c r="F40" s="41"/>
      <c r="G40" s="43" t="str">
        <f>IF(ISBLANK(F40),"-",$D$48/$F$45*F40)</f>
        <v>-</v>
      </c>
      <c r="I40" s="251"/>
      <c r="L40" s="21"/>
      <c r="M40" s="21"/>
      <c r="N40" s="44"/>
    </row>
    <row r="41" spans="1:14" ht="27" customHeight="1" x14ac:dyDescent="0.4">
      <c r="A41" s="28" t="s">
        <v>57</v>
      </c>
      <c r="B41" s="29">
        <v>1</v>
      </c>
      <c r="C41" s="45">
        <v>4</v>
      </c>
      <c r="D41" s="46"/>
      <c r="E41" s="47"/>
      <c r="F41" s="46"/>
      <c r="G41" s="48"/>
      <c r="I41" s="49"/>
      <c r="L41" s="21"/>
      <c r="M41" s="21"/>
      <c r="N41" s="44"/>
    </row>
    <row r="42" spans="1:14" ht="27" customHeight="1" x14ac:dyDescent="0.4">
      <c r="A42" s="28" t="s">
        <v>58</v>
      </c>
      <c r="B42" s="29">
        <v>1</v>
      </c>
      <c r="C42" s="50" t="s">
        <v>59</v>
      </c>
      <c r="D42" s="51" t="e">
        <f>AVERAGE(D38:D41)</f>
        <v>#DIV/0!</v>
      </c>
      <c r="E42" s="52" t="e">
        <f>AVERAGE(E38:E41)</f>
        <v>#DIV/0!</v>
      </c>
      <c r="F42" s="51" t="e">
        <f>AVERAGE(F38:F41)</f>
        <v>#DIV/0!</v>
      </c>
      <c r="G42" s="53" t="e">
        <f>AVERAGE(G38:G41)</f>
        <v>#DIV/0!</v>
      </c>
      <c r="H42" s="54"/>
    </row>
    <row r="43" spans="1:14" ht="26.25" customHeight="1" x14ac:dyDescent="0.4">
      <c r="A43" s="28" t="s">
        <v>60</v>
      </c>
      <c r="B43" s="29">
        <v>1</v>
      </c>
      <c r="C43" s="55" t="s">
        <v>61</v>
      </c>
      <c r="D43" s="56"/>
      <c r="E43" s="44"/>
      <c r="F43" s="56"/>
      <c r="H43" s="54"/>
    </row>
    <row r="44" spans="1:14" ht="26.25" customHeight="1" x14ac:dyDescent="0.4">
      <c r="A44" s="28" t="s">
        <v>62</v>
      </c>
      <c r="B44" s="29">
        <v>1</v>
      </c>
      <c r="C44" s="57" t="s">
        <v>63</v>
      </c>
      <c r="D44" s="58">
        <f>D43*$B$34</f>
        <v>0</v>
      </c>
      <c r="E44" s="59"/>
      <c r="F44" s="58">
        <f>F43*$B$34</f>
        <v>0</v>
      </c>
      <c r="H44" s="54"/>
    </row>
    <row r="45" spans="1:14" ht="19.5" customHeight="1" x14ac:dyDescent="0.3">
      <c r="A45" s="28" t="s">
        <v>64</v>
      </c>
      <c r="B45" s="60">
        <f>(B44/B43)*(B42/B41)*(B40/B39)*(B38/B37)*B36</f>
        <v>50</v>
      </c>
      <c r="C45" s="57" t="s">
        <v>65</v>
      </c>
      <c r="D45" s="61">
        <f>D44*$B$30/100</f>
        <v>0</v>
      </c>
      <c r="E45" s="62"/>
      <c r="F45" s="61">
        <f>F44*$B$30/100</f>
        <v>0</v>
      </c>
      <c r="H45" s="54"/>
    </row>
    <row r="46" spans="1:14" ht="19.5" customHeight="1" x14ac:dyDescent="0.3">
      <c r="A46" s="237" t="s">
        <v>66</v>
      </c>
      <c r="B46" s="238"/>
      <c r="C46" s="57" t="s">
        <v>67</v>
      </c>
      <c r="D46" s="63">
        <f>D45/$B$45</f>
        <v>0</v>
      </c>
      <c r="E46" s="64"/>
      <c r="F46" s="65">
        <f>F45/$B$45</f>
        <v>0</v>
      </c>
      <c r="H46" s="54"/>
    </row>
    <row r="47" spans="1:14" ht="27" customHeight="1" x14ac:dyDescent="0.4">
      <c r="A47" s="239"/>
      <c r="B47" s="240"/>
      <c r="C47" s="66" t="s">
        <v>68</v>
      </c>
      <c r="D47" s="67">
        <v>0.48</v>
      </c>
      <c r="E47" s="68"/>
      <c r="F47" s="64"/>
      <c r="H47" s="54"/>
    </row>
    <row r="48" spans="1:14" ht="18.75" x14ac:dyDescent="0.3">
      <c r="C48" s="69" t="s">
        <v>69</v>
      </c>
      <c r="D48" s="61">
        <f>D47*$B$45</f>
        <v>24</v>
      </c>
      <c r="F48" s="70"/>
      <c r="H48" s="54"/>
    </row>
    <row r="49" spans="1:12" ht="19.5" customHeight="1" x14ac:dyDescent="0.3">
      <c r="C49" s="71" t="s">
        <v>70</v>
      </c>
      <c r="D49" s="72">
        <f>D48/B34</f>
        <v>24</v>
      </c>
      <c r="F49" s="70"/>
      <c r="H49" s="54"/>
    </row>
    <row r="50" spans="1:12" ht="18.75" x14ac:dyDescent="0.3">
      <c r="C50" s="26" t="s">
        <v>71</v>
      </c>
      <c r="D50" s="73" t="e">
        <f>AVERAGE(E38:E41,G38:G41)</f>
        <v>#DIV/0!</v>
      </c>
      <c r="F50" s="74"/>
      <c r="H50" s="54"/>
    </row>
    <row r="51" spans="1:12" ht="18.75" x14ac:dyDescent="0.3">
      <c r="C51" s="28" t="s">
        <v>72</v>
      </c>
      <c r="D51" s="75" t="e">
        <f>STDEV(E38:E41,G38:G41)/D50</f>
        <v>#DIV/0!</v>
      </c>
      <c r="F51" s="74"/>
      <c r="H51" s="54"/>
    </row>
    <row r="52" spans="1:12" ht="19.5" customHeight="1" x14ac:dyDescent="0.3">
      <c r="C52" s="76" t="s">
        <v>15</v>
      </c>
      <c r="D52" s="77">
        <f>COUNT(E38:E41,G38:G41)</f>
        <v>0</v>
      </c>
      <c r="F52" s="74"/>
    </row>
    <row r="54" spans="1:12" ht="18.75" x14ac:dyDescent="0.3">
      <c r="A54" s="78" t="s">
        <v>1</v>
      </c>
      <c r="B54" s="79" t="s">
        <v>73</v>
      </c>
    </row>
    <row r="55" spans="1:12" ht="18.75" x14ac:dyDescent="0.3">
      <c r="A55" s="4" t="s">
        <v>74</v>
      </c>
      <c r="B55" s="80" t="str">
        <f>B21</f>
        <v xml:space="preserve">Each film coated tablet contains:Tenofovir Disoproxil fumarate 300 mg, Lamivudine USP 300 mg/Efavirenz USP 600 mg
</v>
      </c>
    </row>
    <row r="56" spans="1:12" ht="26.25" customHeight="1" x14ac:dyDescent="0.4">
      <c r="A56" s="81" t="s">
        <v>75</v>
      </c>
      <c r="B56" s="82">
        <v>600</v>
      </c>
      <c r="C56" s="4" t="str">
        <f>B20</f>
        <v>TENOFOVIR/LAMIVUDINE/EFAVIRENZ</v>
      </c>
      <c r="H56" s="83"/>
    </row>
    <row r="57" spans="1:12" ht="18.75" x14ac:dyDescent="0.3">
      <c r="A57" s="80" t="s">
        <v>76</v>
      </c>
      <c r="B57" s="175"/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77</v>
      </c>
      <c r="B59" s="27">
        <v>1</v>
      </c>
      <c r="C59" s="4"/>
      <c r="D59" s="84" t="s">
        <v>78</v>
      </c>
      <c r="E59" s="85" t="s">
        <v>50</v>
      </c>
      <c r="F59" s="85" t="s">
        <v>51</v>
      </c>
      <c r="G59" s="85" t="s">
        <v>79</v>
      </c>
      <c r="H59" s="30" t="s">
        <v>80</v>
      </c>
      <c r="L59" s="16"/>
    </row>
    <row r="60" spans="1:12" s="2" customFormat="1" ht="26.25" customHeight="1" x14ac:dyDescent="0.4">
      <c r="A60" s="28" t="s">
        <v>81</v>
      </c>
      <c r="B60" s="29">
        <v>1</v>
      </c>
      <c r="C60" s="254" t="s">
        <v>82</v>
      </c>
      <c r="D60" s="257"/>
      <c r="E60" s="86">
        <v>1</v>
      </c>
      <c r="F60" s="87"/>
      <c r="G60" s="177" t="str">
        <f>IF(ISBLANK(F60),"-",(F60/$D$50*$D$47*$B$68)*($B$57/$D$60))</f>
        <v>-</v>
      </c>
      <c r="H60" s="88" t="str">
        <f>IF(ISBLANK(F60),"-",G60/$B$56)</f>
        <v>-</v>
      </c>
      <c r="L60" s="16"/>
    </row>
    <row r="61" spans="1:12" s="2" customFormat="1" ht="26.25" customHeight="1" x14ac:dyDescent="0.4">
      <c r="A61" s="28" t="s">
        <v>83</v>
      </c>
      <c r="B61" s="29">
        <v>1</v>
      </c>
      <c r="C61" s="255"/>
      <c r="D61" s="258"/>
      <c r="E61" s="89">
        <v>2</v>
      </c>
      <c r="F61" s="41"/>
      <c r="G61" s="178" t="str">
        <f>IF(ISBLANK(F61),"-",(F61/$D$50*$D$47*$B$68)*($B$57/$D$60))</f>
        <v>-</v>
      </c>
      <c r="H61" s="90" t="str">
        <f t="shared" ref="H61:H70" si="0">IF(ISBLANK(F61),"-",G61/$B$56)</f>
        <v>-</v>
      </c>
      <c r="L61" s="16"/>
    </row>
    <row r="62" spans="1:12" s="2" customFormat="1" ht="26.25" customHeight="1" x14ac:dyDescent="0.4">
      <c r="A62" s="28" t="s">
        <v>84</v>
      </c>
      <c r="B62" s="29">
        <v>1</v>
      </c>
      <c r="C62" s="255"/>
      <c r="D62" s="258"/>
      <c r="E62" s="89">
        <v>3</v>
      </c>
      <c r="F62" s="91"/>
      <c r="G62" s="178" t="str">
        <f>IF(ISBLANK(F62),"-",(F62/$D$50*$D$47*$B$68)*($B$57/$D$60))</f>
        <v>-</v>
      </c>
      <c r="H62" s="90" t="str">
        <f t="shared" si="0"/>
        <v>-</v>
      </c>
      <c r="L62" s="16"/>
    </row>
    <row r="63" spans="1:12" ht="27" customHeight="1" x14ac:dyDescent="0.4">
      <c r="A63" s="28" t="s">
        <v>85</v>
      </c>
      <c r="B63" s="29">
        <v>1</v>
      </c>
      <c r="C63" s="265"/>
      <c r="D63" s="259"/>
      <c r="E63" s="92">
        <v>4</v>
      </c>
      <c r="F63" s="93"/>
      <c r="G63" s="178"/>
      <c r="H63" s="90"/>
    </row>
    <row r="64" spans="1:12" ht="26.25" customHeight="1" x14ac:dyDescent="0.4">
      <c r="A64" s="28" t="s">
        <v>86</v>
      </c>
      <c r="B64" s="29">
        <v>1</v>
      </c>
      <c r="C64" s="254" t="s">
        <v>87</v>
      </c>
      <c r="D64" s="257"/>
      <c r="E64" s="86">
        <v>1</v>
      </c>
      <c r="F64" s="87"/>
      <c r="G64" s="179" t="str">
        <f>IF(ISBLANK(F64),"-",(F64/$D$50*$D$47*$B$68)*($B$57/$D$64))</f>
        <v>-</v>
      </c>
      <c r="H64" s="94" t="str">
        <f>IF(ISBLANK(F64),"-",G64/$B$56)</f>
        <v>-</v>
      </c>
    </row>
    <row r="65" spans="1:8" ht="26.25" customHeight="1" x14ac:dyDescent="0.4">
      <c r="A65" s="28" t="s">
        <v>88</v>
      </c>
      <c r="B65" s="29">
        <v>1</v>
      </c>
      <c r="C65" s="255"/>
      <c r="D65" s="258"/>
      <c r="E65" s="89">
        <v>2</v>
      </c>
      <c r="F65" s="41"/>
      <c r="G65" s="180" t="str">
        <f>IF(ISBLANK(F65),"-",(F65/$D$50*$D$47*$B$68)*($B$57/$D$64))</f>
        <v>-</v>
      </c>
      <c r="H65" s="95" t="str">
        <f t="shared" si="0"/>
        <v>-</v>
      </c>
    </row>
    <row r="66" spans="1:8" ht="26.25" customHeight="1" x14ac:dyDescent="0.4">
      <c r="A66" s="28" t="s">
        <v>89</v>
      </c>
      <c r="B66" s="29">
        <v>1</v>
      </c>
      <c r="C66" s="255"/>
      <c r="D66" s="258"/>
      <c r="E66" s="89">
        <v>3</v>
      </c>
      <c r="F66" s="41"/>
      <c r="G66" s="180" t="str">
        <f>IF(ISBLANK(F66),"-",(F66/$D$50*$D$47*$B$68)*($B$57/$D$64))</f>
        <v>-</v>
      </c>
      <c r="H66" s="95" t="str">
        <f t="shared" si="0"/>
        <v>-</v>
      </c>
    </row>
    <row r="67" spans="1:8" ht="27" customHeight="1" x14ac:dyDescent="0.4">
      <c r="A67" s="28" t="s">
        <v>90</v>
      </c>
      <c r="B67" s="29">
        <v>1</v>
      </c>
      <c r="C67" s="265"/>
      <c r="D67" s="259"/>
      <c r="E67" s="92">
        <v>4</v>
      </c>
      <c r="F67" s="93"/>
      <c r="G67" s="181"/>
      <c r="H67" s="96"/>
    </row>
    <row r="68" spans="1:8" ht="26.25" customHeight="1" x14ac:dyDescent="0.4">
      <c r="A68" s="28" t="s">
        <v>91</v>
      </c>
      <c r="B68" s="97">
        <f>(B67/B66)*(B65/B64)*(B63/B62)*(B61/B60)*B59</f>
        <v>1</v>
      </c>
      <c r="C68" s="254" t="s">
        <v>92</v>
      </c>
      <c r="D68" s="257"/>
      <c r="E68" s="86">
        <v>1</v>
      </c>
      <c r="F68" s="87"/>
      <c r="G68" s="179" t="str">
        <f>IF(ISBLANK(F68),"-",(F68/$D$50*$D$47*$B$68)*($B$57/$D$68))</f>
        <v>-</v>
      </c>
      <c r="H68" s="90" t="str">
        <f>IF(ISBLANK(F68),"-",G68/$B$56)</f>
        <v>-</v>
      </c>
    </row>
    <row r="69" spans="1:8" ht="27" customHeight="1" x14ac:dyDescent="0.4">
      <c r="A69" s="76" t="s">
        <v>93</v>
      </c>
      <c r="B69" s="98">
        <f>(D47*B68)/B56*B57</f>
        <v>0</v>
      </c>
      <c r="C69" s="255"/>
      <c r="D69" s="258"/>
      <c r="E69" s="89">
        <v>2</v>
      </c>
      <c r="F69" s="41"/>
      <c r="G69" s="180" t="str">
        <f>IF(ISBLANK(F69),"-",(F69/$D$50*$D$47*$B$68)*($B$57/$D$68))</f>
        <v>-</v>
      </c>
      <c r="H69" s="90" t="str">
        <f t="shared" si="0"/>
        <v>-</v>
      </c>
    </row>
    <row r="70" spans="1:8" ht="26.25" customHeight="1" x14ac:dyDescent="0.4">
      <c r="A70" s="260" t="s">
        <v>66</v>
      </c>
      <c r="B70" s="261"/>
      <c r="C70" s="255"/>
      <c r="D70" s="258"/>
      <c r="E70" s="89">
        <v>3</v>
      </c>
      <c r="F70" s="41"/>
      <c r="G70" s="180" t="str">
        <f>IF(ISBLANK(F70),"-",(F70/$D$50*$D$47*$B$68)*($B$57/$D$68))</f>
        <v>-</v>
      </c>
      <c r="H70" s="90" t="str">
        <f t="shared" si="0"/>
        <v>-</v>
      </c>
    </row>
    <row r="71" spans="1:8" ht="27" customHeight="1" x14ac:dyDescent="0.4">
      <c r="A71" s="262"/>
      <c r="B71" s="263"/>
      <c r="C71" s="256"/>
      <c r="D71" s="259"/>
      <c r="E71" s="92">
        <v>4</v>
      </c>
      <c r="F71" s="93"/>
      <c r="G71" s="181"/>
      <c r="H71" s="99"/>
    </row>
    <row r="72" spans="1:8" ht="26.25" customHeight="1" x14ac:dyDescent="0.4">
      <c r="A72" s="100"/>
      <c r="B72" s="100"/>
      <c r="C72" s="100"/>
      <c r="D72" s="100"/>
      <c r="E72" s="100"/>
      <c r="F72" s="101"/>
      <c r="G72" s="102" t="s">
        <v>59</v>
      </c>
      <c r="H72" s="103" t="e">
        <f>AVERAGE(H60:H71)</f>
        <v>#DIV/0!</v>
      </c>
    </row>
    <row r="73" spans="1:8" ht="26.25" customHeight="1" x14ac:dyDescent="0.4">
      <c r="C73" s="100"/>
      <c r="D73" s="100"/>
      <c r="E73" s="100"/>
      <c r="F73" s="101"/>
      <c r="G73" s="104" t="s">
        <v>72</v>
      </c>
      <c r="H73" s="182" t="e">
        <f>STDEV(H60:H71)/H72</f>
        <v>#DIV/0!</v>
      </c>
    </row>
    <row r="74" spans="1:8" ht="27" customHeight="1" x14ac:dyDescent="0.4">
      <c r="A74" s="100"/>
      <c r="B74" s="100"/>
      <c r="C74" s="101"/>
      <c r="D74" s="101"/>
      <c r="E74" s="105"/>
      <c r="F74" s="101"/>
      <c r="G74" s="106" t="s">
        <v>15</v>
      </c>
      <c r="H74" s="107">
        <f>COUNT(H60:H71)</f>
        <v>0</v>
      </c>
    </row>
    <row r="76" spans="1:8" ht="26.25" customHeight="1" x14ac:dyDescent="0.4">
      <c r="A76" s="12" t="s">
        <v>94</v>
      </c>
      <c r="B76" s="108" t="s">
        <v>95</v>
      </c>
      <c r="C76" s="241" t="str">
        <f>B20</f>
        <v>TENOFOVIR/LAMIVUDINE/EFAVIRENZ</v>
      </c>
      <c r="D76" s="241"/>
      <c r="E76" s="109" t="s">
        <v>96</v>
      </c>
      <c r="F76" s="109"/>
      <c r="G76" s="110" t="e">
        <f>H72</f>
        <v>#DIV/0!</v>
      </c>
      <c r="H76" s="111"/>
    </row>
    <row r="77" spans="1:8" ht="18.75" x14ac:dyDescent="0.3">
      <c r="A77" s="11" t="s">
        <v>97</v>
      </c>
      <c r="B77" s="11" t="s">
        <v>98</v>
      </c>
    </row>
    <row r="78" spans="1:8" ht="18.75" x14ac:dyDescent="0.3">
      <c r="A78" s="11"/>
      <c r="B78" s="11"/>
    </row>
    <row r="79" spans="1:8" ht="26.25" customHeight="1" x14ac:dyDescent="0.4">
      <c r="A79" s="12" t="s">
        <v>3</v>
      </c>
      <c r="B79" s="264" t="s">
        <v>116</v>
      </c>
      <c r="C79" s="264"/>
    </row>
    <row r="80" spans="1:8" ht="26.25" customHeight="1" x14ac:dyDescent="0.4">
      <c r="A80" s="13" t="s">
        <v>36</v>
      </c>
      <c r="B80" s="264" t="s">
        <v>118</v>
      </c>
      <c r="C80" s="264"/>
    </row>
    <row r="81" spans="1:12" ht="27" customHeight="1" x14ac:dyDescent="0.4">
      <c r="A81" s="13" t="s">
        <v>4</v>
      </c>
      <c r="B81" s="112">
        <v>99.8</v>
      </c>
    </row>
    <row r="82" spans="1:12" s="2" customFormat="1" ht="27" customHeight="1" x14ac:dyDescent="0.4">
      <c r="A82" s="13" t="s">
        <v>37</v>
      </c>
      <c r="B82" s="15">
        <v>0</v>
      </c>
      <c r="C82" s="243" t="s">
        <v>38</v>
      </c>
      <c r="D82" s="244"/>
      <c r="E82" s="244"/>
      <c r="F82" s="244"/>
      <c r="G82" s="245"/>
      <c r="I82" s="16"/>
      <c r="J82" s="16"/>
      <c r="K82" s="16"/>
      <c r="L82" s="16"/>
    </row>
    <row r="83" spans="1:12" s="2" customFormat="1" ht="19.5" customHeight="1" x14ac:dyDescent="0.3">
      <c r="A83" s="13" t="s">
        <v>39</v>
      </c>
      <c r="B83" s="17">
        <f>B81-B82</f>
        <v>99.8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40</v>
      </c>
      <c r="B84" s="20">
        <v>1</v>
      </c>
      <c r="C84" s="246" t="s">
        <v>99</v>
      </c>
      <c r="D84" s="247"/>
      <c r="E84" s="247"/>
      <c r="F84" s="247"/>
      <c r="G84" s="247"/>
      <c r="H84" s="248"/>
      <c r="I84" s="16"/>
      <c r="J84" s="16"/>
      <c r="K84" s="16"/>
      <c r="L84" s="16"/>
    </row>
    <row r="85" spans="1:12" s="2" customFormat="1" ht="27" customHeight="1" x14ac:dyDescent="0.4">
      <c r="A85" s="13" t="s">
        <v>42</v>
      </c>
      <c r="B85" s="20">
        <v>1</v>
      </c>
      <c r="C85" s="246" t="s">
        <v>100</v>
      </c>
      <c r="D85" s="247"/>
      <c r="E85" s="247"/>
      <c r="F85" s="247"/>
      <c r="G85" s="247"/>
      <c r="H85" s="248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44</v>
      </c>
      <c r="B87" s="25">
        <f>B84/B85</f>
        <v>1</v>
      </c>
      <c r="C87" s="4" t="s">
        <v>45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46</v>
      </c>
      <c r="B89" s="27">
        <v>50</v>
      </c>
      <c r="D89" s="113" t="s">
        <v>47</v>
      </c>
      <c r="E89" s="114"/>
      <c r="F89" s="249" t="s">
        <v>48</v>
      </c>
      <c r="G89" s="250"/>
    </row>
    <row r="90" spans="1:12" ht="27" customHeight="1" x14ac:dyDescent="0.4">
      <c r="A90" s="28" t="s">
        <v>49</v>
      </c>
      <c r="B90" s="29">
        <v>1</v>
      </c>
      <c r="C90" s="115" t="s">
        <v>50</v>
      </c>
      <c r="D90" s="31" t="s">
        <v>51</v>
      </c>
      <c r="E90" s="32" t="s">
        <v>52</v>
      </c>
      <c r="F90" s="31" t="s">
        <v>51</v>
      </c>
      <c r="G90" s="116" t="s">
        <v>52</v>
      </c>
      <c r="I90" s="34" t="s">
        <v>53</v>
      </c>
    </row>
    <row r="91" spans="1:12" ht="26.25" customHeight="1" x14ac:dyDescent="0.4">
      <c r="A91" s="28" t="s">
        <v>54</v>
      </c>
      <c r="B91" s="29">
        <v>1</v>
      </c>
      <c r="C91" s="117">
        <v>1</v>
      </c>
      <c r="D91" s="36">
        <v>211324229</v>
      </c>
      <c r="E91" s="37">
        <f>IF(ISBLANK(D91),"-",$D$101/$D$98*D91)</f>
        <v>222035362.93138531</v>
      </c>
      <c r="F91" s="36">
        <v>223196694</v>
      </c>
      <c r="G91" s="38">
        <f>IF(ISBLANK(F91),"-",$D$101/$F$98*F91)</f>
        <v>220701297.99071833</v>
      </c>
      <c r="I91" s="39"/>
    </row>
    <row r="92" spans="1:12" ht="26.25" customHeight="1" x14ac:dyDescent="0.4">
      <c r="A92" s="28" t="s">
        <v>55</v>
      </c>
      <c r="B92" s="29">
        <v>1</v>
      </c>
      <c r="C92" s="101">
        <v>2</v>
      </c>
      <c r="D92" s="41">
        <v>212167989</v>
      </c>
      <c r="E92" s="42">
        <f>IF(ISBLANK(D92),"-",$D$101/$D$98*D92)</f>
        <v>222921889.56732059</v>
      </c>
      <c r="F92" s="41">
        <v>223897554</v>
      </c>
      <c r="G92" s="43">
        <f>IF(ISBLANK(F92),"-",$D$101/$F$98*F92)</f>
        <v>221394322.19702569</v>
      </c>
      <c r="I92" s="251">
        <f>ABS((F96/D96*D95)-F95)/D95</f>
        <v>6.3631557641258074E-3</v>
      </c>
    </row>
    <row r="93" spans="1:12" ht="26.25" customHeight="1" x14ac:dyDescent="0.4">
      <c r="A93" s="28" t="s">
        <v>56</v>
      </c>
      <c r="B93" s="29">
        <v>1</v>
      </c>
      <c r="C93" s="101">
        <v>3</v>
      </c>
      <c r="D93" s="41">
        <v>212060129</v>
      </c>
      <c r="E93" s="42">
        <f>IF(ISBLANK(D93),"-",$D$101/$D$98*D93)</f>
        <v>222808562.59880826</v>
      </c>
      <c r="F93" s="41">
        <v>224177654</v>
      </c>
      <c r="G93" s="43">
        <f>IF(ISBLANK(F93),"-",$D$101/$F$98*F93)</f>
        <v>221671290.60753089</v>
      </c>
      <c r="I93" s="251"/>
    </row>
    <row r="94" spans="1:12" ht="27" customHeight="1" x14ac:dyDescent="0.4">
      <c r="A94" s="28" t="s">
        <v>57</v>
      </c>
      <c r="B94" s="29">
        <v>1</v>
      </c>
      <c r="C94" s="118">
        <v>4</v>
      </c>
      <c r="D94" s="46"/>
      <c r="E94" s="47"/>
      <c r="F94" s="119"/>
      <c r="G94" s="48"/>
      <c r="I94" s="49"/>
    </row>
    <row r="95" spans="1:12" ht="27" customHeight="1" x14ac:dyDescent="0.4">
      <c r="A95" s="28" t="s">
        <v>58</v>
      </c>
      <c r="B95" s="29">
        <v>1</v>
      </c>
      <c r="C95" s="120" t="s">
        <v>59</v>
      </c>
      <c r="D95" s="121">
        <f>AVERAGE(D91:D94)</f>
        <v>211850782.33333334</v>
      </c>
      <c r="E95" s="52">
        <f>AVERAGE(E91:E94)</f>
        <v>222588605.03250471</v>
      </c>
      <c r="F95" s="122">
        <f>AVERAGE(F91:F94)</f>
        <v>223757300.66666666</v>
      </c>
      <c r="G95" s="123">
        <f>AVERAGE(G91:G94)</f>
        <v>221255636.93175831</v>
      </c>
    </row>
    <row r="96" spans="1:12" ht="26.25" customHeight="1" x14ac:dyDescent="0.4">
      <c r="A96" s="28" t="s">
        <v>60</v>
      </c>
      <c r="B96" s="14">
        <v>1</v>
      </c>
      <c r="C96" s="124" t="s">
        <v>101</v>
      </c>
      <c r="D96" s="125">
        <v>28.61</v>
      </c>
      <c r="E96" s="44"/>
      <c r="F96" s="56">
        <v>30.4</v>
      </c>
    </row>
    <row r="97" spans="1:10" ht="26.25" customHeight="1" x14ac:dyDescent="0.4">
      <c r="A97" s="28" t="s">
        <v>62</v>
      </c>
      <c r="B97" s="14">
        <v>1</v>
      </c>
      <c r="C97" s="126" t="s">
        <v>102</v>
      </c>
      <c r="D97" s="127">
        <f>D96*$B$87</f>
        <v>28.61</v>
      </c>
      <c r="E97" s="59"/>
      <c r="F97" s="58">
        <f>F96*$B$87</f>
        <v>30.4</v>
      </c>
    </row>
    <row r="98" spans="1:10" ht="19.5" customHeight="1" x14ac:dyDescent="0.3">
      <c r="A98" s="28" t="s">
        <v>64</v>
      </c>
      <c r="B98" s="128">
        <f>(B97/B96)*(B95/B94)*(B93/B92)*(B91/B90)*B89</f>
        <v>50</v>
      </c>
      <c r="C98" s="126" t="s">
        <v>103</v>
      </c>
      <c r="D98" s="129">
        <f>D97*$B$83/100</f>
        <v>28.552779999999998</v>
      </c>
      <c r="E98" s="62"/>
      <c r="F98" s="61">
        <f>F97*$B$83/100</f>
        <v>30.339199999999995</v>
      </c>
    </row>
    <row r="99" spans="1:10" ht="19.5" customHeight="1" x14ac:dyDescent="0.3">
      <c r="A99" s="237" t="s">
        <v>66</v>
      </c>
      <c r="B99" s="252"/>
      <c r="C99" s="126" t="s">
        <v>104</v>
      </c>
      <c r="D99" s="130">
        <f>D98/$B$98</f>
        <v>0.5710556</v>
      </c>
      <c r="E99" s="62"/>
      <c r="F99" s="65">
        <f>F98/$B$98</f>
        <v>0.60678399999999988</v>
      </c>
      <c r="G99" s="131"/>
      <c r="H99" s="54"/>
    </row>
    <row r="100" spans="1:10" ht="19.5" customHeight="1" x14ac:dyDescent="0.3">
      <c r="A100" s="239"/>
      <c r="B100" s="253"/>
      <c r="C100" s="126" t="s">
        <v>68</v>
      </c>
      <c r="D100" s="132">
        <f>$B$56/$B$116</f>
        <v>0.6</v>
      </c>
      <c r="F100" s="70"/>
      <c r="G100" s="133"/>
      <c r="H100" s="54"/>
    </row>
    <row r="101" spans="1:10" ht="18.75" x14ac:dyDescent="0.3">
      <c r="C101" s="126" t="s">
        <v>69</v>
      </c>
      <c r="D101" s="127">
        <f>D100*$B$98</f>
        <v>30</v>
      </c>
      <c r="F101" s="70"/>
      <c r="G101" s="131"/>
      <c r="H101" s="54"/>
    </row>
    <row r="102" spans="1:10" ht="19.5" customHeight="1" x14ac:dyDescent="0.3">
      <c r="C102" s="134" t="s">
        <v>70</v>
      </c>
      <c r="D102" s="135">
        <f>D101/B34</f>
        <v>30</v>
      </c>
      <c r="F102" s="74"/>
      <c r="G102" s="131"/>
      <c r="H102" s="54"/>
      <c r="J102" s="136"/>
    </row>
    <row r="103" spans="1:10" ht="18.75" x14ac:dyDescent="0.3">
      <c r="C103" s="137" t="s">
        <v>105</v>
      </c>
      <c r="D103" s="138">
        <f>AVERAGE(E91:E94,G91:G94)</f>
        <v>221922120.98213151</v>
      </c>
      <c r="F103" s="74"/>
      <c r="G103" s="139"/>
      <c r="H103" s="54"/>
      <c r="J103" s="140"/>
    </row>
    <row r="104" spans="1:10" ht="18.75" x14ac:dyDescent="0.3">
      <c r="C104" s="104" t="s">
        <v>72</v>
      </c>
      <c r="D104" s="141">
        <f>STDEV(E91:E94,G91:G94)/D103</f>
        <v>3.8394574966562744E-3</v>
      </c>
      <c r="F104" s="74"/>
      <c r="G104" s="131"/>
      <c r="H104" s="54"/>
      <c r="J104" s="140"/>
    </row>
    <row r="105" spans="1:10" ht="19.5" customHeight="1" x14ac:dyDescent="0.3">
      <c r="C105" s="106" t="s">
        <v>15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106</v>
      </c>
      <c r="B107" s="27">
        <v>1000</v>
      </c>
      <c r="C107" s="143" t="s">
        <v>107</v>
      </c>
      <c r="D107" s="144" t="s">
        <v>51</v>
      </c>
      <c r="E107" s="145" t="s">
        <v>108</v>
      </c>
      <c r="F107" s="146" t="s">
        <v>109</v>
      </c>
    </row>
    <row r="108" spans="1:10" ht="26.25" customHeight="1" x14ac:dyDescent="0.4">
      <c r="A108" s="28" t="s">
        <v>110</v>
      </c>
      <c r="B108" s="29">
        <v>1</v>
      </c>
      <c r="C108" s="147">
        <v>1</v>
      </c>
      <c r="D108" s="148">
        <v>215499397</v>
      </c>
      <c r="E108" s="183">
        <f>IF(ISBLANK(D108),"-",D108/$D$103*$D$100*$B$116)</f>
        <v>582.63519485022766</v>
      </c>
      <c r="F108" s="149">
        <f t="shared" ref="F108:F113" si="1">IF(ISBLANK(D108), "-", E108/$B$56)</f>
        <v>0.97105865808371272</v>
      </c>
    </row>
    <row r="109" spans="1:10" ht="26.25" customHeight="1" x14ac:dyDescent="0.4">
      <c r="A109" s="28" t="s">
        <v>83</v>
      </c>
      <c r="B109" s="29">
        <v>1</v>
      </c>
      <c r="C109" s="147">
        <v>2</v>
      </c>
      <c r="D109" s="148">
        <v>218505600</v>
      </c>
      <c r="E109" s="184">
        <f>IF(ISBLANK(D109),"-",D109/$D$103*$D$100*$B$116)</f>
        <v>590.76291908077087</v>
      </c>
      <c r="F109" s="150">
        <f t="shared" si="1"/>
        <v>0.98460486513461809</v>
      </c>
    </row>
    <row r="110" spans="1:10" ht="26.25" customHeight="1" x14ac:dyDescent="0.4">
      <c r="A110" s="28" t="s">
        <v>84</v>
      </c>
      <c r="B110" s="29">
        <v>1</v>
      </c>
      <c r="C110" s="147">
        <v>3</v>
      </c>
      <c r="D110" s="148">
        <v>190279039</v>
      </c>
      <c r="E110" s="184">
        <f t="shared" ref="E110:E113" si="2">IF(ISBLANK(D110),"-",D110/$D$103*$D$100*$B$116)</f>
        <v>514.44814466779735</v>
      </c>
      <c r="F110" s="150">
        <f t="shared" si="1"/>
        <v>0.85741357444632893</v>
      </c>
    </row>
    <row r="111" spans="1:10" ht="26.25" customHeight="1" x14ac:dyDescent="0.4">
      <c r="A111" s="28" t="s">
        <v>85</v>
      </c>
      <c r="B111" s="29">
        <v>1</v>
      </c>
      <c r="C111" s="147">
        <v>4</v>
      </c>
      <c r="D111" s="148">
        <v>215309928</v>
      </c>
      <c r="E111" s="184">
        <f>IF(ISBLANK(D111),"-",D111/$D$103*$D$100*$B$116)</f>
        <v>582.12293676844251</v>
      </c>
      <c r="F111" s="150">
        <f t="shared" si="1"/>
        <v>0.97020489461407089</v>
      </c>
    </row>
    <row r="112" spans="1:10" ht="26.25" customHeight="1" x14ac:dyDescent="0.4">
      <c r="A112" s="28" t="s">
        <v>86</v>
      </c>
      <c r="B112" s="29">
        <v>1</v>
      </c>
      <c r="C112" s="147">
        <v>5</v>
      </c>
      <c r="D112" s="148">
        <v>222499060</v>
      </c>
      <c r="E112" s="184">
        <f t="shared" si="2"/>
        <v>601.55984184536953</v>
      </c>
      <c r="F112" s="150">
        <f t="shared" si="1"/>
        <v>1.0025997364089492</v>
      </c>
    </row>
    <row r="113" spans="1:10" ht="26.25" customHeight="1" x14ac:dyDescent="0.4">
      <c r="A113" s="28" t="s">
        <v>88</v>
      </c>
      <c r="B113" s="29">
        <v>1</v>
      </c>
      <c r="C113" s="151">
        <v>6</v>
      </c>
      <c r="D113" s="152">
        <v>218568429</v>
      </c>
      <c r="E113" s="185">
        <f t="shared" si="2"/>
        <v>590.93278677955254</v>
      </c>
      <c r="F113" s="153">
        <f t="shared" si="1"/>
        <v>0.98488797796592087</v>
      </c>
    </row>
    <row r="114" spans="1:10" ht="26.25" customHeight="1" x14ac:dyDescent="0.4">
      <c r="A114" s="28" t="s">
        <v>89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90</v>
      </c>
      <c r="B115" s="29">
        <v>1</v>
      </c>
      <c r="C115" s="147"/>
      <c r="D115" s="155"/>
      <c r="E115" s="156" t="s">
        <v>59</v>
      </c>
      <c r="F115" s="157">
        <f>AVERAGE(F108:F113)</f>
        <v>0.96179495110893354</v>
      </c>
    </row>
    <row r="116" spans="1:10" ht="27" customHeight="1" x14ac:dyDescent="0.4">
      <c r="A116" s="28" t="s">
        <v>91</v>
      </c>
      <c r="B116" s="60">
        <f>(B115/B114)*(B113/B112)*(B111/B110)*(B109/B108)*B107</f>
        <v>1000</v>
      </c>
      <c r="C116" s="158"/>
      <c r="D116" s="159"/>
      <c r="E116" s="120" t="s">
        <v>72</v>
      </c>
      <c r="F116" s="160">
        <f>STDEV(F108:F113)/F115</f>
        <v>5.4564394864798763E-2</v>
      </c>
      <c r="I116" s="3"/>
    </row>
    <row r="117" spans="1:10" ht="27" customHeight="1" x14ac:dyDescent="0.4">
      <c r="A117" s="237" t="s">
        <v>66</v>
      </c>
      <c r="B117" s="238"/>
      <c r="C117" s="161"/>
      <c r="D117" s="162"/>
      <c r="E117" s="163" t="s">
        <v>15</v>
      </c>
      <c r="F117" s="164">
        <f>COUNT(F108:F113)</f>
        <v>6</v>
      </c>
      <c r="I117" s="3"/>
      <c r="J117" s="140"/>
    </row>
    <row r="118" spans="1:10" ht="19.5" customHeight="1" x14ac:dyDescent="0.3">
      <c r="A118" s="239"/>
      <c r="B118" s="240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3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94</v>
      </c>
      <c r="B120" s="108" t="s">
        <v>111</v>
      </c>
      <c r="C120" s="241" t="str">
        <f>B20</f>
        <v>TENOFOVIR/LAMIVUDINE/EFAVIRENZ</v>
      </c>
      <c r="D120" s="241"/>
      <c r="E120" s="109" t="s">
        <v>112</v>
      </c>
      <c r="F120" s="109"/>
      <c r="G120" s="110">
        <f>F115</f>
        <v>0.96179495110893354</v>
      </c>
      <c r="H120" s="3"/>
      <c r="I120" s="3"/>
    </row>
    <row r="121" spans="1:10" ht="19.5" customHeight="1" x14ac:dyDescent="0.3">
      <c r="A121" s="165"/>
      <c r="B121" s="165"/>
      <c r="C121" s="166"/>
      <c r="D121" s="166"/>
      <c r="E121" s="166"/>
      <c r="F121" s="166"/>
      <c r="G121" s="166"/>
      <c r="H121" s="166"/>
    </row>
    <row r="122" spans="1:10" ht="18.75" x14ac:dyDescent="0.3">
      <c r="B122" s="242" t="s">
        <v>21</v>
      </c>
      <c r="C122" s="242"/>
      <c r="E122" s="115" t="s">
        <v>22</v>
      </c>
      <c r="F122" s="167"/>
      <c r="G122" s="242" t="s">
        <v>23</v>
      </c>
      <c r="H122" s="242"/>
    </row>
    <row r="123" spans="1:10" ht="69.95" customHeight="1" x14ac:dyDescent="0.3">
      <c r="A123" s="168" t="s">
        <v>24</v>
      </c>
      <c r="B123" s="169"/>
      <c r="C123" s="169"/>
      <c r="E123" s="169"/>
      <c r="F123" s="3"/>
      <c r="G123" s="170"/>
      <c r="H123" s="170"/>
    </row>
    <row r="124" spans="1:10" ht="69.95" customHeight="1" x14ac:dyDescent="0.3">
      <c r="A124" s="168" t="s">
        <v>25</v>
      </c>
      <c r="B124" s="171"/>
      <c r="C124" s="171"/>
      <c r="E124" s="171"/>
      <c r="F124" s="3"/>
      <c r="G124" s="172"/>
      <c r="H124" s="172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0866141732283472" right="0.70866141732283472" top="0.74803149606299213" bottom="0.74803149606299213" header="0.31496062992125984" footer="0.31496062992125984"/>
  <pageSetup scale="23" orientation="portrait" r:id="rId1"/>
  <headerFooter>
    <oddHeader>&amp;LVer 2</oddHeader>
    <oddFooter>&amp;LNQCL/ADDO/014&amp;CPage &amp;P of &amp;N&amp;R&amp;D &amp;T</oddFooter>
  </headerFooter>
  <rowBreaks count="1" manualBreakCount="1">
    <brk id="128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SST </vt:lpstr>
      <vt:lpstr>Efavirenz154</vt:lpstr>
      <vt:lpstr>Efavirenz154!Print_Area</vt:lpstr>
      <vt:lpstr>'SST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2016-02-19T12:29:27Z</cp:lastPrinted>
  <dcterms:created xsi:type="dcterms:W3CDTF">2005-07-05T10:19:27Z</dcterms:created>
  <dcterms:modified xsi:type="dcterms:W3CDTF">2016-03-02T09:16:00Z</dcterms:modified>
</cp:coreProperties>
</file>