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firstSheet="1" activeTab="7"/>
  </bookViews>
  <sheets>
    <sheet name="SST (Nevirapine)" sheetId="6" r:id="rId1"/>
    <sheet name="SST(zidovudine)" sheetId="7" r:id="rId2"/>
    <sheet name="SST(lamivudine)" sheetId="8" r:id="rId3"/>
    <sheet name="Uniformity" sheetId="2" r:id="rId4"/>
    <sheet name="LAMIVUDINE" sheetId="3" r:id="rId5"/>
    <sheet name="ZIDOVUDINE" sheetId="4" r:id="rId6"/>
    <sheet name="NEVIRAPINE" sheetId="5" r:id="rId7"/>
    <sheet name="Sheet4" sheetId="9" r:id="rId8"/>
  </sheets>
  <definedNames>
    <definedName name="_xlnm.Print_Area" localSheetId="3">Uniformity!$A$1:$J$54</definedName>
  </definedNames>
  <calcPr calcId="145621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G120" i="5" l="1"/>
  <c r="F115" i="5"/>
  <c r="B98" i="5"/>
  <c r="B87" i="5"/>
  <c r="H72" i="5"/>
  <c r="G42" i="5"/>
  <c r="E42" i="5"/>
  <c r="G120" i="4"/>
  <c r="F115" i="4"/>
  <c r="G120" i="3"/>
  <c r="F115" i="3"/>
  <c r="B98" i="3"/>
  <c r="H72" i="3"/>
  <c r="G42" i="3"/>
  <c r="E42" i="3"/>
  <c r="H72" i="4" l="1"/>
  <c r="G76" i="4"/>
  <c r="B69" i="4"/>
  <c r="H63" i="3"/>
  <c r="H67" i="3"/>
  <c r="B69" i="3"/>
  <c r="B45" i="3"/>
  <c r="C120" i="5"/>
  <c r="B116" i="5"/>
  <c r="D100" i="5" s="1"/>
  <c r="F95" i="5"/>
  <c r="D95" i="5"/>
  <c r="I92" i="5" s="1"/>
  <c r="F97" i="5"/>
  <c r="B81" i="5"/>
  <c r="B83" i="5" s="1"/>
  <c r="B80" i="5"/>
  <c r="B79" i="5"/>
  <c r="C76" i="5"/>
  <c r="B68" i="5"/>
  <c r="B57" i="5"/>
  <c r="C56" i="5"/>
  <c r="B55" i="5"/>
  <c r="B45" i="5"/>
  <c r="D48" i="5" s="1"/>
  <c r="F42" i="5"/>
  <c r="D42" i="5"/>
  <c r="I39" i="5" s="1"/>
  <c r="B34" i="5"/>
  <c r="F44" i="5" s="1"/>
  <c r="B30" i="5"/>
  <c r="C120" i="4"/>
  <c r="B116" i="4"/>
  <c r="D100" i="4" s="1"/>
  <c r="B98" i="4"/>
  <c r="F95" i="4"/>
  <c r="D95" i="4"/>
  <c r="I92" i="4" s="1"/>
  <c r="B87" i="4"/>
  <c r="D97" i="4" s="1"/>
  <c r="B81" i="4"/>
  <c r="B83" i="4" s="1"/>
  <c r="B80" i="4"/>
  <c r="B79" i="4"/>
  <c r="C76" i="4"/>
  <c r="B68" i="4"/>
  <c r="B57" i="4"/>
  <c r="C56" i="4"/>
  <c r="B55" i="4"/>
  <c r="B45" i="4"/>
  <c r="D48" i="4" s="1"/>
  <c r="F42" i="4"/>
  <c r="I39" i="4" s="1"/>
  <c r="D42" i="4"/>
  <c r="B34" i="4"/>
  <c r="B30" i="4"/>
  <c r="C120" i="3"/>
  <c r="B116" i="3"/>
  <c r="D100" i="3" s="1"/>
  <c r="F97" i="3"/>
  <c r="D97" i="3"/>
  <c r="F95" i="3"/>
  <c r="D95" i="3"/>
  <c r="B87" i="3"/>
  <c r="B81" i="3"/>
  <c r="B83" i="3" s="1"/>
  <c r="B80" i="3"/>
  <c r="B79" i="3"/>
  <c r="C76" i="3"/>
  <c r="B68" i="3"/>
  <c r="B57" i="3"/>
  <c r="C56" i="3"/>
  <c r="B55" i="3"/>
  <c r="D48" i="3"/>
  <c r="F44" i="3"/>
  <c r="F42" i="3"/>
  <c r="D42" i="3"/>
  <c r="B34" i="3"/>
  <c r="D44" i="3" s="1"/>
  <c r="B30" i="3"/>
  <c r="D50" i="2"/>
  <c r="D49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D101" i="5" l="1"/>
  <c r="D102" i="5" s="1"/>
  <c r="D101" i="4"/>
  <c r="D102" i="4" s="1"/>
  <c r="D101" i="3"/>
  <c r="G93" i="3" s="1"/>
  <c r="F98" i="3"/>
  <c r="F99" i="3" s="1"/>
  <c r="B69" i="5"/>
  <c r="D98" i="4"/>
  <c r="D99" i="4" s="1"/>
  <c r="F98" i="5"/>
  <c r="F99" i="5" s="1"/>
  <c r="F45" i="5"/>
  <c r="F46" i="5" s="1"/>
  <c r="F45" i="3"/>
  <c r="G38" i="3" s="1"/>
  <c r="D45" i="3"/>
  <c r="D46" i="3" s="1"/>
  <c r="I39" i="3"/>
  <c r="G94" i="3"/>
  <c r="D102" i="3"/>
  <c r="D98" i="3"/>
  <c r="D99" i="3" s="1"/>
  <c r="G41" i="4"/>
  <c r="D49" i="4"/>
  <c r="E40" i="4"/>
  <c r="I92" i="3"/>
  <c r="F44" i="4"/>
  <c r="F45" i="4" s="1"/>
  <c r="G38" i="4" s="1"/>
  <c r="D44" i="4"/>
  <c r="D45" i="4" s="1"/>
  <c r="D46" i="4" s="1"/>
  <c r="E41" i="4"/>
  <c r="E41" i="3"/>
  <c r="E93" i="4"/>
  <c r="E91" i="4"/>
  <c r="E94" i="4"/>
  <c r="E41" i="5"/>
  <c r="D49" i="5"/>
  <c r="G41" i="5"/>
  <c r="G41" i="3"/>
  <c r="D49" i="3"/>
  <c r="F97" i="4"/>
  <c r="F98" i="4" s="1"/>
  <c r="F99" i="4" s="1"/>
  <c r="D44" i="5"/>
  <c r="D45" i="5" s="1"/>
  <c r="D46" i="5" s="1"/>
  <c r="D97" i="5"/>
  <c r="D98" i="5" s="1"/>
  <c r="D99" i="5" s="1"/>
  <c r="G91" i="5" l="1"/>
  <c r="G93" i="5"/>
  <c r="E92" i="4"/>
  <c r="E95" i="4"/>
  <c r="G92" i="3"/>
  <c r="G91" i="3"/>
  <c r="G95" i="3" s="1"/>
  <c r="E38" i="4"/>
  <c r="G40" i="5"/>
  <c r="G39" i="5"/>
  <c r="G38" i="5"/>
  <c r="G94" i="5"/>
  <c r="G92" i="5"/>
  <c r="E38" i="5"/>
  <c r="E39" i="5"/>
  <c r="E38" i="3"/>
  <c r="G39" i="3"/>
  <c r="E39" i="3"/>
  <c r="G40" i="3"/>
  <c r="E40" i="3"/>
  <c r="F46" i="3"/>
  <c r="E92" i="3"/>
  <c r="G94" i="4"/>
  <c r="G91" i="4"/>
  <c r="G92" i="4"/>
  <c r="E93" i="5"/>
  <c r="E39" i="4"/>
  <c r="E93" i="3"/>
  <c r="E94" i="3"/>
  <c r="E40" i="5"/>
  <c r="G93" i="4"/>
  <c r="G39" i="4"/>
  <c r="F46" i="4"/>
  <c r="E91" i="5"/>
  <c r="E92" i="5"/>
  <c r="E94" i="5"/>
  <c r="G40" i="4"/>
  <c r="E91" i="3"/>
  <c r="G95" i="5" l="1"/>
  <c r="E95" i="5"/>
  <c r="G95" i="4"/>
  <c r="E95" i="3"/>
  <c r="D52" i="5"/>
  <c r="E42" i="4"/>
  <c r="D50" i="4"/>
  <c r="G71" i="4" s="1"/>
  <c r="H71" i="4" s="1"/>
  <c r="G42" i="4"/>
  <c r="D103" i="4"/>
  <c r="E109" i="4" s="1"/>
  <c r="F109" i="4" s="1"/>
  <c r="D105" i="4"/>
  <c r="D52" i="4"/>
  <c r="D50" i="5"/>
  <c r="G67" i="5" s="1"/>
  <c r="H67" i="5" s="1"/>
  <c r="D50" i="3"/>
  <c r="G66" i="3" s="1"/>
  <c r="H66" i="3" s="1"/>
  <c r="D52" i="3"/>
  <c r="D105" i="3"/>
  <c r="D103" i="3"/>
  <c r="D103" i="5"/>
  <c r="D105" i="5"/>
  <c r="G71" i="3"/>
  <c r="H71" i="3" s="1"/>
  <c r="G61" i="3"/>
  <c r="H61" i="3" s="1"/>
  <c r="D51" i="5"/>
  <c r="G70" i="5" l="1"/>
  <c r="H70" i="5" s="1"/>
  <c r="E112" i="4"/>
  <c r="F112" i="4" s="1"/>
  <c r="E111" i="4"/>
  <c r="F111" i="4" s="1"/>
  <c r="E113" i="4"/>
  <c r="F113" i="4" s="1"/>
  <c r="E110" i="4"/>
  <c r="F110" i="4" s="1"/>
  <c r="G60" i="3"/>
  <c r="H60" i="3" s="1"/>
  <c r="G62" i="3"/>
  <c r="H62" i="3" s="1"/>
  <c r="D51" i="3"/>
  <c r="G67" i="4"/>
  <c r="H67" i="4" s="1"/>
  <c r="G70" i="4"/>
  <c r="H70" i="4" s="1"/>
  <c r="D51" i="4"/>
  <c r="G66" i="4"/>
  <c r="H66" i="4" s="1"/>
  <c r="G61" i="4"/>
  <c r="H61" i="4" s="1"/>
  <c r="G69" i="4"/>
  <c r="H69" i="4" s="1"/>
  <c r="G60" i="4"/>
  <c r="H60" i="4" s="1"/>
  <c r="G68" i="4"/>
  <c r="H68" i="4" s="1"/>
  <c r="G63" i="4"/>
  <c r="H63" i="4" s="1"/>
  <c r="G64" i="4"/>
  <c r="H64" i="4" s="1"/>
  <c r="G65" i="4"/>
  <c r="H65" i="4" s="1"/>
  <c r="G62" i="4"/>
  <c r="H62" i="4" s="1"/>
  <c r="D104" i="4"/>
  <c r="E108" i="4"/>
  <c r="F108" i="4" s="1"/>
  <c r="G66" i="5"/>
  <c r="H66" i="5" s="1"/>
  <c r="G69" i="5"/>
  <c r="H69" i="5" s="1"/>
  <c r="G61" i="5"/>
  <c r="H61" i="5" s="1"/>
  <c r="G60" i="5"/>
  <c r="H60" i="5" s="1"/>
  <c r="G63" i="5"/>
  <c r="H63" i="5" s="1"/>
  <c r="G62" i="5"/>
  <c r="H62" i="5" s="1"/>
  <c r="G71" i="5"/>
  <c r="H71" i="5" s="1"/>
  <c r="G65" i="5"/>
  <c r="H65" i="5" s="1"/>
  <c r="G64" i="5"/>
  <c r="H64" i="5" s="1"/>
  <c r="G68" i="5"/>
  <c r="H68" i="5" s="1"/>
  <c r="G68" i="3"/>
  <c r="H68" i="3" s="1"/>
  <c r="G64" i="3"/>
  <c r="H64" i="3" s="1"/>
  <c r="G65" i="3"/>
  <c r="H65" i="3" s="1"/>
  <c r="G70" i="3"/>
  <c r="H70" i="3" s="1"/>
  <c r="G69" i="3"/>
  <c r="H69" i="3" s="1"/>
  <c r="G63" i="3"/>
  <c r="G67" i="3"/>
  <c r="E112" i="5"/>
  <c r="F112" i="5" s="1"/>
  <c r="E110" i="5"/>
  <c r="F110" i="5" s="1"/>
  <c r="E108" i="5"/>
  <c r="F108" i="5" s="1"/>
  <c r="E113" i="5"/>
  <c r="F113" i="5" s="1"/>
  <c r="E111" i="5"/>
  <c r="F111" i="5" s="1"/>
  <c r="E109" i="5"/>
  <c r="F109" i="5" s="1"/>
  <c r="D104" i="5"/>
  <c r="E113" i="3"/>
  <c r="F113" i="3" s="1"/>
  <c r="E111" i="3"/>
  <c r="F111" i="3" s="1"/>
  <c r="E109" i="3"/>
  <c r="F109" i="3" s="1"/>
  <c r="D104" i="3"/>
  <c r="E112" i="3"/>
  <c r="F112" i="3" s="1"/>
  <c r="E108" i="3"/>
  <c r="F108" i="3" s="1"/>
  <c r="E110" i="3"/>
  <c r="F110" i="3" s="1"/>
  <c r="F116" i="4" l="1"/>
  <c r="G76" i="3"/>
  <c r="H73" i="3"/>
  <c r="H74" i="4"/>
  <c r="F117" i="4"/>
  <c r="H74" i="5"/>
  <c r="H74" i="3"/>
  <c r="F117" i="3"/>
  <c r="F117" i="5"/>
  <c r="H73" i="5" l="1"/>
  <c r="G76" i="5"/>
  <c r="H73" i="4"/>
  <c r="F116" i="3"/>
  <c r="F116" i="5"/>
</calcChain>
</file>

<file path=xl/sharedStrings.xml><?xml version="1.0" encoding="utf-8"?>
<sst xmlns="http://schemas.openxmlformats.org/spreadsheetml/2006/main" count="638" uniqueCount="134">
  <si>
    <t>HPLC System Suitability Report</t>
  </si>
  <si>
    <t>Analysis Data</t>
  </si>
  <si>
    <t>Assay</t>
  </si>
  <si>
    <t>Sample(s)</t>
  </si>
  <si>
    <t>Reference Substance:</t>
  </si>
  <si>
    <t>Lamivudine 150mg + Zidovudine 300mg + Nevirapine 200mg Tablets</t>
  </si>
  <si>
    <t>% age Purity:</t>
  </si>
  <si>
    <t>NDQD201508155</t>
  </si>
  <si>
    <t>Weight (mg):</t>
  </si>
  <si>
    <t xml:space="preserve">Each film coated tablet contains:
Lamivudine USP 150mg 
Zidovudine USP 300mg
 Nevirapine USP 200mg </t>
  </si>
  <si>
    <t>Standard Conc (mg/mL):</t>
  </si>
  <si>
    <t xml:space="preserve">Lamivudine 150mg + Zidovudine 300mg + Nevirapine 200mg </t>
  </si>
  <si>
    <t>2015-08-13 11:35:35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</si>
  <si>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</si>
  <si>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</si>
  <si>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</si>
  <si>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</si>
  <si>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</si>
  <si>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</si>
  <si>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</si>
  <si>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</si>
  <si>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</si>
  <si>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</si>
  <si>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</si>
  <si>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</si>
  <si>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</si>
  <si>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</si>
  <si>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</si>
  <si>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</si>
  <si>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</si>
  <si>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</si>
  <si>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</si>
  <si>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</si>
  <si>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</si>
  <si>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</si>
  <si>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</si>
  <si>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</si>
  <si>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</si>
  <si>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</si>
  <si>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</si>
  <si>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</si>
  <si>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</si>
  <si>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</si>
  <si>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</si>
  <si>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</si>
  <si>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</si>
  <si>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</si>
  <si>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</si>
  <si>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</si>
  <si>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</si>
  <si>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</si>
  <si>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</si>
  <si>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</si>
  <si>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</si>
  <si>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</si>
  <si>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</si>
  <si>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</si>
  <si>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</si>
  <si>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</si>
  <si>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</si>
  <si>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</si>
  <si>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</si>
  <si>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</si>
  <si>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</si>
  <si>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</si>
  <si>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</si>
  <si>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</si>
  <si>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</si>
  <si>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</si>
  <si>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</si>
  <si>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</si>
  <si>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</si>
  <si>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</si>
  <si>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</si>
  <si>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</si>
  <si>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</si>
  <si>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</si>
  <si>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</si>
  <si>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</si>
  <si>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</si>
  <si>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</si>
  <si>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</si>
  <si>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</si>
  <si>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</si>
  <si>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</si>
  <si>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</si>
  <si>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</si>
  <si>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</si>
  <si>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</si>
  <si>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</si>
  <si>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</si>
  <si>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</si>
  <si>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</si>
  <si>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</si>
  <si>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</si>
  <si>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</si>
  <si>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</si>
  <si>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</si>
  <si>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</si>
  <si>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</si>
  <si>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</si>
  <si>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</si>
  <si>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</si>
  <si>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</si>
  <si>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</si>
  <si>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</si>
  <si>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</si>
  <si>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</si>
  <si>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</si>
  <si>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</si>
  <si>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</si>
  <si>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</si>
  <si>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</si>
  <si>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</si>
  <si>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</si>
  <si>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</si>
  <si>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</si>
  <si>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</si>
  <si>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</si>
  <si>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</si>
  <si>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</si>
  <si>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</si>
  <si>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</si>
  <si>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WRS/L3/6</t>
  </si>
  <si>
    <t>Zidovudine</t>
  </si>
  <si>
    <t>NQCL-WRS-Z1-1</t>
  </si>
  <si>
    <t>NEVIRAPINE</t>
  </si>
  <si>
    <t>WRS/N1-2</t>
  </si>
  <si>
    <t>Nevirapine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</si>
  <si>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</si>
  <si>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</si>
  <si>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</si>
  <si>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zidovudine</t>
  </si>
  <si>
    <t xml:space="preserve">Lamivudine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</si>
</sst>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3" fillId="2" borderId="0"/>
    <xf numFmtId="0" fontId="23" fillId="2" borderId="0"/>
    <xf numFmtId="0" fontId="23" fillId="2" borderId="0"/>
  </cellStyleXfs>
  <cellXfs count="78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10" fontId="10" fillId="2" borderId="60" xfId="0" applyNumberFormat="1" applyFont="1" applyFill="1" applyBorder="1" applyAlignment="1">
      <alignment horizontal="center" vertical="center"/>
    </xf>
    <xf numFmtId="10" fontId="10" fillId="2" borderId="61" xfId="0" applyNumberFormat="1" applyFont="1" applyFill="1" applyBorder="1" applyAlignment="1">
      <alignment horizontal="center" vertical="center"/>
    </xf>
    <xf numFmtId="10" fontId="10" fillId="2" borderId="62" xfId="0" applyNumberFormat="1" applyFont="1" applyFill="1" applyBorder="1" applyAlignment="1">
      <alignment horizontal="center" vertical="center"/>
    </xf>
    <xf numFmtId="10" fontId="10" fillId="2" borderId="63" xfId="0" applyNumberFormat="1" applyFont="1" applyFill="1" applyBorder="1" applyAlignment="1">
      <alignment horizontal="center" vertical="center"/>
    </xf>
    <xf numFmtId="165" fontId="12" fillId="6" borderId="58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9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24" fillId="2" borderId="0" xfId="1" applyFont="1" applyFill="1"/>
    <xf numFmtId="0" fontId="25" fillId="2" borderId="0" xfId="1" applyFont="1" applyFill="1"/>
    <xf numFmtId="0" fontId="25" fillId="2" borderId="0" xfId="1" applyFont="1" applyFill="1" applyAlignment="1">
      <alignment horizontal="right"/>
    </xf>
    <xf numFmtId="0" fontId="26" fillId="2" borderId="0" xfId="1" applyFont="1" applyFill="1" applyAlignment="1">
      <alignment horizontal="center"/>
    </xf>
    <xf numFmtId="0" fontId="27" fillId="2" borderId="0" xfId="1" applyFont="1" applyFill="1"/>
    <xf numFmtId="0" fontId="27" fillId="2" borderId="0" xfId="1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9" fillId="2" borderId="0" xfId="1" applyFont="1" applyFill="1"/>
    <xf numFmtId="0" fontId="28" fillId="2" borderId="0" xfId="1" applyFont="1" applyFill="1"/>
    <xf numFmtId="2" fontId="28" fillId="2" borderId="0" xfId="1" applyNumberFormat="1" applyFont="1" applyFill="1" applyAlignment="1">
      <alignment horizontal="center"/>
    </xf>
    <xf numFmtId="164" fontId="28" fillId="2" borderId="0" xfId="1" applyNumberFormat="1" applyFont="1" applyFill="1" applyAlignment="1">
      <alignment horizontal="center"/>
    </xf>
    <xf numFmtId="0" fontId="28" fillId="2" borderId="1" xfId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0" fontId="29" fillId="2" borderId="3" xfId="1" applyFont="1" applyFill="1" applyBorder="1" applyAlignment="1">
      <alignment horizontal="center"/>
    </xf>
    <xf numFmtId="0" fontId="30" fillId="3" borderId="3" xfId="1" applyFont="1" applyFill="1" applyBorder="1" applyAlignment="1" applyProtection="1">
      <alignment horizontal="center"/>
      <protection locked="0"/>
    </xf>
    <xf numFmtId="2" fontId="30" fillId="3" borderId="3" xfId="1" applyNumberFormat="1" applyFont="1" applyFill="1" applyBorder="1" applyAlignment="1" applyProtection="1">
      <alignment horizontal="center"/>
      <protection locked="0"/>
    </xf>
    <xf numFmtId="2" fontId="30" fillId="3" borderId="4" xfId="1" applyNumberFormat="1" applyFont="1" applyFill="1" applyBorder="1" applyAlignment="1" applyProtection="1">
      <alignment horizontal="center"/>
      <protection locked="0"/>
    </xf>
    <xf numFmtId="0" fontId="30" fillId="3" borderId="5" xfId="1" applyFont="1" applyFill="1" applyBorder="1" applyAlignment="1" applyProtection="1">
      <alignment horizontal="center"/>
      <protection locked="0"/>
    </xf>
    <xf numFmtId="2" fontId="30" fillId="3" borderId="5" xfId="1" applyNumberFormat="1" applyFont="1" applyFill="1" applyBorder="1" applyAlignment="1" applyProtection="1">
      <alignment horizontal="center"/>
      <protection locked="0"/>
    </xf>
    <xf numFmtId="0" fontId="29" fillId="2" borderId="4" xfId="1" applyFont="1" applyFill="1" applyBorder="1"/>
    <xf numFmtId="1" fontId="28" fillId="4" borderId="2" xfId="1" applyNumberFormat="1" applyFont="1" applyFill="1" applyBorder="1" applyAlignment="1">
      <alignment horizontal="center"/>
    </xf>
    <xf numFmtId="1" fontId="28" fillId="4" borderId="1" xfId="1" applyNumberFormat="1" applyFont="1" applyFill="1" applyBorder="1" applyAlignment="1">
      <alignment horizontal="center"/>
    </xf>
    <xf numFmtId="2" fontId="28" fillId="4" borderId="1" xfId="1" applyNumberFormat="1" applyFont="1" applyFill="1" applyBorder="1" applyAlignment="1">
      <alignment horizontal="center"/>
    </xf>
    <xf numFmtId="0" fontId="29" fillId="2" borderId="3" xfId="1" applyFont="1" applyFill="1" applyBorder="1"/>
    <xf numFmtId="10" fontId="28" fillId="5" borderId="1" xfId="1" applyNumberFormat="1" applyFont="1" applyFill="1" applyBorder="1" applyAlignment="1">
      <alignment horizontal="center"/>
    </xf>
    <xf numFmtId="165" fontId="28" fillId="2" borderId="0" xfId="1" applyNumberFormat="1" applyFont="1" applyFill="1" applyAlignment="1">
      <alignment horizontal="center"/>
    </xf>
    <xf numFmtId="0" fontId="29" fillId="2" borderId="6" xfId="1" applyFont="1" applyFill="1" applyBorder="1"/>
    <xf numFmtId="0" fontId="29" fillId="2" borderId="5" xfId="1" applyFont="1" applyFill="1" applyBorder="1"/>
    <xf numFmtId="0" fontId="28" fillId="4" borderId="1" xfId="1" applyFont="1" applyFill="1" applyBorder="1" applyAlignment="1">
      <alignment horizontal="center"/>
    </xf>
    <xf numFmtId="0" fontId="28" fillId="2" borderId="7" xfId="1" applyFont="1" applyFill="1" applyBorder="1" applyAlignment="1">
      <alignment horizontal="center"/>
    </xf>
    <xf numFmtId="0" fontId="29" fillId="2" borderId="7" xfId="1" applyFont="1" applyFill="1" applyBorder="1"/>
    <xf numFmtId="0" fontId="29" fillId="2" borderId="8" xfId="1" applyFont="1" applyFill="1" applyBorder="1"/>
    <xf numFmtId="0" fontId="29" fillId="2" borderId="0" xfId="1" applyFont="1" applyFill="1" applyAlignment="1" applyProtection="1">
      <alignment horizontal="left"/>
      <protection locked="0"/>
    </xf>
    <xf numFmtId="0" fontId="29" fillId="2" borderId="0" xfId="1" applyFont="1" applyFill="1" applyProtection="1">
      <protection locked="0"/>
    </xf>
    <xf numFmtId="0" fontId="25" fillId="2" borderId="9" xfId="1" applyFont="1" applyFill="1" applyBorder="1"/>
    <xf numFmtId="0" fontId="25" fillId="2" borderId="0" xfId="1" applyFont="1" applyFill="1" applyAlignment="1">
      <alignment horizontal="center"/>
    </xf>
    <xf numFmtId="10" fontId="25" fillId="2" borderId="9" xfId="1" applyNumberFormat="1" applyFont="1" applyFill="1" applyBorder="1"/>
    <xf numFmtId="0" fontId="23" fillId="2" borderId="0" xfId="1" applyFill="1"/>
    <xf numFmtId="0" fontId="24" fillId="2" borderId="10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4" fillId="2" borderId="0" xfId="1" applyFont="1" applyFill="1" applyAlignment="1">
      <alignment horizontal="right"/>
    </xf>
    <xf numFmtId="0" fontId="25" fillId="2" borderId="7" xfId="1" applyFont="1" applyFill="1" applyBorder="1"/>
    <xf numFmtId="0" fontId="24" fillId="2" borderId="11" xfId="1" applyFont="1" applyFill="1" applyBorder="1"/>
    <xf numFmtId="0" fontId="25" fillId="2" borderId="11" xfId="1" applyFont="1" applyFill="1" applyBorder="1"/>
    <xf numFmtId="0" fontId="24" fillId="2" borderId="0" xfId="2" applyFont="1" applyFill="1"/>
    <xf numFmtId="0" fontId="25" fillId="2" borderId="0" xfId="2" applyFont="1" applyFill="1"/>
    <xf numFmtId="0" fontId="25" fillId="2" borderId="0" xfId="2" applyFont="1" applyFill="1" applyAlignment="1">
      <alignment horizontal="right"/>
    </xf>
    <xf numFmtId="0" fontId="26" fillId="2" borderId="0" xfId="2" applyFont="1" applyFill="1" applyAlignment="1">
      <alignment horizontal="center"/>
    </xf>
    <xf numFmtId="0" fontId="27" fillId="2" borderId="0" xfId="2" applyFont="1" applyFill="1"/>
    <xf numFmtId="0" fontId="27" fillId="2" borderId="0" xfId="2" applyFont="1" applyFill="1" applyAlignment="1">
      <alignment horizontal="left"/>
    </xf>
    <xf numFmtId="0" fontId="28" fillId="2" borderId="0" xfId="2" applyFont="1" applyFill="1" applyAlignment="1">
      <alignment horizontal="left"/>
    </xf>
    <xf numFmtId="0" fontId="29" fillId="2" borderId="0" xfId="2" applyFont="1" applyFill="1"/>
    <xf numFmtId="0" fontId="28" fillId="2" borderId="0" xfId="2" applyFont="1" applyFill="1"/>
    <xf numFmtId="2" fontId="28" fillId="2" borderId="0" xfId="2" applyNumberFormat="1" applyFont="1" applyFill="1" applyAlignment="1">
      <alignment horizontal="center"/>
    </xf>
    <xf numFmtId="164" fontId="28" fillId="2" borderId="0" xfId="2" applyNumberFormat="1" applyFont="1" applyFill="1" applyAlignment="1">
      <alignment horizontal="center"/>
    </xf>
    <xf numFmtId="0" fontId="28" fillId="2" borderId="1" xfId="2" applyFont="1" applyFill="1" applyBorder="1" applyAlignment="1">
      <alignment horizontal="center"/>
    </xf>
    <xf numFmtId="0" fontId="28" fillId="2" borderId="2" xfId="2" applyFont="1" applyFill="1" applyBorder="1" applyAlignment="1">
      <alignment horizontal="center"/>
    </xf>
    <xf numFmtId="0" fontId="29" fillId="2" borderId="3" xfId="2" applyFont="1" applyFill="1" applyBorder="1" applyAlignment="1">
      <alignment horizontal="center"/>
    </xf>
    <xf numFmtId="0" fontId="30" fillId="3" borderId="3" xfId="2" applyFont="1" applyFill="1" applyBorder="1" applyAlignment="1" applyProtection="1">
      <alignment horizontal="center"/>
      <protection locked="0"/>
    </xf>
    <xf numFmtId="2" fontId="30" fillId="3" borderId="3" xfId="2" applyNumberFormat="1" applyFont="1" applyFill="1" applyBorder="1" applyAlignment="1" applyProtection="1">
      <alignment horizontal="center"/>
      <protection locked="0"/>
    </xf>
    <xf numFmtId="2" fontId="30" fillId="3" borderId="4" xfId="2" applyNumberFormat="1" applyFont="1" applyFill="1" applyBorder="1" applyAlignment="1" applyProtection="1">
      <alignment horizontal="center"/>
      <protection locked="0"/>
    </xf>
    <xf numFmtId="0" fontId="30" fillId="3" borderId="5" xfId="2" applyFont="1" applyFill="1" applyBorder="1" applyAlignment="1" applyProtection="1">
      <alignment horizontal="center"/>
      <protection locked="0"/>
    </xf>
    <xf numFmtId="2" fontId="30" fillId="3" borderId="5" xfId="2" applyNumberFormat="1" applyFont="1" applyFill="1" applyBorder="1" applyAlignment="1" applyProtection="1">
      <alignment horizontal="center"/>
      <protection locked="0"/>
    </xf>
    <xf numFmtId="0" fontId="29" fillId="2" borderId="4" xfId="2" applyFont="1" applyFill="1" applyBorder="1"/>
    <xf numFmtId="1" fontId="28" fillId="4" borderId="2" xfId="2" applyNumberFormat="1" applyFont="1" applyFill="1" applyBorder="1" applyAlignment="1">
      <alignment horizontal="center"/>
    </xf>
    <xf numFmtId="1" fontId="28" fillId="4" borderId="1" xfId="2" applyNumberFormat="1" applyFont="1" applyFill="1" applyBorder="1" applyAlignment="1">
      <alignment horizontal="center"/>
    </xf>
    <xf numFmtId="2" fontId="28" fillId="4" borderId="1" xfId="2" applyNumberFormat="1" applyFont="1" applyFill="1" applyBorder="1" applyAlignment="1">
      <alignment horizontal="center"/>
    </xf>
    <xf numFmtId="0" fontId="29" fillId="2" borderId="3" xfId="2" applyFont="1" applyFill="1" applyBorder="1"/>
    <xf numFmtId="10" fontId="28" fillId="5" borderId="1" xfId="2" applyNumberFormat="1" applyFont="1" applyFill="1" applyBorder="1" applyAlignment="1">
      <alignment horizontal="center"/>
    </xf>
    <xf numFmtId="165" fontId="28" fillId="2" borderId="0" xfId="2" applyNumberFormat="1" applyFont="1" applyFill="1" applyAlignment="1">
      <alignment horizontal="center"/>
    </xf>
    <xf numFmtId="0" fontId="29" fillId="2" borderId="6" xfId="2" applyFont="1" applyFill="1" applyBorder="1"/>
    <xf numFmtId="0" fontId="29" fillId="2" borderId="5" xfId="2" applyFont="1" applyFill="1" applyBorder="1"/>
    <xf numFmtId="0" fontId="28" fillId="4" borderId="1" xfId="2" applyFont="1" applyFill="1" applyBorder="1" applyAlignment="1">
      <alignment horizontal="center"/>
    </xf>
    <xf numFmtId="0" fontId="28" fillId="2" borderId="7" xfId="2" applyFont="1" applyFill="1" applyBorder="1" applyAlignment="1">
      <alignment horizontal="center"/>
    </xf>
    <xf numFmtId="0" fontId="29" fillId="2" borderId="7" xfId="2" applyFont="1" applyFill="1" applyBorder="1"/>
    <xf numFmtId="0" fontId="29" fillId="2" borderId="8" xfId="2" applyFont="1" applyFill="1" applyBorder="1"/>
    <xf numFmtId="0" fontId="29" fillId="2" borderId="0" xfId="2" applyFont="1" applyFill="1" applyAlignment="1" applyProtection="1">
      <alignment horizontal="left"/>
      <protection locked="0"/>
    </xf>
    <xf numFmtId="0" fontId="29" fillId="2" borderId="0" xfId="2" applyFont="1" applyFill="1" applyProtection="1">
      <protection locked="0"/>
    </xf>
    <xf numFmtId="0" fontId="25" fillId="2" borderId="9" xfId="2" applyFont="1" applyFill="1" applyBorder="1"/>
    <xf numFmtId="0" fontId="25" fillId="2" borderId="0" xfId="2" applyFont="1" applyFill="1" applyAlignment="1">
      <alignment horizontal="center"/>
    </xf>
    <xf numFmtId="10" fontId="25" fillId="2" borderId="9" xfId="2" applyNumberFormat="1" applyFont="1" applyFill="1" applyBorder="1"/>
    <xf numFmtId="0" fontId="23" fillId="2" borderId="0" xfId="2" applyFill="1"/>
    <xf numFmtId="0" fontId="24" fillId="2" borderId="10" xfId="2" applyFont="1" applyFill="1" applyBorder="1" applyAlignment="1">
      <alignment horizontal="center"/>
    </xf>
    <xf numFmtId="0" fontId="24" fillId="2" borderId="10" xfId="2" applyFont="1" applyFill="1" applyBorder="1" applyAlignment="1">
      <alignment horizontal="center"/>
    </xf>
    <xf numFmtId="0" fontId="25" fillId="2" borderId="10" xfId="2" applyFont="1" applyFill="1" applyBorder="1" applyAlignment="1">
      <alignment horizontal="center"/>
    </xf>
    <xf numFmtId="0" fontId="24" fillId="2" borderId="0" xfId="2" applyFont="1" applyFill="1" applyAlignment="1">
      <alignment horizontal="right"/>
    </xf>
    <xf numFmtId="0" fontId="25" fillId="2" borderId="7" xfId="2" applyFont="1" applyFill="1" applyBorder="1"/>
    <xf numFmtId="0" fontId="24" fillId="2" borderId="11" xfId="2" applyFont="1" applyFill="1" applyBorder="1"/>
    <xf numFmtId="0" fontId="25" fillId="2" borderId="11" xfId="2" applyFont="1" applyFill="1" applyBorder="1"/>
    <xf numFmtId="0" fontId="24" fillId="2" borderId="0" xfId="3" applyFont="1" applyFill="1"/>
    <xf numFmtId="0" fontId="25" fillId="2" borderId="0" xfId="3" applyFont="1" applyFill="1"/>
    <xf numFmtId="0" fontId="25" fillId="2" borderId="0" xfId="3" applyFont="1" applyFill="1" applyAlignment="1">
      <alignment horizontal="right"/>
    </xf>
    <xf numFmtId="0" fontId="26" fillId="2" borderId="0" xfId="3" applyFont="1" applyFill="1" applyAlignment="1">
      <alignment horizontal="center"/>
    </xf>
    <xf numFmtId="0" fontId="27" fillId="2" borderId="0" xfId="3" applyFont="1" applyFill="1"/>
    <xf numFmtId="0" fontId="27" fillId="2" borderId="0" xfId="3" applyFont="1" applyFill="1" applyAlignment="1">
      <alignment horizontal="left"/>
    </xf>
    <xf numFmtId="0" fontId="28" fillId="2" borderId="0" xfId="3" applyFont="1" applyFill="1" applyAlignment="1">
      <alignment horizontal="left"/>
    </xf>
    <xf numFmtId="0" fontId="29" fillId="2" borderId="0" xfId="3" applyFont="1" applyFill="1"/>
    <xf numFmtId="0" fontId="28" fillId="2" borderId="0" xfId="3" applyFont="1" applyFill="1"/>
    <xf numFmtId="2" fontId="28" fillId="2" borderId="0" xfId="3" applyNumberFormat="1" applyFont="1" applyFill="1" applyAlignment="1">
      <alignment horizontal="center"/>
    </xf>
    <xf numFmtId="164" fontId="28" fillId="2" borderId="0" xfId="3" applyNumberFormat="1" applyFont="1" applyFill="1" applyAlignment="1">
      <alignment horizontal="center"/>
    </xf>
    <xf numFmtId="0" fontId="28" fillId="2" borderId="1" xfId="3" applyFont="1" applyFill="1" applyBorder="1" applyAlignment="1">
      <alignment horizontal="center"/>
    </xf>
    <xf numFmtId="0" fontId="28" fillId="2" borderId="2" xfId="3" applyFont="1" applyFill="1" applyBorder="1" applyAlignment="1">
      <alignment horizontal="center"/>
    </xf>
    <xf numFmtId="0" fontId="29" fillId="2" borderId="3" xfId="3" applyFont="1" applyFill="1" applyBorder="1" applyAlignment="1">
      <alignment horizontal="center"/>
    </xf>
    <xf numFmtId="0" fontId="30" fillId="3" borderId="3" xfId="3" applyFont="1" applyFill="1" applyBorder="1" applyAlignment="1" applyProtection="1">
      <alignment horizontal="center"/>
      <protection locked="0"/>
    </xf>
    <xf numFmtId="2" fontId="30" fillId="3" borderId="3" xfId="3" applyNumberFormat="1" applyFont="1" applyFill="1" applyBorder="1" applyAlignment="1" applyProtection="1">
      <alignment horizontal="center"/>
      <protection locked="0"/>
    </xf>
    <xf numFmtId="2" fontId="30" fillId="3" borderId="4" xfId="3" applyNumberFormat="1" applyFont="1" applyFill="1" applyBorder="1" applyAlignment="1" applyProtection="1">
      <alignment horizontal="center"/>
      <protection locked="0"/>
    </xf>
    <xf numFmtId="0" fontId="30" fillId="3" borderId="5" xfId="3" applyFont="1" applyFill="1" applyBorder="1" applyAlignment="1" applyProtection="1">
      <alignment horizontal="center"/>
      <protection locked="0"/>
    </xf>
    <xf numFmtId="2" fontId="30" fillId="3" borderId="5" xfId="3" applyNumberFormat="1" applyFont="1" applyFill="1" applyBorder="1" applyAlignment="1" applyProtection="1">
      <alignment horizontal="center"/>
      <protection locked="0"/>
    </xf>
    <xf numFmtId="0" fontId="29" fillId="2" borderId="4" xfId="3" applyFont="1" applyFill="1" applyBorder="1"/>
    <xf numFmtId="1" fontId="28" fillId="4" borderId="2" xfId="3" applyNumberFormat="1" applyFont="1" applyFill="1" applyBorder="1" applyAlignment="1">
      <alignment horizontal="center"/>
    </xf>
    <xf numFmtId="1" fontId="28" fillId="4" borderId="1" xfId="3" applyNumberFormat="1" applyFont="1" applyFill="1" applyBorder="1" applyAlignment="1">
      <alignment horizontal="center"/>
    </xf>
    <xf numFmtId="2" fontId="28" fillId="4" borderId="1" xfId="3" applyNumberFormat="1" applyFont="1" applyFill="1" applyBorder="1" applyAlignment="1">
      <alignment horizontal="center"/>
    </xf>
    <xf numFmtId="0" fontId="29" fillId="2" borderId="3" xfId="3" applyFont="1" applyFill="1" applyBorder="1"/>
    <xf numFmtId="10" fontId="28" fillId="5" borderId="1" xfId="3" applyNumberFormat="1" applyFont="1" applyFill="1" applyBorder="1" applyAlignment="1">
      <alignment horizontal="center"/>
    </xf>
    <xf numFmtId="165" fontId="28" fillId="2" borderId="0" xfId="3" applyNumberFormat="1" applyFont="1" applyFill="1" applyAlignment="1">
      <alignment horizontal="center"/>
    </xf>
    <xf numFmtId="0" fontId="29" fillId="2" borderId="6" xfId="3" applyFont="1" applyFill="1" applyBorder="1"/>
    <xf numFmtId="0" fontId="29" fillId="2" borderId="5" xfId="3" applyFont="1" applyFill="1" applyBorder="1"/>
    <xf numFmtId="0" fontId="28" fillId="4" borderId="1" xfId="3" applyFont="1" applyFill="1" applyBorder="1" applyAlignment="1">
      <alignment horizontal="center"/>
    </xf>
    <xf numFmtId="0" fontId="28" fillId="2" borderId="7" xfId="3" applyFont="1" applyFill="1" applyBorder="1" applyAlignment="1">
      <alignment horizontal="center"/>
    </xf>
    <xf numFmtId="0" fontId="29" fillId="2" borderId="7" xfId="3" applyFont="1" applyFill="1" applyBorder="1"/>
    <xf numFmtId="0" fontId="29" fillId="2" borderId="8" xfId="3" applyFont="1" applyFill="1" applyBorder="1"/>
    <xf numFmtId="0" fontId="29" fillId="2" borderId="0" xfId="3" applyFont="1" applyFill="1" applyAlignment="1" applyProtection="1">
      <alignment horizontal="left"/>
      <protection locked="0"/>
    </xf>
    <xf numFmtId="0" fontId="29" fillId="2" borderId="0" xfId="3" applyFont="1" applyFill="1" applyProtection="1">
      <protection locked="0"/>
    </xf>
    <xf numFmtId="0" fontId="25" fillId="2" borderId="9" xfId="3" applyFont="1" applyFill="1" applyBorder="1"/>
    <xf numFmtId="0" fontId="25" fillId="2" borderId="0" xfId="3" applyFont="1" applyFill="1" applyAlignment="1">
      <alignment horizontal="center"/>
    </xf>
    <xf numFmtId="10" fontId="25" fillId="2" borderId="9" xfId="3" applyNumberFormat="1" applyFont="1" applyFill="1" applyBorder="1"/>
    <xf numFmtId="0" fontId="23" fillId="2" borderId="0" xfId="3" applyFill="1"/>
    <xf numFmtId="0" fontId="24" fillId="2" borderId="10" xfId="3" applyFont="1" applyFill="1" applyBorder="1" applyAlignment="1">
      <alignment horizontal="center"/>
    </xf>
    <xf numFmtId="0" fontId="24" fillId="2" borderId="10" xfId="3" applyFont="1" applyFill="1" applyBorder="1" applyAlignment="1">
      <alignment horizontal="center"/>
    </xf>
    <xf numFmtId="0" fontId="25" fillId="2" borderId="10" xfId="3" applyFont="1" applyFill="1" applyBorder="1" applyAlignment="1">
      <alignment horizontal="center"/>
    </xf>
    <xf numFmtId="0" fontId="24" fillId="2" borderId="0" xfId="3" applyFont="1" applyFill="1" applyAlignment="1">
      <alignment horizontal="right"/>
    </xf>
    <xf numFmtId="0" fontId="25" fillId="2" borderId="7" xfId="3" applyFont="1" applyFill="1" applyBorder="1"/>
    <xf numFmtId="0" fontId="24" fillId="2" borderId="11" xfId="3" applyFont="1" applyFill="1" applyBorder="1"/>
    <xf numFmtId="0" fontId="25" fillId="2" borderId="11" xfId="3" applyFont="1" applyFill="1" applyBorder="1"/>
  </cellXfs>
  <cellStyles count="4">
    <cellStyle name="Normal" xfId="0" builtinId="0"/>
    <cellStyle name="Normal 2" xfId="1"/>
    <cellStyle name="Normal 3" xfId="2"/>
    <cellStyle name="Normal 4" xfId="3"/>
  </cellStyles>
  <dxfs count="45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4" sqref="A14:G62"/>
    </sheetView>
  </sheetViews>
  <sheetFormatPr defaultRowHeight="13.5" x14ac:dyDescent="0.25"/>
  <cols>
    <col min="1" max="1" width="27.5703125" style="651" customWidth="1"/>
    <col min="2" max="2" width="20.42578125" style="651" customWidth="1"/>
    <col min="3" max="3" width="31.85546875" style="651" customWidth="1"/>
    <col min="4" max="4" width="25.85546875" style="651" customWidth="1"/>
    <col min="5" max="5" width="25.7109375" style="651" customWidth="1"/>
    <col min="6" max="6" width="23.140625" style="651" customWidth="1"/>
    <col min="7" max="7" width="28.42578125" style="651" customWidth="1"/>
    <col min="8" max="8" width="21.5703125" style="651" customWidth="1"/>
    <col min="9" max="9" width="9.140625" style="651" customWidth="1"/>
    <col min="10" max="16384" width="9.140625" style="687"/>
  </cols>
  <sheetData>
    <row r="14" spans="1:6" ht="15" customHeight="1" x14ac:dyDescent="0.3">
      <c r="A14" s="650"/>
      <c r="C14" s="652"/>
      <c r="F14" s="652"/>
    </row>
    <row r="15" spans="1:6" ht="18.75" customHeight="1" x14ac:dyDescent="0.3">
      <c r="A15" s="653" t="s">
        <v>0</v>
      </c>
      <c r="B15" s="653"/>
      <c r="C15" s="653"/>
      <c r="D15" s="653"/>
      <c r="E15" s="653"/>
    </row>
    <row r="16" spans="1:6" ht="16.5" customHeight="1" x14ac:dyDescent="0.3">
      <c r="A16" s="654" t="s">
        <v>1</v>
      </c>
      <c r="B16" s="655" t="s">
        <v>2</v>
      </c>
    </row>
    <row r="17" spans="1:5" ht="16.5" customHeight="1" x14ac:dyDescent="0.3">
      <c r="A17" s="656" t="s">
        <v>3</v>
      </c>
      <c r="B17" s="656" t="s">
        <v>5</v>
      </c>
      <c r="C17" s="657"/>
      <c r="D17" s="657"/>
      <c r="E17" s="657"/>
    </row>
    <row r="18" spans="1:5" ht="16.5" customHeight="1" x14ac:dyDescent="0.3">
      <c r="A18" s="658" t="s">
        <v>4</v>
      </c>
      <c r="B18" s="651" t="s">
        <v>128</v>
      </c>
      <c r="E18" s="657"/>
    </row>
    <row r="19" spans="1:5" ht="16.5" customHeight="1" x14ac:dyDescent="0.3">
      <c r="A19" s="658" t="s">
        <v>6</v>
      </c>
      <c r="B19" s="659">
        <v>99.15</v>
      </c>
      <c r="C19" s="657"/>
      <c r="D19" s="657"/>
      <c r="E19" s="657"/>
    </row>
    <row r="20" spans="1:5" ht="16.5" customHeight="1" x14ac:dyDescent="0.3">
      <c r="A20" s="656" t="s">
        <v>8</v>
      </c>
      <c r="B20" s="659">
        <v>21.47</v>
      </c>
      <c r="C20" s="657"/>
      <c r="D20" s="657"/>
      <c r="E20" s="657"/>
    </row>
    <row r="21" spans="1:5" ht="16.5" customHeight="1" x14ac:dyDescent="0.3">
      <c r="A21" s="656" t="s">
        <v>10</v>
      </c>
      <c r="B21" s="660">
        <v>0.2</v>
      </c>
      <c r="C21" s="657"/>
      <c r="D21" s="657"/>
      <c r="E21" s="657"/>
    </row>
    <row r="22" spans="1:5" ht="15.75" customHeight="1" x14ac:dyDescent="0.25">
      <c r="A22" s="657"/>
      <c r="B22" s="657"/>
      <c r="C22" s="657"/>
      <c r="D22" s="657"/>
      <c r="E22" s="657"/>
    </row>
    <row r="23" spans="1:5" ht="16.5" customHeight="1" x14ac:dyDescent="0.3">
      <c r="A23" s="661" t="s">
        <v>13</v>
      </c>
      <c r="B23" s="662" t="s">
        <v>14</v>
      </c>
      <c r="C23" s="661" t="s">
        <v>15</v>
      </c>
      <c r="D23" s="661" t="s">
        <v>16</v>
      </c>
      <c r="E23" s="661" t="s">
        <v>17</v>
      </c>
    </row>
    <row r="24" spans="1:5" ht="16.5" customHeight="1" x14ac:dyDescent="0.3">
      <c r="A24" s="663">
        <v>1</v>
      </c>
      <c r="B24" s="664">
        <v>56229963</v>
      </c>
      <c r="C24" s="664">
        <v>5196.3999999999996</v>
      </c>
      <c r="D24" s="665">
        <v>1.1000000000000001</v>
      </c>
      <c r="E24" s="666">
        <v>5.3</v>
      </c>
    </row>
    <row r="25" spans="1:5" ht="16.5" customHeight="1" x14ac:dyDescent="0.3">
      <c r="A25" s="663">
        <v>2</v>
      </c>
      <c r="B25" s="664">
        <v>56107324</v>
      </c>
      <c r="C25" s="664">
        <v>5101.8999999999996</v>
      </c>
      <c r="D25" s="665">
        <v>1.1000000000000001</v>
      </c>
      <c r="E25" s="665">
        <v>5.3</v>
      </c>
    </row>
    <row r="26" spans="1:5" ht="16.5" customHeight="1" x14ac:dyDescent="0.3">
      <c r="A26" s="663">
        <v>3</v>
      </c>
      <c r="B26" s="664">
        <v>55915029</v>
      </c>
      <c r="C26" s="664">
        <v>5053.2</v>
      </c>
      <c r="D26" s="665">
        <v>1.1000000000000001</v>
      </c>
      <c r="E26" s="665">
        <v>5.3</v>
      </c>
    </row>
    <row r="27" spans="1:5" ht="16.5" customHeight="1" x14ac:dyDescent="0.3">
      <c r="A27" s="663">
        <v>4</v>
      </c>
      <c r="B27" s="664">
        <v>55713805</v>
      </c>
      <c r="C27" s="664">
        <v>5048.5</v>
      </c>
      <c r="D27" s="665">
        <v>1.1000000000000001</v>
      </c>
      <c r="E27" s="665">
        <v>5.3</v>
      </c>
    </row>
    <row r="28" spans="1:5" ht="16.5" customHeight="1" x14ac:dyDescent="0.3">
      <c r="A28" s="663">
        <v>5</v>
      </c>
      <c r="B28" s="664">
        <v>55892132</v>
      </c>
      <c r="C28" s="664">
        <v>5029.2</v>
      </c>
      <c r="D28" s="665">
        <v>1.1000000000000001</v>
      </c>
      <c r="E28" s="665">
        <v>5.3</v>
      </c>
    </row>
    <row r="29" spans="1:5" ht="16.5" customHeight="1" x14ac:dyDescent="0.3">
      <c r="A29" s="663">
        <v>6</v>
      </c>
      <c r="B29" s="667">
        <v>55789387</v>
      </c>
      <c r="C29" s="667">
        <v>5007.1000000000004</v>
      </c>
      <c r="D29" s="668">
        <v>1.1000000000000001</v>
      </c>
      <c r="E29" s="668">
        <v>5.3</v>
      </c>
    </row>
    <row r="30" spans="1:5" ht="16.5" customHeight="1" x14ac:dyDescent="0.3">
      <c r="A30" s="669" t="s">
        <v>18</v>
      </c>
      <c r="B30" s="670">
        <f>AVERAGE(B24:B29)</f>
        <v>55941273.333333336</v>
      </c>
      <c r="C30" s="671">
        <f>AVERAGE(C24:C29)</f>
        <v>5072.7166666666672</v>
      </c>
      <c r="D30" s="672">
        <f>AVERAGE(D24:D29)</f>
        <v>1.0999999999999999</v>
      </c>
      <c r="E30" s="672">
        <f>AVERAGE(E24:E29)</f>
        <v>5.3</v>
      </c>
    </row>
    <row r="31" spans="1:5" ht="16.5" customHeight="1" x14ac:dyDescent="0.3">
      <c r="A31" s="673" t="s">
        <v>19</v>
      </c>
      <c r="B31" s="674">
        <f>(STDEV(B24:B29)/B30)</f>
        <v>3.4739019276092465E-3</v>
      </c>
      <c r="C31" s="675"/>
      <c r="D31" s="675"/>
      <c r="E31" s="676"/>
    </row>
    <row r="32" spans="1:5" s="651" customFormat="1" ht="16.5" customHeight="1" x14ac:dyDescent="0.3">
      <c r="A32" s="677" t="s">
        <v>20</v>
      </c>
      <c r="B32" s="678">
        <f>COUNT(B24:B29)</f>
        <v>6</v>
      </c>
      <c r="C32" s="679"/>
      <c r="D32" s="680"/>
      <c r="E32" s="681"/>
    </row>
    <row r="33" spans="1:5" s="651" customFormat="1" ht="15.75" customHeight="1" x14ac:dyDescent="0.25">
      <c r="A33" s="657"/>
      <c r="B33" s="657"/>
      <c r="C33" s="657"/>
      <c r="D33" s="657"/>
      <c r="E33" s="657"/>
    </row>
    <row r="34" spans="1:5" s="651" customFormat="1" ht="16.5" customHeight="1" x14ac:dyDescent="0.3">
      <c r="A34" s="658" t="s">
        <v>21</v>
      </c>
      <c r="B34" s="682" t="s">
        <v>129</v>
      </c>
      <c r="C34" s="683"/>
      <c r="D34" s="683"/>
      <c r="E34" s="683"/>
    </row>
    <row r="35" spans="1:5" ht="16.5" customHeight="1" x14ac:dyDescent="0.3">
      <c r="A35" s="658"/>
      <c r="B35" s="682" t="s">
        <v>130</v>
      </c>
      <c r="C35" s="683"/>
      <c r="D35" s="683"/>
      <c r="E35" s="683"/>
    </row>
    <row r="36" spans="1:5" ht="16.5" customHeight="1" x14ac:dyDescent="0.3">
      <c r="A36" s="658"/>
      <c r="B36" s="682" t="s">
        <v>131</v>
      </c>
      <c r="C36" s="683"/>
      <c r="D36" s="683"/>
      <c r="E36" s="683"/>
    </row>
    <row r="37" spans="1:5" ht="15.75" customHeight="1" x14ac:dyDescent="0.25">
      <c r="A37" s="657"/>
      <c r="B37" s="657"/>
      <c r="C37" s="657"/>
      <c r="D37" s="657"/>
      <c r="E37" s="657"/>
    </row>
    <row r="38" spans="1:5" ht="16.5" customHeight="1" x14ac:dyDescent="0.3">
      <c r="A38" s="654" t="s">
        <v>1</v>
      </c>
      <c r="B38" s="655" t="s">
        <v>22</v>
      </c>
    </row>
    <row r="39" spans="1:5" ht="16.5" customHeight="1" x14ac:dyDescent="0.3">
      <c r="A39" s="658" t="s">
        <v>4</v>
      </c>
      <c r="B39" s="656" t="s">
        <v>128</v>
      </c>
      <c r="C39" s="657"/>
      <c r="D39" s="657"/>
      <c r="E39" s="657"/>
    </row>
    <row r="40" spans="1:5" ht="16.5" customHeight="1" x14ac:dyDescent="0.3">
      <c r="A40" s="658" t="s">
        <v>6</v>
      </c>
      <c r="B40" s="659">
        <v>99.15</v>
      </c>
      <c r="C40" s="657"/>
      <c r="D40" s="657"/>
      <c r="E40" s="657"/>
    </row>
    <row r="41" spans="1:5" ht="16.5" customHeight="1" x14ac:dyDescent="0.3">
      <c r="A41" s="656" t="s">
        <v>8</v>
      </c>
      <c r="B41" s="659">
        <v>24.32</v>
      </c>
      <c r="C41" s="657"/>
      <c r="D41" s="657"/>
      <c r="E41" s="657"/>
    </row>
    <row r="42" spans="1:5" ht="16.5" customHeight="1" x14ac:dyDescent="0.3">
      <c r="A42" s="656" t="s">
        <v>10</v>
      </c>
      <c r="B42" s="660">
        <v>0.2</v>
      </c>
      <c r="C42" s="657"/>
      <c r="D42" s="657"/>
      <c r="E42" s="657"/>
    </row>
    <row r="43" spans="1:5" ht="15.75" customHeight="1" x14ac:dyDescent="0.25">
      <c r="A43" s="657"/>
      <c r="B43" s="657"/>
      <c r="C43" s="657"/>
      <c r="D43" s="657"/>
      <c r="E43" s="657"/>
    </row>
    <row r="44" spans="1:5" ht="16.5" customHeight="1" x14ac:dyDescent="0.3">
      <c r="A44" s="661" t="s">
        <v>13</v>
      </c>
      <c r="B44" s="662"/>
      <c r="C44" s="661"/>
      <c r="D44" s="661"/>
      <c r="E44" s="661" t="s">
        <v>17</v>
      </c>
    </row>
    <row r="45" spans="1:5" ht="16.5" customHeight="1" x14ac:dyDescent="0.3">
      <c r="A45" s="663">
        <v>1</v>
      </c>
      <c r="B45" s="664">
        <v>62355110</v>
      </c>
      <c r="C45" s="664">
        <v>6467.1</v>
      </c>
      <c r="D45" s="665">
        <v>1.1000000000000001</v>
      </c>
      <c r="E45" s="666">
        <v>5.2</v>
      </c>
    </row>
    <row r="46" spans="1:5" ht="16.5" customHeight="1" x14ac:dyDescent="0.3">
      <c r="A46" s="663">
        <v>2</v>
      </c>
      <c r="B46" s="664">
        <v>62194857</v>
      </c>
      <c r="C46" s="664">
        <v>6688</v>
      </c>
      <c r="D46" s="665">
        <v>1.1000000000000001</v>
      </c>
      <c r="E46" s="665">
        <v>5.2</v>
      </c>
    </row>
    <row r="47" spans="1:5" ht="16.5" customHeight="1" x14ac:dyDescent="0.3">
      <c r="A47" s="663">
        <v>3</v>
      </c>
      <c r="B47" s="664">
        <v>62240540</v>
      </c>
      <c r="C47" s="664">
        <v>6697.6</v>
      </c>
      <c r="D47" s="665">
        <v>1.1000000000000001</v>
      </c>
      <c r="E47" s="665">
        <v>5.2</v>
      </c>
    </row>
    <row r="48" spans="1:5" ht="16.5" customHeight="1" x14ac:dyDescent="0.3">
      <c r="A48" s="663">
        <v>4</v>
      </c>
      <c r="B48" s="664">
        <v>62080178</v>
      </c>
      <c r="C48" s="664">
        <v>6671.1</v>
      </c>
      <c r="D48" s="665">
        <v>1.1000000000000001</v>
      </c>
      <c r="E48" s="665">
        <v>5.2</v>
      </c>
    </row>
    <row r="49" spans="1:7" ht="16.5" customHeight="1" x14ac:dyDescent="0.3">
      <c r="A49" s="663">
        <v>5</v>
      </c>
      <c r="B49" s="664">
        <v>62487633</v>
      </c>
      <c r="C49" s="664">
        <v>6700.3</v>
      </c>
      <c r="D49" s="665">
        <v>1.1000000000000001</v>
      </c>
      <c r="E49" s="665">
        <v>5.2</v>
      </c>
    </row>
    <row r="50" spans="1:7" ht="16.5" customHeight="1" x14ac:dyDescent="0.3">
      <c r="A50" s="663">
        <v>6</v>
      </c>
      <c r="B50" s="667">
        <v>62461086</v>
      </c>
      <c r="C50" s="667">
        <v>6676.4</v>
      </c>
      <c r="D50" s="668">
        <v>1.1000000000000001</v>
      </c>
      <c r="E50" s="668">
        <v>5.2</v>
      </c>
    </row>
    <row r="51" spans="1:7" ht="16.5" customHeight="1" x14ac:dyDescent="0.3">
      <c r="A51" s="669" t="s">
        <v>18</v>
      </c>
      <c r="B51" s="670">
        <f>AVERAGE(B45:B50)</f>
        <v>62303234</v>
      </c>
      <c r="C51" s="671">
        <f>AVERAGE(C45:C50)</f>
        <v>6650.0833333333348</v>
      </c>
      <c r="D51" s="672">
        <f>AVERAGE(D45:D50)</f>
        <v>1.0999999999999999</v>
      </c>
      <c r="E51" s="672">
        <f>AVERAGE(E45:E50)</f>
        <v>5.2</v>
      </c>
    </row>
    <row r="52" spans="1:7" ht="16.5" customHeight="1" x14ac:dyDescent="0.3">
      <c r="A52" s="673" t="s">
        <v>19</v>
      </c>
      <c r="B52" s="674">
        <f>(STDEV(B45:B50)/B51)</f>
        <v>2.5584512001875326E-3</v>
      </c>
      <c r="C52" s="675"/>
      <c r="D52" s="675"/>
      <c r="E52" s="676"/>
    </row>
    <row r="53" spans="1:7" s="651" customFormat="1" ht="16.5" customHeight="1" x14ac:dyDescent="0.3">
      <c r="A53" s="677" t="s">
        <v>20</v>
      </c>
      <c r="B53" s="678">
        <f>COUNT(B45:B50)</f>
        <v>6</v>
      </c>
      <c r="C53" s="679"/>
      <c r="D53" s="680"/>
      <c r="E53" s="681"/>
    </row>
    <row r="54" spans="1:7" s="651" customFormat="1" ht="15.75" customHeight="1" x14ac:dyDescent="0.25">
      <c r="A54" s="657"/>
      <c r="B54" s="657"/>
      <c r="C54" s="657"/>
      <c r="D54" s="657"/>
      <c r="E54" s="657"/>
    </row>
    <row r="55" spans="1:7" s="651" customFormat="1" ht="16.5" customHeight="1" x14ac:dyDescent="0.3">
      <c r="A55" s="658" t="s">
        <v>21</v>
      </c>
      <c r="B55" s="682" t="s">
        <v>129</v>
      </c>
      <c r="C55" s="683"/>
      <c r="D55" s="683"/>
      <c r="E55" s="683"/>
    </row>
    <row r="56" spans="1:7" ht="16.5" customHeight="1" x14ac:dyDescent="0.3">
      <c r="A56" s="658"/>
      <c r="B56" s="682" t="s">
        <v>130</v>
      </c>
      <c r="C56" s="683"/>
      <c r="D56" s="683"/>
      <c r="E56" s="683"/>
    </row>
    <row r="57" spans="1:7" ht="16.5" customHeight="1" x14ac:dyDescent="0.3">
      <c r="A57" s="658"/>
      <c r="B57" s="682" t="s">
        <v>131</v>
      </c>
      <c r="C57" s="683"/>
      <c r="D57" s="683"/>
      <c r="E57" s="683"/>
    </row>
    <row r="58" spans="1:7" ht="14.25" customHeight="1" thickBot="1" x14ac:dyDescent="0.3">
      <c r="A58" s="684"/>
      <c r="B58" s="685"/>
      <c r="D58" s="686"/>
      <c r="F58" s="687"/>
      <c r="G58" s="687"/>
    </row>
    <row r="59" spans="1:7" ht="15" customHeight="1" x14ac:dyDescent="0.3">
      <c r="B59" s="688" t="s">
        <v>23</v>
      </c>
      <c r="C59" s="688"/>
      <c r="E59" s="689" t="s">
        <v>24</v>
      </c>
      <c r="F59" s="690"/>
      <c r="G59" s="689" t="s">
        <v>25</v>
      </c>
    </row>
    <row r="60" spans="1:7" ht="15" customHeight="1" x14ac:dyDescent="0.3">
      <c r="A60" s="691" t="s">
        <v>26</v>
      </c>
      <c r="B60" s="692"/>
      <c r="C60" s="692"/>
      <c r="E60" s="692"/>
      <c r="G60" s="692"/>
    </row>
    <row r="61" spans="1:7" ht="15" customHeight="1" x14ac:dyDescent="0.3">
      <c r="A61" s="691" t="s">
        <v>27</v>
      </c>
      <c r="B61" s="693"/>
      <c r="C61" s="693"/>
      <c r="E61" s="693"/>
      <c r="G61" s="69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workbookViewId="0">
      <selection activeCell="A14" sqref="A14:G62"/>
    </sheetView>
  </sheetViews>
  <sheetFormatPr defaultRowHeight="13.5" x14ac:dyDescent="0.25"/>
  <cols>
    <col min="1" max="1" width="27.5703125" style="696" customWidth="1"/>
    <col min="2" max="2" width="20.42578125" style="696" customWidth="1"/>
    <col min="3" max="3" width="31.85546875" style="696" customWidth="1"/>
    <col min="4" max="4" width="25.85546875" style="696" customWidth="1"/>
    <col min="5" max="5" width="25.7109375" style="696" customWidth="1"/>
    <col min="6" max="6" width="23.140625" style="696" customWidth="1"/>
    <col min="7" max="7" width="28.42578125" style="696" customWidth="1"/>
    <col min="8" max="8" width="21.5703125" style="696" customWidth="1"/>
    <col min="9" max="9" width="9.140625" style="696" customWidth="1"/>
    <col min="10" max="16384" width="9.140625" style="732"/>
  </cols>
  <sheetData>
    <row r="14" spans="1:6" ht="15" customHeight="1" x14ac:dyDescent="0.3">
      <c r="A14" s="695"/>
      <c r="C14" s="697"/>
      <c r="F14" s="697"/>
    </row>
    <row r="15" spans="1:6" ht="18.75" customHeight="1" x14ac:dyDescent="0.3">
      <c r="A15" s="698" t="s">
        <v>0</v>
      </c>
      <c r="B15" s="698"/>
      <c r="C15" s="698"/>
      <c r="D15" s="698"/>
      <c r="E15" s="698"/>
    </row>
    <row r="16" spans="1:6" ht="16.5" customHeight="1" x14ac:dyDescent="0.3">
      <c r="A16" s="699" t="s">
        <v>1</v>
      </c>
      <c r="B16" s="700" t="s">
        <v>2</v>
      </c>
    </row>
    <row r="17" spans="1:5" ht="16.5" customHeight="1" x14ac:dyDescent="0.3">
      <c r="A17" s="701" t="s">
        <v>3</v>
      </c>
      <c r="B17" s="701" t="s">
        <v>5</v>
      </c>
      <c r="C17" s="702"/>
      <c r="D17" s="702"/>
      <c r="E17" s="702"/>
    </row>
    <row r="18" spans="1:5" ht="16.5" customHeight="1" x14ac:dyDescent="0.3">
      <c r="A18" s="703" t="s">
        <v>4</v>
      </c>
      <c r="B18" s="696" t="s">
        <v>132</v>
      </c>
      <c r="E18" s="702"/>
    </row>
    <row r="19" spans="1:5" ht="16.5" customHeight="1" x14ac:dyDescent="0.3">
      <c r="A19" s="703" t="s">
        <v>6</v>
      </c>
      <c r="B19" s="704">
        <v>99</v>
      </c>
      <c r="C19" s="702"/>
      <c r="D19" s="702"/>
      <c r="E19" s="702"/>
    </row>
    <row r="20" spans="1:5" ht="16.5" customHeight="1" x14ac:dyDescent="0.3">
      <c r="A20" s="701" t="s">
        <v>8</v>
      </c>
      <c r="B20" s="704">
        <v>33.47</v>
      </c>
      <c r="C20" s="702"/>
      <c r="D20" s="702"/>
      <c r="E20" s="702"/>
    </row>
    <row r="21" spans="1:5" ht="16.5" customHeight="1" x14ac:dyDescent="0.3">
      <c r="A21" s="701" t="s">
        <v>10</v>
      </c>
      <c r="B21" s="705">
        <v>0.3</v>
      </c>
      <c r="C21" s="702"/>
      <c r="D21" s="702"/>
      <c r="E21" s="702"/>
    </row>
    <row r="22" spans="1:5" ht="15.75" customHeight="1" x14ac:dyDescent="0.25">
      <c r="A22" s="702"/>
      <c r="B22" s="702"/>
      <c r="C22" s="702"/>
      <c r="D22" s="702"/>
      <c r="E22" s="702"/>
    </row>
    <row r="23" spans="1:5" ht="16.5" customHeight="1" x14ac:dyDescent="0.3">
      <c r="A23" s="706" t="s">
        <v>13</v>
      </c>
      <c r="B23" s="707" t="s">
        <v>14</v>
      </c>
      <c r="C23" s="706" t="s">
        <v>15</v>
      </c>
      <c r="D23" s="706" t="s">
        <v>16</v>
      </c>
      <c r="E23" s="706" t="s">
        <v>17</v>
      </c>
    </row>
    <row r="24" spans="1:5" ht="16.5" customHeight="1" x14ac:dyDescent="0.3">
      <c r="A24" s="708">
        <v>1</v>
      </c>
      <c r="B24" s="709">
        <v>116462205</v>
      </c>
      <c r="C24" s="709">
        <v>5784.9</v>
      </c>
      <c r="D24" s="710">
        <v>1.1000000000000001</v>
      </c>
      <c r="E24" s="711">
        <v>3.8</v>
      </c>
    </row>
    <row r="25" spans="1:5" ht="16.5" customHeight="1" x14ac:dyDescent="0.3">
      <c r="A25" s="708">
        <v>2</v>
      </c>
      <c r="B25" s="709">
        <v>116077824</v>
      </c>
      <c r="C25" s="709">
        <v>6057.8</v>
      </c>
      <c r="D25" s="710">
        <v>1.1000000000000001</v>
      </c>
      <c r="E25" s="710">
        <v>3.8</v>
      </c>
    </row>
    <row r="26" spans="1:5" ht="16.5" customHeight="1" x14ac:dyDescent="0.3">
      <c r="A26" s="708">
        <v>3</v>
      </c>
      <c r="B26" s="709">
        <v>115897625</v>
      </c>
      <c r="C26" s="709">
        <v>5980</v>
      </c>
      <c r="D26" s="710">
        <v>1.1000000000000001</v>
      </c>
      <c r="E26" s="710">
        <v>3.8</v>
      </c>
    </row>
    <row r="27" spans="1:5" ht="16.5" customHeight="1" x14ac:dyDescent="0.3">
      <c r="A27" s="708">
        <v>4</v>
      </c>
      <c r="B27" s="709">
        <v>115639780</v>
      </c>
      <c r="C27" s="709">
        <v>5998.3</v>
      </c>
      <c r="D27" s="710">
        <v>1.1000000000000001</v>
      </c>
      <c r="E27" s="710">
        <v>3.8</v>
      </c>
    </row>
    <row r="28" spans="1:5" ht="16.5" customHeight="1" x14ac:dyDescent="0.3">
      <c r="A28" s="708">
        <v>5</v>
      </c>
      <c r="B28" s="709">
        <v>115536564</v>
      </c>
      <c r="C28" s="709">
        <v>6015.3</v>
      </c>
      <c r="D28" s="710">
        <v>1.1000000000000001</v>
      </c>
      <c r="E28" s="710">
        <v>3.8</v>
      </c>
    </row>
    <row r="29" spans="1:5" ht="16.5" customHeight="1" x14ac:dyDescent="0.3">
      <c r="A29" s="708">
        <v>6</v>
      </c>
      <c r="B29" s="712">
        <v>115085168</v>
      </c>
      <c r="C29" s="712">
        <v>5991.4</v>
      </c>
      <c r="D29" s="713">
        <v>1.1000000000000001</v>
      </c>
      <c r="E29" s="713">
        <v>3.8</v>
      </c>
    </row>
    <row r="30" spans="1:5" ht="16.5" customHeight="1" x14ac:dyDescent="0.3">
      <c r="A30" s="714" t="s">
        <v>18</v>
      </c>
      <c r="B30" s="715">
        <f>AVERAGE(B24:B29)</f>
        <v>115783194.33333333</v>
      </c>
      <c r="C30" s="716">
        <f>AVERAGE(C24:C29)</f>
        <v>5971.2833333333328</v>
      </c>
      <c r="D30" s="717">
        <f>AVERAGE(D24:D29)</f>
        <v>1.0999999999999999</v>
      </c>
      <c r="E30" s="717">
        <f>AVERAGE(E24:E29)</f>
        <v>3.8000000000000003</v>
      </c>
    </row>
    <row r="31" spans="1:5" ht="16.5" customHeight="1" x14ac:dyDescent="0.3">
      <c r="A31" s="718" t="s">
        <v>19</v>
      </c>
      <c r="B31" s="719">
        <f>(STDEV(B24:B29)/B30)</f>
        <v>4.1051607741571117E-3</v>
      </c>
      <c r="C31" s="720"/>
      <c r="D31" s="720"/>
      <c r="E31" s="721"/>
    </row>
    <row r="32" spans="1:5" s="696" customFormat="1" ht="16.5" customHeight="1" x14ac:dyDescent="0.3">
      <c r="A32" s="722" t="s">
        <v>20</v>
      </c>
      <c r="B32" s="723">
        <f>COUNT(B24:B29)</f>
        <v>6</v>
      </c>
      <c r="C32" s="724"/>
      <c r="D32" s="725"/>
      <c r="E32" s="726"/>
    </row>
    <row r="33" spans="1:5" s="696" customFormat="1" ht="15.75" customHeight="1" x14ac:dyDescent="0.25">
      <c r="A33" s="702"/>
      <c r="B33" s="702"/>
      <c r="C33" s="702"/>
      <c r="D33" s="702"/>
      <c r="E33" s="702"/>
    </row>
    <row r="34" spans="1:5" s="696" customFormat="1" ht="16.5" customHeight="1" x14ac:dyDescent="0.3">
      <c r="A34" s="703" t="s">
        <v>21</v>
      </c>
      <c r="B34" s="727" t="s">
        <v>129</v>
      </c>
      <c r="C34" s="728"/>
      <c r="D34" s="728"/>
      <c r="E34" s="728"/>
    </row>
    <row r="35" spans="1:5" ht="16.5" customHeight="1" x14ac:dyDescent="0.3">
      <c r="A35" s="703"/>
      <c r="B35" s="727" t="s">
        <v>130</v>
      </c>
      <c r="C35" s="728"/>
      <c r="D35" s="728"/>
      <c r="E35" s="728"/>
    </row>
    <row r="36" spans="1:5" ht="16.5" customHeight="1" x14ac:dyDescent="0.3">
      <c r="A36" s="703"/>
      <c r="B36" s="727" t="s">
        <v>131</v>
      </c>
      <c r="C36" s="728"/>
      <c r="D36" s="728"/>
      <c r="E36" s="728"/>
    </row>
    <row r="37" spans="1:5" ht="15.75" customHeight="1" x14ac:dyDescent="0.25">
      <c r="A37" s="702"/>
      <c r="B37" s="702"/>
      <c r="C37" s="702"/>
      <c r="D37" s="702"/>
      <c r="E37" s="702"/>
    </row>
    <row r="38" spans="1:5" ht="16.5" customHeight="1" x14ac:dyDescent="0.3">
      <c r="A38" s="699" t="s">
        <v>1</v>
      </c>
      <c r="B38" s="700" t="s">
        <v>22</v>
      </c>
    </row>
    <row r="39" spans="1:5" ht="16.5" customHeight="1" x14ac:dyDescent="0.3">
      <c r="A39" s="703" t="s">
        <v>4</v>
      </c>
      <c r="B39" s="701" t="s">
        <v>132</v>
      </c>
      <c r="C39" s="702"/>
      <c r="D39" s="702"/>
      <c r="E39" s="702"/>
    </row>
    <row r="40" spans="1:5" ht="16.5" customHeight="1" x14ac:dyDescent="0.3">
      <c r="A40" s="703" t="s">
        <v>6</v>
      </c>
      <c r="B40" s="704">
        <v>99</v>
      </c>
      <c r="C40" s="702"/>
      <c r="D40" s="702"/>
      <c r="E40" s="702"/>
    </row>
    <row r="41" spans="1:5" ht="16.5" customHeight="1" x14ac:dyDescent="0.3">
      <c r="A41" s="701" t="s">
        <v>8</v>
      </c>
      <c r="B41" s="704">
        <v>30.83</v>
      </c>
      <c r="C41" s="702"/>
      <c r="D41" s="702"/>
      <c r="E41" s="702"/>
    </row>
    <row r="42" spans="1:5" ht="16.5" customHeight="1" x14ac:dyDescent="0.3">
      <c r="A42" s="701" t="s">
        <v>10</v>
      </c>
      <c r="B42" s="705">
        <v>0.3</v>
      </c>
      <c r="C42" s="702"/>
      <c r="D42" s="702"/>
      <c r="E42" s="702"/>
    </row>
    <row r="43" spans="1:5" ht="15.75" customHeight="1" x14ac:dyDescent="0.25">
      <c r="A43" s="702"/>
      <c r="B43" s="702"/>
      <c r="C43" s="702"/>
      <c r="D43" s="702"/>
      <c r="E43" s="702"/>
    </row>
    <row r="44" spans="1:5" ht="16.5" customHeight="1" x14ac:dyDescent="0.3">
      <c r="A44" s="706" t="s">
        <v>13</v>
      </c>
      <c r="B44" s="707"/>
      <c r="C44" s="706"/>
      <c r="D44" s="706"/>
      <c r="E44" s="706" t="s">
        <v>17</v>
      </c>
    </row>
    <row r="45" spans="1:5" ht="16.5" customHeight="1" x14ac:dyDescent="0.3">
      <c r="A45" s="708">
        <v>1</v>
      </c>
      <c r="B45" s="709">
        <v>105643420</v>
      </c>
      <c r="C45" s="709">
        <v>6520.7</v>
      </c>
      <c r="D45" s="710">
        <v>1.1000000000000001</v>
      </c>
      <c r="E45" s="711">
        <v>3.7</v>
      </c>
    </row>
    <row r="46" spans="1:5" ht="16.5" customHeight="1" x14ac:dyDescent="0.3">
      <c r="A46" s="708">
        <v>2</v>
      </c>
      <c r="B46" s="709">
        <v>105918157</v>
      </c>
      <c r="C46" s="709">
        <v>6756.6</v>
      </c>
      <c r="D46" s="710">
        <v>1.1000000000000001</v>
      </c>
      <c r="E46" s="710">
        <v>3.7</v>
      </c>
    </row>
    <row r="47" spans="1:5" ht="16.5" customHeight="1" x14ac:dyDescent="0.3">
      <c r="A47" s="708">
        <v>3</v>
      </c>
      <c r="B47" s="709">
        <v>106249366</v>
      </c>
      <c r="C47" s="709">
        <v>6728.6</v>
      </c>
      <c r="D47" s="710">
        <v>1.1000000000000001</v>
      </c>
      <c r="E47" s="710">
        <v>3.7</v>
      </c>
    </row>
    <row r="48" spans="1:5" ht="16.5" customHeight="1" x14ac:dyDescent="0.3">
      <c r="A48" s="708">
        <v>4</v>
      </c>
      <c r="B48" s="709">
        <v>105909137</v>
      </c>
      <c r="C48" s="709">
        <v>6734.9</v>
      </c>
      <c r="D48" s="710">
        <v>1.1000000000000001</v>
      </c>
      <c r="E48" s="710">
        <v>3.7</v>
      </c>
    </row>
    <row r="49" spans="1:7" ht="16.5" customHeight="1" x14ac:dyDescent="0.3">
      <c r="A49" s="708">
        <v>5</v>
      </c>
      <c r="B49" s="709">
        <v>106628382</v>
      </c>
      <c r="C49" s="709">
        <v>6703.8</v>
      </c>
      <c r="D49" s="710">
        <v>1.1000000000000001</v>
      </c>
      <c r="E49" s="710">
        <v>3.7</v>
      </c>
    </row>
    <row r="50" spans="1:7" ht="16.5" customHeight="1" x14ac:dyDescent="0.3">
      <c r="A50" s="708">
        <v>6</v>
      </c>
      <c r="B50" s="712">
        <v>106437282</v>
      </c>
      <c r="C50" s="712">
        <v>6738.2</v>
      </c>
      <c r="D50" s="713">
        <v>1.1000000000000001</v>
      </c>
      <c r="E50" s="713">
        <v>3.7</v>
      </c>
    </row>
    <row r="51" spans="1:7" ht="16.5" customHeight="1" x14ac:dyDescent="0.3">
      <c r="A51" s="714" t="s">
        <v>18</v>
      </c>
      <c r="B51" s="715">
        <f>AVERAGE(B45:B50)</f>
        <v>106130957.33333333</v>
      </c>
      <c r="C51" s="716">
        <f>AVERAGE(C45:C50)</f>
        <v>6697.1333333333341</v>
      </c>
      <c r="D51" s="717">
        <f>AVERAGE(D45:D50)</f>
        <v>1.0999999999999999</v>
      </c>
      <c r="E51" s="717">
        <f>AVERAGE(E45:E50)</f>
        <v>3.6999999999999997</v>
      </c>
    </row>
    <row r="52" spans="1:7" ht="16.5" customHeight="1" x14ac:dyDescent="0.3">
      <c r="A52" s="718" t="s">
        <v>19</v>
      </c>
      <c r="B52" s="719">
        <f>(STDEV(B45:B50)/B51)</f>
        <v>3.4938080051031598E-3</v>
      </c>
      <c r="C52" s="720"/>
      <c r="D52" s="720"/>
      <c r="E52" s="721"/>
    </row>
    <row r="53" spans="1:7" s="696" customFormat="1" ht="16.5" customHeight="1" x14ac:dyDescent="0.3">
      <c r="A53" s="722" t="s">
        <v>20</v>
      </c>
      <c r="B53" s="723">
        <f>COUNT(B45:B50)</f>
        <v>6</v>
      </c>
      <c r="C53" s="724"/>
      <c r="D53" s="725"/>
      <c r="E53" s="726"/>
    </row>
    <row r="54" spans="1:7" s="696" customFormat="1" ht="15.75" customHeight="1" x14ac:dyDescent="0.25">
      <c r="A54" s="702"/>
      <c r="B54" s="702"/>
      <c r="C54" s="702"/>
      <c r="D54" s="702"/>
      <c r="E54" s="702"/>
    </row>
    <row r="55" spans="1:7" s="696" customFormat="1" ht="16.5" customHeight="1" x14ac:dyDescent="0.3">
      <c r="A55" s="703" t="s">
        <v>21</v>
      </c>
      <c r="B55" s="727" t="s">
        <v>129</v>
      </c>
      <c r="C55" s="728"/>
      <c r="D55" s="728"/>
      <c r="E55" s="728"/>
    </row>
    <row r="56" spans="1:7" ht="16.5" customHeight="1" x14ac:dyDescent="0.3">
      <c r="A56" s="703"/>
      <c r="B56" s="727" t="s">
        <v>130</v>
      </c>
      <c r="C56" s="728"/>
      <c r="D56" s="728"/>
      <c r="E56" s="728"/>
    </row>
    <row r="57" spans="1:7" ht="16.5" customHeight="1" x14ac:dyDescent="0.3">
      <c r="A57" s="703"/>
      <c r="B57" s="727" t="s">
        <v>131</v>
      </c>
      <c r="C57" s="728"/>
      <c r="D57" s="728"/>
      <c r="E57" s="728"/>
    </row>
    <row r="58" spans="1:7" ht="14.25" customHeight="1" thickBot="1" x14ac:dyDescent="0.3">
      <c r="A58" s="729"/>
      <c r="B58" s="730"/>
      <c r="D58" s="731"/>
      <c r="F58" s="732"/>
      <c r="G58" s="732"/>
    </row>
    <row r="59" spans="1:7" ht="15" customHeight="1" x14ac:dyDescent="0.3">
      <c r="B59" s="733" t="s">
        <v>23</v>
      </c>
      <c r="C59" s="733"/>
      <c r="E59" s="734" t="s">
        <v>24</v>
      </c>
      <c r="F59" s="735"/>
      <c r="G59" s="734" t="s">
        <v>25</v>
      </c>
    </row>
    <row r="60" spans="1:7" ht="15" customHeight="1" x14ac:dyDescent="0.3">
      <c r="A60" s="736" t="s">
        <v>26</v>
      </c>
      <c r="B60" s="737"/>
      <c r="C60" s="737"/>
      <c r="E60" s="737"/>
      <c r="G60" s="737"/>
    </row>
    <row r="61" spans="1:7" ht="15" customHeight="1" x14ac:dyDescent="0.3">
      <c r="A61" s="736" t="s">
        <v>27</v>
      </c>
      <c r="B61" s="738"/>
      <c r="C61" s="738"/>
      <c r="E61" s="738"/>
      <c r="G61" s="7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8" workbookViewId="0">
      <selection activeCell="A14" sqref="A14:G62"/>
    </sheetView>
  </sheetViews>
  <sheetFormatPr defaultRowHeight="13.5" x14ac:dyDescent="0.25"/>
  <cols>
    <col min="1" max="1" width="27.5703125" style="741" customWidth="1"/>
    <col min="2" max="2" width="20.42578125" style="741" customWidth="1"/>
    <col min="3" max="3" width="31.85546875" style="741" customWidth="1"/>
    <col min="4" max="4" width="25.85546875" style="741" customWidth="1"/>
    <col min="5" max="5" width="25.7109375" style="741" customWidth="1"/>
    <col min="6" max="6" width="23.140625" style="741" customWidth="1"/>
    <col min="7" max="7" width="28.42578125" style="741" customWidth="1"/>
    <col min="8" max="8" width="21.5703125" style="741" customWidth="1"/>
    <col min="9" max="9" width="9.140625" style="741" customWidth="1"/>
    <col min="10" max="16384" width="9.140625" style="777"/>
  </cols>
  <sheetData>
    <row r="14" spans="1:6" ht="15" customHeight="1" x14ac:dyDescent="0.3">
      <c r="A14" s="740"/>
      <c r="C14" s="742"/>
      <c r="F14" s="742"/>
    </row>
    <row r="15" spans="1:6" ht="18.75" customHeight="1" x14ac:dyDescent="0.3">
      <c r="A15" s="743" t="s">
        <v>0</v>
      </c>
      <c r="B15" s="743"/>
      <c r="C15" s="743"/>
      <c r="D15" s="743"/>
      <c r="E15" s="743"/>
    </row>
    <row r="16" spans="1:6" ht="16.5" customHeight="1" x14ac:dyDescent="0.3">
      <c r="A16" s="744" t="s">
        <v>1</v>
      </c>
      <c r="B16" s="745" t="s">
        <v>2</v>
      </c>
    </row>
    <row r="17" spans="1:5" ht="16.5" customHeight="1" x14ac:dyDescent="0.3">
      <c r="A17" s="746" t="s">
        <v>3</v>
      </c>
      <c r="B17" s="746" t="s">
        <v>5</v>
      </c>
      <c r="C17" s="747"/>
      <c r="D17" s="747"/>
      <c r="E17" s="747"/>
    </row>
    <row r="18" spans="1:5" ht="16.5" customHeight="1" x14ac:dyDescent="0.3">
      <c r="A18" s="748" t="s">
        <v>4</v>
      </c>
      <c r="B18" s="741" t="s">
        <v>133</v>
      </c>
      <c r="E18" s="747"/>
    </row>
    <row r="19" spans="1:5" ht="16.5" customHeight="1" x14ac:dyDescent="0.3">
      <c r="A19" s="748" t="s">
        <v>6</v>
      </c>
      <c r="B19" s="749">
        <v>101.34</v>
      </c>
      <c r="C19" s="747"/>
      <c r="D19" s="747"/>
      <c r="E19" s="747"/>
    </row>
    <row r="20" spans="1:5" ht="16.5" customHeight="1" x14ac:dyDescent="0.3">
      <c r="A20" s="746" t="s">
        <v>8</v>
      </c>
      <c r="B20" s="749">
        <v>15.79</v>
      </c>
      <c r="C20" s="747"/>
      <c r="D20" s="747"/>
      <c r="E20" s="747"/>
    </row>
    <row r="21" spans="1:5" ht="16.5" customHeight="1" x14ac:dyDescent="0.3">
      <c r="A21" s="746" t="s">
        <v>10</v>
      </c>
      <c r="B21" s="750">
        <v>0.15</v>
      </c>
      <c r="C21" s="747"/>
      <c r="D21" s="747"/>
      <c r="E21" s="747"/>
    </row>
    <row r="22" spans="1:5" ht="15.75" customHeight="1" x14ac:dyDescent="0.25">
      <c r="A22" s="747"/>
      <c r="B22" s="747"/>
      <c r="C22" s="747"/>
      <c r="D22" s="747"/>
      <c r="E22" s="747"/>
    </row>
    <row r="23" spans="1:5" ht="16.5" customHeight="1" x14ac:dyDescent="0.3">
      <c r="A23" s="751" t="s">
        <v>13</v>
      </c>
      <c r="B23" s="752" t="s">
        <v>14</v>
      </c>
      <c r="C23" s="751" t="s">
        <v>15</v>
      </c>
      <c r="D23" s="751" t="s">
        <v>16</v>
      </c>
      <c r="E23" s="751" t="s">
        <v>17</v>
      </c>
    </row>
    <row r="24" spans="1:5" ht="16.5" customHeight="1" x14ac:dyDescent="0.3">
      <c r="A24" s="753">
        <v>1</v>
      </c>
      <c r="B24" s="754">
        <v>63688632</v>
      </c>
      <c r="C24" s="754">
        <v>5784.9</v>
      </c>
      <c r="D24" s="755">
        <v>1.2</v>
      </c>
      <c r="E24" s="756">
        <v>2.9</v>
      </c>
    </row>
    <row r="25" spans="1:5" ht="16.5" customHeight="1" x14ac:dyDescent="0.3">
      <c r="A25" s="753">
        <v>2</v>
      </c>
      <c r="B25" s="754">
        <v>63516846</v>
      </c>
      <c r="C25" s="754">
        <v>5736.6</v>
      </c>
      <c r="D25" s="755">
        <v>1.2</v>
      </c>
      <c r="E25" s="755">
        <v>2.9</v>
      </c>
    </row>
    <row r="26" spans="1:5" ht="16.5" customHeight="1" x14ac:dyDescent="0.3">
      <c r="A26" s="753">
        <v>3</v>
      </c>
      <c r="B26" s="754">
        <v>63420754</v>
      </c>
      <c r="C26" s="754">
        <v>5670.5</v>
      </c>
      <c r="D26" s="755">
        <v>1.2</v>
      </c>
      <c r="E26" s="755">
        <v>2.9</v>
      </c>
    </row>
    <row r="27" spans="1:5" ht="16.5" customHeight="1" x14ac:dyDescent="0.3">
      <c r="A27" s="753">
        <v>4</v>
      </c>
      <c r="B27" s="754">
        <v>63185189</v>
      </c>
      <c r="C27" s="754">
        <v>5643.3</v>
      </c>
      <c r="D27" s="755">
        <v>1.2</v>
      </c>
      <c r="E27" s="755">
        <v>2.9</v>
      </c>
    </row>
    <row r="28" spans="1:5" ht="16.5" customHeight="1" x14ac:dyDescent="0.3">
      <c r="A28" s="753">
        <v>5</v>
      </c>
      <c r="B28" s="754">
        <v>63301218</v>
      </c>
      <c r="C28" s="754">
        <v>5678</v>
      </c>
      <c r="D28" s="755">
        <v>1.1000000000000001</v>
      </c>
      <c r="E28" s="755">
        <v>2.9</v>
      </c>
    </row>
    <row r="29" spans="1:5" ht="16.5" customHeight="1" x14ac:dyDescent="0.3">
      <c r="A29" s="753">
        <v>6</v>
      </c>
      <c r="B29" s="757">
        <v>62960071</v>
      </c>
      <c r="C29" s="757">
        <v>5674.6</v>
      </c>
      <c r="D29" s="758">
        <v>1.2</v>
      </c>
      <c r="E29" s="758">
        <v>2.9</v>
      </c>
    </row>
    <row r="30" spans="1:5" ht="16.5" customHeight="1" x14ac:dyDescent="0.3">
      <c r="A30" s="759" t="s">
        <v>18</v>
      </c>
      <c r="B30" s="760">
        <f>AVERAGE(B24:B29)</f>
        <v>63345451.666666664</v>
      </c>
      <c r="C30" s="761">
        <f>AVERAGE(C24:C29)</f>
        <v>5697.9833333333336</v>
      </c>
      <c r="D30" s="762">
        <f>AVERAGE(D24:D29)</f>
        <v>1.1833333333333333</v>
      </c>
      <c r="E30" s="762">
        <f>AVERAGE(E24:E29)</f>
        <v>2.9</v>
      </c>
    </row>
    <row r="31" spans="1:5" ht="16.5" customHeight="1" x14ac:dyDescent="0.3">
      <c r="A31" s="763" t="s">
        <v>19</v>
      </c>
      <c r="B31" s="764">
        <f>(STDEV(B24:B29)/B30)</f>
        <v>4.0493295184471029E-3</v>
      </c>
      <c r="C31" s="765"/>
      <c r="D31" s="765"/>
      <c r="E31" s="766"/>
    </row>
    <row r="32" spans="1:5" s="741" customFormat="1" ht="16.5" customHeight="1" x14ac:dyDescent="0.3">
      <c r="A32" s="767" t="s">
        <v>20</v>
      </c>
      <c r="B32" s="768">
        <f>COUNT(B24:B29)</f>
        <v>6</v>
      </c>
      <c r="C32" s="769"/>
      <c r="D32" s="770"/>
      <c r="E32" s="771"/>
    </row>
    <row r="33" spans="1:5" s="741" customFormat="1" ht="15.75" customHeight="1" x14ac:dyDescent="0.25">
      <c r="A33" s="747"/>
      <c r="B33" s="747"/>
      <c r="C33" s="747"/>
      <c r="D33" s="747"/>
      <c r="E33" s="747"/>
    </row>
    <row r="34" spans="1:5" s="741" customFormat="1" ht="16.5" customHeight="1" x14ac:dyDescent="0.3">
      <c r="A34" s="748" t="s">
        <v>21</v>
      </c>
      <c r="B34" s="772" t="s">
        <v>129</v>
      </c>
      <c r="C34" s="773"/>
      <c r="D34" s="773"/>
      <c r="E34" s="773"/>
    </row>
    <row r="35" spans="1:5" ht="16.5" customHeight="1" x14ac:dyDescent="0.3">
      <c r="A35" s="748"/>
      <c r="B35" s="772" t="s">
        <v>130</v>
      </c>
      <c r="C35" s="773"/>
      <c r="D35" s="773"/>
      <c r="E35" s="773"/>
    </row>
    <row r="36" spans="1:5" ht="16.5" customHeight="1" x14ac:dyDescent="0.3">
      <c r="A36" s="748"/>
      <c r="B36" s="772" t="s">
        <v>131</v>
      </c>
      <c r="C36" s="773"/>
      <c r="D36" s="773"/>
      <c r="E36" s="773"/>
    </row>
    <row r="37" spans="1:5" ht="15.75" customHeight="1" x14ac:dyDescent="0.25">
      <c r="A37" s="747"/>
      <c r="B37" s="747"/>
      <c r="C37" s="747"/>
      <c r="D37" s="747"/>
      <c r="E37" s="747"/>
    </row>
    <row r="38" spans="1:5" ht="16.5" customHeight="1" x14ac:dyDescent="0.3">
      <c r="A38" s="744" t="s">
        <v>1</v>
      </c>
      <c r="B38" s="745" t="s">
        <v>22</v>
      </c>
    </row>
    <row r="39" spans="1:5" ht="16.5" customHeight="1" x14ac:dyDescent="0.3">
      <c r="A39" s="748" t="s">
        <v>4</v>
      </c>
      <c r="B39" s="746" t="s">
        <v>133</v>
      </c>
      <c r="C39" s="747"/>
      <c r="D39" s="747"/>
      <c r="E39" s="747"/>
    </row>
    <row r="40" spans="1:5" ht="16.5" customHeight="1" x14ac:dyDescent="0.3">
      <c r="A40" s="748" t="s">
        <v>6</v>
      </c>
      <c r="B40" s="749">
        <v>101.34</v>
      </c>
      <c r="C40" s="747"/>
      <c r="D40" s="747"/>
      <c r="E40" s="747"/>
    </row>
    <row r="41" spans="1:5" ht="16.5" customHeight="1" x14ac:dyDescent="0.3">
      <c r="A41" s="746" t="s">
        <v>8</v>
      </c>
      <c r="B41" s="749">
        <v>15.79</v>
      </c>
      <c r="C41" s="747"/>
      <c r="D41" s="747"/>
      <c r="E41" s="747"/>
    </row>
    <row r="42" spans="1:5" ht="16.5" customHeight="1" x14ac:dyDescent="0.3">
      <c r="A42" s="746" t="s">
        <v>10</v>
      </c>
      <c r="B42" s="750">
        <v>0.15</v>
      </c>
      <c r="C42" s="747"/>
      <c r="D42" s="747"/>
      <c r="E42" s="747"/>
    </row>
    <row r="43" spans="1:5" ht="15.75" customHeight="1" x14ac:dyDescent="0.25">
      <c r="A43" s="747"/>
      <c r="B43" s="747"/>
      <c r="C43" s="747"/>
      <c r="D43" s="747"/>
      <c r="E43" s="747"/>
    </row>
    <row r="44" spans="1:5" ht="16.5" customHeight="1" x14ac:dyDescent="0.3">
      <c r="A44" s="751" t="s">
        <v>13</v>
      </c>
      <c r="B44" s="752"/>
      <c r="C44" s="751"/>
      <c r="D44" s="751"/>
      <c r="E44" s="751" t="s">
        <v>17</v>
      </c>
    </row>
    <row r="45" spans="1:5" ht="16.5" customHeight="1" x14ac:dyDescent="0.3">
      <c r="A45" s="753">
        <v>1</v>
      </c>
      <c r="B45" s="754">
        <v>67460583</v>
      </c>
      <c r="C45" s="754">
        <v>6239.8</v>
      </c>
      <c r="D45" s="755">
        <v>1.2</v>
      </c>
      <c r="E45" s="756">
        <v>2.9</v>
      </c>
    </row>
    <row r="46" spans="1:5" ht="16.5" customHeight="1" x14ac:dyDescent="0.3">
      <c r="A46" s="753">
        <v>2</v>
      </c>
      <c r="B46" s="754">
        <v>67795040</v>
      </c>
      <c r="C46" s="754">
        <v>6416.5</v>
      </c>
      <c r="D46" s="755">
        <v>1.2</v>
      </c>
      <c r="E46" s="755">
        <v>2.9</v>
      </c>
    </row>
    <row r="47" spans="1:5" ht="16.5" customHeight="1" x14ac:dyDescent="0.3">
      <c r="A47" s="753">
        <v>3</v>
      </c>
      <c r="B47" s="754">
        <v>67961719</v>
      </c>
      <c r="C47" s="754">
        <v>6382.3</v>
      </c>
      <c r="D47" s="755">
        <v>1.2</v>
      </c>
      <c r="E47" s="755">
        <v>2.9</v>
      </c>
    </row>
    <row r="48" spans="1:5" ht="16.5" customHeight="1" x14ac:dyDescent="0.3">
      <c r="A48" s="753">
        <v>4</v>
      </c>
      <c r="B48" s="754">
        <v>67746098</v>
      </c>
      <c r="C48" s="754">
        <v>6382.3</v>
      </c>
      <c r="D48" s="755">
        <v>1.2</v>
      </c>
      <c r="E48" s="755">
        <v>2.9</v>
      </c>
    </row>
    <row r="49" spans="1:7" ht="16.5" customHeight="1" x14ac:dyDescent="0.3">
      <c r="A49" s="753">
        <v>5</v>
      </c>
      <c r="B49" s="754">
        <v>68215475</v>
      </c>
      <c r="C49" s="754">
        <v>6412</v>
      </c>
      <c r="D49" s="755">
        <v>1.2</v>
      </c>
      <c r="E49" s="755">
        <v>2.9</v>
      </c>
    </row>
    <row r="50" spans="1:7" ht="16.5" customHeight="1" x14ac:dyDescent="0.3">
      <c r="A50" s="753">
        <v>6</v>
      </c>
      <c r="B50" s="757">
        <v>68008695</v>
      </c>
      <c r="C50" s="757">
        <v>6418.9</v>
      </c>
      <c r="D50" s="758">
        <v>1.2</v>
      </c>
      <c r="E50" s="758">
        <v>2.9</v>
      </c>
    </row>
    <row r="51" spans="1:7" ht="16.5" customHeight="1" x14ac:dyDescent="0.3">
      <c r="A51" s="759" t="s">
        <v>18</v>
      </c>
      <c r="B51" s="760">
        <f>AVERAGE(B45:B50)</f>
        <v>67864601.666666672</v>
      </c>
      <c r="C51" s="761">
        <f>AVERAGE(C45:C50)</f>
        <v>6375.2999999999993</v>
      </c>
      <c r="D51" s="762">
        <f>AVERAGE(D45:D50)</f>
        <v>1.2</v>
      </c>
      <c r="E51" s="762">
        <f>AVERAGE(E45:E50)</f>
        <v>2.9</v>
      </c>
    </row>
    <row r="52" spans="1:7" ht="16.5" customHeight="1" x14ac:dyDescent="0.3">
      <c r="A52" s="763" t="s">
        <v>19</v>
      </c>
      <c r="B52" s="764">
        <f>(STDEV(B45:B50)/B51)</f>
        <v>3.8165067427510901E-3</v>
      </c>
      <c r="C52" s="765"/>
      <c r="D52" s="765"/>
      <c r="E52" s="766"/>
    </row>
    <row r="53" spans="1:7" s="741" customFormat="1" ht="16.5" customHeight="1" x14ac:dyDescent="0.3">
      <c r="A53" s="767" t="s">
        <v>20</v>
      </c>
      <c r="B53" s="768">
        <f>COUNT(B45:B50)</f>
        <v>6</v>
      </c>
      <c r="C53" s="769"/>
      <c r="D53" s="770"/>
      <c r="E53" s="771"/>
    </row>
    <row r="54" spans="1:7" s="741" customFormat="1" ht="15.75" customHeight="1" x14ac:dyDescent="0.25">
      <c r="A54" s="747"/>
      <c r="B54" s="747"/>
      <c r="C54" s="747"/>
      <c r="D54" s="747"/>
      <c r="E54" s="747"/>
    </row>
    <row r="55" spans="1:7" s="741" customFormat="1" ht="16.5" customHeight="1" x14ac:dyDescent="0.3">
      <c r="A55" s="748" t="s">
        <v>21</v>
      </c>
      <c r="B55" s="772" t="s">
        <v>129</v>
      </c>
      <c r="C55" s="773"/>
      <c r="D55" s="773"/>
      <c r="E55" s="773"/>
    </row>
    <row r="56" spans="1:7" ht="16.5" customHeight="1" x14ac:dyDescent="0.3">
      <c r="A56" s="748"/>
      <c r="B56" s="772" t="s">
        <v>130</v>
      </c>
      <c r="C56" s="773"/>
      <c r="D56" s="773"/>
      <c r="E56" s="773"/>
    </row>
    <row r="57" spans="1:7" ht="16.5" customHeight="1" x14ac:dyDescent="0.3">
      <c r="A57" s="748"/>
      <c r="B57" s="772" t="s">
        <v>131</v>
      </c>
      <c r="C57" s="773"/>
      <c r="D57" s="773"/>
      <c r="E57" s="773"/>
    </row>
    <row r="58" spans="1:7" ht="14.25" customHeight="1" thickBot="1" x14ac:dyDescent="0.3">
      <c r="A58" s="774"/>
      <c r="B58" s="775"/>
      <c r="D58" s="776"/>
      <c r="F58" s="777"/>
      <c r="G58" s="777"/>
    </row>
    <row r="59" spans="1:7" ht="15" customHeight="1" x14ac:dyDescent="0.3">
      <c r="B59" s="778" t="s">
        <v>23</v>
      </c>
      <c r="C59" s="778"/>
      <c r="E59" s="779" t="s">
        <v>24</v>
      </c>
      <c r="F59" s="780"/>
      <c r="G59" s="779" t="s">
        <v>25</v>
      </c>
    </row>
    <row r="60" spans="1:7" ht="15" customHeight="1" x14ac:dyDescent="0.3">
      <c r="A60" s="781" t="s">
        <v>26</v>
      </c>
      <c r="B60" s="782"/>
      <c r="C60" s="782"/>
      <c r="E60" s="782"/>
      <c r="G60" s="782"/>
    </row>
    <row r="61" spans="1:7" ht="15" customHeight="1" x14ac:dyDescent="0.3">
      <c r="A61" s="781" t="s">
        <v>27</v>
      </c>
      <c r="B61" s="783"/>
      <c r="C61" s="783"/>
      <c r="E61" s="783"/>
      <c r="G61" s="78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A10" sqref="A10:J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06" t="s">
        <v>28</v>
      </c>
      <c r="B11" s="607"/>
      <c r="C11" s="607"/>
      <c r="D11" s="607"/>
      <c r="E11" s="607"/>
      <c r="F11" s="608"/>
      <c r="G11" s="43"/>
    </row>
    <row r="12" spans="1:7" ht="16.5" customHeight="1" x14ac:dyDescent="0.3">
      <c r="A12" s="605" t="s">
        <v>29</v>
      </c>
      <c r="B12" s="605"/>
      <c r="C12" s="605"/>
      <c r="D12" s="605"/>
      <c r="E12" s="605"/>
      <c r="F12" s="605"/>
      <c r="G12" s="42"/>
    </row>
    <row r="14" spans="1:7" ht="16.5" customHeight="1" x14ac:dyDescent="0.3">
      <c r="A14" s="610" t="s">
        <v>30</v>
      </c>
      <c r="B14" s="610"/>
      <c r="C14" s="12" t="s">
        <v>5</v>
      </c>
    </row>
    <row r="15" spans="1:7" ht="16.5" customHeight="1" x14ac:dyDescent="0.3">
      <c r="A15" s="610" t="s">
        <v>31</v>
      </c>
      <c r="B15" s="610"/>
      <c r="C15" s="12" t="s">
        <v>7</v>
      </c>
    </row>
    <row r="16" spans="1:7" ht="16.5" customHeight="1" x14ac:dyDescent="0.3">
      <c r="A16" s="610" t="s">
        <v>32</v>
      </c>
      <c r="B16" s="610"/>
      <c r="C16" s="12" t="s">
        <v>9</v>
      </c>
    </row>
    <row r="17" spans="1:5" ht="16.5" customHeight="1" x14ac:dyDescent="0.3">
      <c r="A17" s="610" t="s">
        <v>33</v>
      </c>
      <c r="B17" s="610"/>
      <c r="C17" s="12" t="s">
        <v>11</v>
      </c>
    </row>
    <row r="18" spans="1:5" ht="16.5" customHeight="1" x14ac:dyDescent="0.3">
      <c r="A18" s="610" t="s">
        <v>34</v>
      </c>
      <c r="B18" s="610"/>
      <c r="C18" s="49" t="s">
        <v>12</v>
      </c>
    </row>
    <row r="19" spans="1:5" ht="16.5" customHeight="1" x14ac:dyDescent="0.3">
      <c r="A19" s="610" t="s">
        <v>35</v>
      </c>
      <c r="B19" s="610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05" t="s">
        <v>1</v>
      </c>
      <c r="B21" s="605"/>
      <c r="C21" s="11" t="s">
        <v>36</v>
      </c>
      <c r="D21" s="18"/>
    </row>
    <row r="22" spans="1:5" ht="15.75" customHeight="1" x14ac:dyDescent="0.3">
      <c r="A22" s="609"/>
      <c r="B22" s="609"/>
      <c r="C22" s="9"/>
      <c r="D22" s="609"/>
      <c r="E22" s="609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1034.57</v>
      </c>
      <c r="D24" s="39">
        <f t="shared" ref="D24:D43" si="0">(C24-$C$46)/$C$46</f>
        <v>-2.0999534899785934E-2</v>
      </c>
      <c r="E24" s="5"/>
    </row>
    <row r="25" spans="1:5" ht="15.75" customHeight="1" x14ac:dyDescent="0.3">
      <c r="C25" s="47">
        <v>1058.8800000000001</v>
      </c>
      <c r="D25" s="40">
        <f t="shared" si="0"/>
        <v>2.0047096719553463E-3</v>
      </c>
      <c r="E25" s="5"/>
    </row>
    <row r="26" spans="1:5" ht="15.75" customHeight="1" x14ac:dyDescent="0.3">
      <c r="C26" s="47">
        <v>1053.55</v>
      </c>
      <c r="D26" s="40">
        <f t="shared" si="0"/>
        <v>-3.0390017047367021E-3</v>
      </c>
      <c r="E26" s="5"/>
    </row>
    <row r="27" spans="1:5" ht="15.75" customHeight="1" x14ac:dyDescent="0.3">
      <c r="C27" s="47">
        <v>1066.47</v>
      </c>
      <c r="D27" s="40">
        <f t="shared" si="0"/>
        <v>9.1870303753495541E-3</v>
      </c>
      <c r="E27" s="5"/>
    </row>
    <row r="28" spans="1:5" ht="15.75" customHeight="1" x14ac:dyDescent="0.3">
      <c r="C28" s="47">
        <v>1047.96</v>
      </c>
      <c r="D28" s="40">
        <f t="shared" si="0"/>
        <v>-8.3287477827305705E-3</v>
      </c>
      <c r="E28" s="5"/>
    </row>
    <row r="29" spans="1:5" ht="15.75" customHeight="1" x14ac:dyDescent="0.3">
      <c r="C29" s="47">
        <v>1064.77</v>
      </c>
      <c r="D29" s="40">
        <f t="shared" si="0"/>
        <v>7.5783419437592233E-3</v>
      </c>
      <c r="E29" s="5"/>
    </row>
    <row r="30" spans="1:5" ht="15.75" customHeight="1" x14ac:dyDescent="0.3">
      <c r="C30" s="47">
        <v>1050.3</v>
      </c>
      <c r="D30" s="40">
        <f t="shared" si="0"/>
        <v>-6.1144354710122523E-3</v>
      </c>
      <c r="E30" s="5"/>
    </row>
    <row r="31" spans="1:5" ht="15.75" customHeight="1" x14ac:dyDescent="0.3">
      <c r="C31" s="47">
        <v>1067.5999999999999</v>
      </c>
      <c r="D31" s="40">
        <f t="shared" si="0"/>
        <v>1.0256335038700633E-2</v>
      </c>
      <c r="E31" s="5"/>
    </row>
    <row r="32" spans="1:5" ht="15.75" customHeight="1" x14ac:dyDescent="0.3">
      <c r="C32" s="47">
        <v>1052.93</v>
      </c>
      <c r="D32" s="40">
        <f t="shared" si="0"/>
        <v>-3.6256998386107039E-3</v>
      </c>
      <c r="E32" s="5"/>
    </row>
    <row r="33" spans="1:7" ht="15.75" customHeight="1" x14ac:dyDescent="0.3">
      <c r="C33" s="47">
        <v>1056.19</v>
      </c>
      <c r="D33" s="40">
        <f t="shared" si="0"/>
        <v>-5.4080319920816046E-4</v>
      </c>
      <c r="E33" s="5"/>
    </row>
    <row r="34" spans="1:7" ht="15.75" customHeight="1" x14ac:dyDescent="0.3">
      <c r="C34" s="47">
        <v>1067.22</v>
      </c>
      <c r="D34" s="40">
        <f t="shared" si="0"/>
        <v>9.8967458598746803E-3</v>
      </c>
      <c r="E34" s="5"/>
    </row>
    <row r="35" spans="1:7" ht="15.75" customHeight="1" x14ac:dyDescent="0.3">
      <c r="C35" s="47">
        <v>1042.71</v>
      </c>
      <c r="D35" s="40">
        <f t="shared" si="0"/>
        <v>-1.329675617440646E-2</v>
      </c>
      <c r="E35" s="5"/>
    </row>
    <row r="36" spans="1:7" ht="15.75" customHeight="1" x14ac:dyDescent="0.3">
      <c r="C36" s="47">
        <v>1061.42</v>
      </c>
      <c r="D36" s="40">
        <f t="shared" si="0"/>
        <v>4.4082794462137424E-3</v>
      </c>
      <c r="E36" s="5"/>
    </row>
    <row r="37" spans="1:7" ht="15.75" customHeight="1" x14ac:dyDescent="0.3">
      <c r="C37" s="47">
        <v>1045.82</v>
      </c>
      <c r="D37" s="40">
        <f t="shared" si="0"/>
        <v>-1.0353802631909027E-2</v>
      </c>
      <c r="E37" s="5"/>
    </row>
    <row r="38" spans="1:7" ht="15.75" customHeight="1" x14ac:dyDescent="0.3">
      <c r="C38" s="47">
        <v>1077.24</v>
      </c>
      <c r="D38" s="40">
        <f t="shared" si="0"/>
        <v>1.937854473313036E-2</v>
      </c>
      <c r="E38" s="5"/>
    </row>
    <row r="39" spans="1:7" ht="15.75" customHeight="1" x14ac:dyDescent="0.3">
      <c r="C39" s="47">
        <v>1052.3599999999999</v>
      </c>
      <c r="D39" s="40">
        <f t="shared" si="0"/>
        <v>-4.1650836068499548E-3</v>
      </c>
      <c r="E39" s="5"/>
    </row>
    <row r="40" spans="1:7" ht="15.75" customHeight="1" x14ac:dyDescent="0.3">
      <c r="C40" s="47">
        <v>1055.3900000000001</v>
      </c>
      <c r="D40" s="40">
        <f t="shared" si="0"/>
        <v>-1.2978330493682529E-3</v>
      </c>
      <c r="E40" s="5"/>
    </row>
    <row r="41" spans="1:7" ht="15.75" customHeight="1" x14ac:dyDescent="0.3">
      <c r="C41" s="47">
        <v>1075.08</v>
      </c>
      <c r="D41" s="40">
        <f t="shared" si="0"/>
        <v>1.7334564137697916E-2</v>
      </c>
      <c r="E41" s="5"/>
    </row>
    <row r="42" spans="1:7" ht="15.75" customHeight="1" x14ac:dyDescent="0.3">
      <c r="C42" s="47">
        <v>1050</v>
      </c>
      <c r="D42" s="40">
        <f t="shared" si="0"/>
        <v>-6.39832166482226E-3</v>
      </c>
      <c r="E42" s="5"/>
    </row>
    <row r="43" spans="1:7" ht="16.5" customHeight="1" x14ac:dyDescent="0.3">
      <c r="C43" s="48">
        <v>1054.77</v>
      </c>
      <c r="D43" s="41">
        <f t="shared" si="0"/>
        <v>-1.8845311832424696E-3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21135.23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1056.7615000000001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603">
        <f>C46</f>
        <v>1056.7615000000001</v>
      </c>
      <c r="C49" s="45">
        <f>-IF(C46&lt;=80,10%,IF(C46&lt;250,7.5%,5%))</f>
        <v>-0.05</v>
      </c>
      <c r="D49" s="33">
        <f>IF(C46&lt;=80,C46*0.9,IF(C46&lt;250,C46*0.925,C46*0.95))</f>
        <v>1003.9234250000001</v>
      </c>
    </row>
    <row r="50" spans="1:6" ht="17.25" customHeight="1" x14ac:dyDescent="0.3">
      <c r="B50" s="604"/>
      <c r="C50" s="46">
        <f>IF(C46&lt;=80, 10%, IF(C46&lt;250, 7.5%, 5%))</f>
        <v>0.05</v>
      </c>
      <c r="D50" s="33">
        <f>IF(C46&lt;=80, C46*1.1, IF(C46&lt;250, C46*1.075, C46*1.05))</f>
        <v>1109.5995750000002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5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4" zoomScale="55" zoomScaleNormal="40" zoomScalePageLayoutView="55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9" t="s">
        <v>42</v>
      </c>
      <c r="B1" s="639"/>
      <c r="C1" s="639"/>
      <c r="D1" s="639"/>
      <c r="E1" s="639"/>
      <c r="F1" s="639"/>
      <c r="G1" s="639"/>
      <c r="H1" s="639"/>
      <c r="I1" s="639"/>
    </row>
    <row r="2" spans="1:9" ht="18.75" customHeight="1" x14ac:dyDescent="0.25">
      <c r="A2" s="639"/>
      <c r="B2" s="639"/>
      <c r="C2" s="639"/>
      <c r="D2" s="639"/>
      <c r="E2" s="639"/>
      <c r="F2" s="639"/>
      <c r="G2" s="639"/>
      <c r="H2" s="639"/>
      <c r="I2" s="639"/>
    </row>
    <row r="3" spans="1:9" ht="18.75" customHeight="1" x14ac:dyDescent="0.25">
      <c r="A3" s="639"/>
      <c r="B3" s="639"/>
      <c r="C3" s="639"/>
      <c r="D3" s="639"/>
      <c r="E3" s="639"/>
      <c r="F3" s="639"/>
      <c r="G3" s="639"/>
      <c r="H3" s="639"/>
      <c r="I3" s="639"/>
    </row>
    <row r="4" spans="1:9" ht="18.75" customHeight="1" x14ac:dyDescent="0.25">
      <c r="A4" s="639"/>
      <c r="B4" s="639"/>
      <c r="C4" s="639"/>
      <c r="D4" s="639"/>
      <c r="E4" s="639"/>
      <c r="F4" s="639"/>
      <c r="G4" s="639"/>
      <c r="H4" s="639"/>
      <c r="I4" s="639"/>
    </row>
    <row r="5" spans="1:9" ht="18.75" customHeight="1" x14ac:dyDescent="0.25">
      <c r="A5" s="639"/>
      <c r="B5" s="639"/>
      <c r="C5" s="639"/>
      <c r="D5" s="639"/>
      <c r="E5" s="639"/>
      <c r="F5" s="639"/>
      <c r="G5" s="639"/>
      <c r="H5" s="639"/>
      <c r="I5" s="639"/>
    </row>
    <row r="6" spans="1:9" ht="18.75" customHeight="1" x14ac:dyDescent="0.25">
      <c r="A6" s="639"/>
      <c r="B6" s="639"/>
      <c r="C6" s="639"/>
      <c r="D6" s="639"/>
      <c r="E6" s="639"/>
      <c r="F6" s="639"/>
      <c r="G6" s="639"/>
      <c r="H6" s="639"/>
      <c r="I6" s="639"/>
    </row>
    <row r="7" spans="1:9" ht="18.75" customHeight="1" x14ac:dyDescent="0.25">
      <c r="A7" s="639"/>
      <c r="B7" s="639"/>
      <c r="C7" s="639"/>
      <c r="D7" s="639"/>
      <c r="E7" s="639"/>
      <c r="F7" s="639"/>
      <c r="G7" s="639"/>
      <c r="H7" s="639"/>
      <c r="I7" s="639"/>
    </row>
    <row r="8" spans="1:9" x14ac:dyDescent="0.25">
      <c r="A8" s="640" t="s">
        <v>43</v>
      </c>
      <c r="B8" s="640"/>
      <c r="C8" s="640"/>
      <c r="D8" s="640"/>
      <c r="E8" s="640"/>
      <c r="F8" s="640"/>
      <c r="G8" s="640"/>
      <c r="H8" s="640"/>
      <c r="I8" s="640"/>
    </row>
    <row r="9" spans="1:9" x14ac:dyDescent="0.25">
      <c r="A9" s="640"/>
      <c r="B9" s="640"/>
      <c r="C9" s="640"/>
      <c r="D9" s="640"/>
      <c r="E9" s="640"/>
      <c r="F9" s="640"/>
      <c r="G9" s="640"/>
      <c r="H9" s="640"/>
      <c r="I9" s="640"/>
    </row>
    <row r="10" spans="1:9" x14ac:dyDescent="0.25">
      <c r="A10" s="640"/>
      <c r="B10" s="640"/>
      <c r="C10" s="640"/>
      <c r="D10" s="640"/>
      <c r="E10" s="640"/>
      <c r="F10" s="640"/>
      <c r="G10" s="640"/>
      <c r="H10" s="640"/>
      <c r="I10" s="640"/>
    </row>
    <row r="11" spans="1:9" x14ac:dyDescent="0.25">
      <c r="A11" s="640"/>
      <c r="B11" s="640"/>
      <c r="C11" s="640"/>
      <c r="D11" s="640"/>
      <c r="E11" s="640"/>
      <c r="F11" s="640"/>
      <c r="G11" s="640"/>
      <c r="H11" s="640"/>
      <c r="I11" s="640"/>
    </row>
    <row r="12" spans="1:9" x14ac:dyDescent="0.25">
      <c r="A12" s="640"/>
      <c r="B12" s="640"/>
      <c r="C12" s="640"/>
      <c r="D12" s="640"/>
      <c r="E12" s="640"/>
      <c r="F12" s="640"/>
      <c r="G12" s="640"/>
      <c r="H12" s="640"/>
      <c r="I12" s="640"/>
    </row>
    <row r="13" spans="1:9" x14ac:dyDescent="0.25">
      <c r="A13" s="640"/>
      <c r="B13" s="640"/>
      <c r="C13" s="640"/>
      <c r="D13" s="640"/>
      <c r="E13" s="640"/>
      <c r="F13" s="640"/>
      <c r="G13" s="640"/>
      <c r="H13" s="640"/>
      <c r="I13" s="640"/>
    </row>
    <row r="14" spans="1:9" x14ac:dyDescent="0.25">
      <c r="A14" s="640"/>
      <c r="B14" s="640"/>
      <c r="C14" s="640"/>
      <c r="D14" s="640"/>
      <c r="E14" s="640"/>
      <c r="F14" s="640"/>
      <c r="G14" s="640"/>
      <c r="H14" s="640"/>
      <c r="I14" s="640"/>
    </row>
    <row r="15" spans="1:9" ht="19.5" customHeight="1" x14ac:dyDescent="0.3">
      <c r="A15" s="50"/>
    </row>
    <row r="16" spans="1:9" ht="19.5" customHeight="1" x14ac:dyDescent="0.3">
      <c r="A16" s="612" t="s">
        <v>28</v>
      </c>
      <c r="B16" s="613"/>
      <c r="C16" s="613"/>
      <c r="D16" s="613"/>
      <c r="E16" s="613"/>
      <c r="F16" s="613"/>
      <c r="G16" s="613"/>
      <c r="H16" s="614"/>
    </row>
    <row r="17" spans="1:14" ht="20.25" customHeight="1" x14ac:dyDescent="0.25">
      <c r="A17" s="615" t="s">
        <v>44</v>
      </c>
      <c r="B17" s="615"/>
      <c r="C17" s="615"/>
      <c r="D17" s="615"/>
      <c r="E17" s="615"/>
      <c r="F17" s="615"/>
      <c r="G17" s="615"/>
      <c r="H17" s="615"/>
    </row>
    <row r="18" spans="1:14" ht="26.25" customHeight="1" x14ac:dyDescent="0.4">
      <c r="A18" s="52" t="s">
        <v>30</v>
      </c>
      <c r="B18" s="611" t="s">
        <v>5</v>
      </c>
      <c r="C18" s="611"/>
      <c r="D18" s="219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21">
        <v>21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616" t="s">
        <v>9</v>
      </c>
      <c r="C20" s="616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616" t="s">
        <v>11</v>
      </c>
      <c r="C21" s="616"/>
      <c r="D21" s="616"/>
      <c r="E21" s="616"/>
      <c r="F21" s="616"/>
      <c r="G21" s="616"/>
      <c r="H21" s="616"/>
      <c r="I21" s="56"/>
    </row>
    <row r="22" spans="1:14" ht="26.25" customHeight="1" x14ac:dyDescent="0.4">
      <c r="A22" s="52" t="s">
        <v>34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11" t="s">
        <v>122</v>
      </c>
      <c r="C26" s="611"/>
    </row>
    <row r="27" spans="1:14" ht="26.25" customHeight="1" x14ac:dyDescent="0.4">
      <c r="A27" s="61" t="s">
        <v>45</v>
      </c>
      <c r="B27" s="617" t="s">
        <v>123</v>
      </c>
      <c r="C27" s="617"/>
    </row>
    <row r="28" spans="1:14" ht="27" customHeight="1" x14ac:dyDescent="0.4">
      <c r="A28" s="61" t="s">
        <v>6</v>
      </c>
      <c r="B28" s="62">
        <v>101.34</v>
      </c>
    </row>
    <row r="29" spans="1:14" s="3" customFormat="1" ht="27" customHeight="1" x14ac:dyDescent="0.4">
      <c r="A29" s="61" t="s">
        <v>46</v>
      </c>
      <c r="B29" s="63"/>
      <c r="C29" s="618" t="s">
        <v>47</v>
      </c>
      <c r="D29" s="619"/>
      <c r="E29" s="619"/>
      <c r="F29" s="619"/>
      <c r="G29" s="620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101.34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621" t="s">
        <v>50</v>
      </c>
      <c r="D31" s="622"/>
      <c r="E31" s="622"/>
      <c r="F31" s="622"/>
      <c r="G31" s="622"/>
      <c r="H31" s="623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621" t="s">
        <v>52</v>
      </c>
      <c r="D32" s="622"/>
      <c r="E32" s="622"/>
      <c r="F32" s="622"/>
      <c r="G32" s="622"/>
      <c r="H32" s="623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50</v>
      </c>
      <c r="C36" s="51"/>
      <c r="D36" s="624" t="s">
        <v>56</v>
      </c>
      <c r="E36" s="625"/>
      <c r="F36" s="624" t="s">
        <v>57</v>
      </c>
      <c r="G36" s="626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5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10</v>
      </c>
      <c r="C38" s="83">
        <v>1</v>
      </c>
      <c r="D38" s="448">
        <v>63505417</v>
      </c>
      <c r="E38" s="85">
        <f>IF(ISBLANK(D38),"-",$D$48/$D$45*D38)</f>
        <v>7937390.3311834214</v>
      </c>
      <c r="F38" s="448">
        <v>68581409</v>
      </c>
      <c r="G38" s="86">
        <f>IF(ISBLANK(F38),"-",$D$48/$F$45*F38)</f>
        <v>7966400.2077865852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453">
        <v>62816346</v>
      </c>
      <c r="E39" s="90">
        <f>IF(ISBLANK(D39),"-",$D$48/$D$45*D39)</f>
        <v>7851264.9933575336</v>
      </c>
      <c r="F39" s="453">
        <v>68386643</v>
      </c>
      <c r="G39" s="91">
        <f>IF(ISBLANK(F39),"-",$D$48/$F$45*F39)</f>
        <v>7943776.2354084477</v>
      </c>
      <c r="I39" s="628">
        <f>ABS((F43/D43*D42)-F42)/D42</f>
        <v>8.2118173858255136E-3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453">
        <v>63039899</v>
      </c>
      <c r="E40" s="90">
        <f>IF(ISBLANK(D40),"-",$D$48/$D$45*D40)</f>
        <v>7879206.3486706885</v>
      </c>
      <c r="F40" s="453">
        <v>68339620</v>
      </c>
      <c r="G40" s="91">
        <f>IF(ISBLANK(F40),"-",$D$48/$F$45*F40)</f>
        <v>7938314.0548782879</v>
      </c>
      <c r="I40" s="628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458"/>
      <c r="E41" s="95" t="str">
        <f>IF(ISBLANK(D41),"-",$D$48/$D$45*D41)</f>
        <v>-</v>
      </c>
      <c r="F41" s="458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63120554</v>
      </c>
      <c r="E42" s="100">
        <f>AVERAGE(E38:E41)</f>
        <v>7889287.2244038805</v>
      </c>
      <c r="F42" s="99">
        <f>AVERAGE(F38:F41)</f>
        <v>68435890.666666672</v>
      </c>
      <c r="G42" s="101">
        <f>AVERAGE(G38:G41)</f>
        <v>7949496.8326911069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104">
        <v>15.79</v>
      </c>
      <c r="E43" s="92"/>
      <c r="F43" s="104">
        <v>16.989999999999998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15.79</v>
      </c>
      <c r="E44" s="107"/>
      <c r="F44" s="106">
        <f>F43*$B$34</f>
        <v>16.989999999999998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100</v>
      </c>
      <c r="C45" s="105" t="s">
        <v>74</v>
      </c>
      <c r="D45" s="109">
        <f>D44*$B$30/100</f>
        <v>16.001586</v>
      </c>
      <c r="E45" s="110"/>
      <c r="F45" s="109">
        <f>F44*$B$30/100</f>
        <v>17.217665999999998</v>
      </c>
      <c r="H45" s="102"/>
    </row>
    <row r="46" spans="1:14" ht="19.5" customHeight="1" x14ac:dyDescent="0.3">
      <c r="A46" s="629" t="s">
        <v>75</v>
      </c>
      <c r="B46" s="630"/>
      <c r="C46" s="105" t="s">
        <v>76</v>
      </c>
      <c r="D46" s="111">
        <f>D45/$B$45</f>
        <v>0.16001586000000001</v>
      </c>
      <c r="E46" s="112"/>
      <c r="F46" s="113">
        <f>F45/$B$45</f>
        <v>0.17217665999999998</v>
      </c>
      <c r="H46" s="102"/>
    </row>
    <row r="47" spans="1:14" ht="27" customHeight="1" x14ac:dyDescent="0.4">
      <c r="A47" s="631"/>
      <c r="B47" s="632"/>
      <c r="C47" s="114" t="s">
        <v>77</v>
      </c>
      <c r="D47" s="115">
        <v>0.02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2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2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7919392.0285474947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5.5738959641339885E-3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 xml:space="preserve">Lamivudine 150mg + Zidovudine 300mg + Nevirapine 200mg </v>
      </c>
    </row>
    <row r="56" spans="1:12" ht="26.25" customHeight="1" x14ac:dyDescent="0.4">
      <c r="A56" s="129" t="s">
        <v>84</v>
      </c>
      <c r="B56" s="130">
        <v>150</v>
      </c>
      <c r="C56" s="51" t="str">
        <f>B20</f>
        <v xml:space="preserve">Each film coated tablet contains:
Lamivudine USP 150mg 
Zidovudine USP 300mg
 Nevirapine USP 200mg </v>
      </c>
      <c r="H56" s="131"/>
    </row>
    <row r="57" spans="1:12" ht="18.75" x14ac:dyDescent="0.3">
      <c r="A57" s="128" t="s">
        <v>85</v>
      </c>
      <c r="B57" s="220">
        <f>Uniformity!C46</f>
        <v>1056.7615000000001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100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thickBot="1" x14ac:dyDescent="0.45">
      <c r="A60" s="76" t="s">
        <v>90</v>
      </c>
      <c r="B60" s="77">
        <v>5</v>
      </c>
      <c r="C60" s="633" t="s">
        <v>91</v>
      </c>
      <c r="D60" s="636">
        <v>932.65</v>
      </c>
      <c r="E60" s="134">
        <v>1</v>
      </c>
      <c r="F60" s="135">
        <v>53325623</v>
      </c>
      <c r="G60" s="222">
        <f>IF(ISBLANK(F60),"-",(F60/$D$50*$D$47*$B$68)*($B$57/$D$60))</f>
        <v>152.59221585590822</v>
      </c>
      <c r="H60" s="136">
        <f t="shared" ref="H60:H71" si="0">IF(ISBLANK(F60),"-",G60/$B$56)</f>
        <v>1.0172814390393881</v>
      </c>
      <c r="L60" s="64"/>
    </row>
    <row r="61" spans="1:12" s="3" customFormat="1" ht="26.25" customHeight="1" thickBot="1" x14ac:dyDescent="0.45">
      <c r="A61" s="76" t="s">
        <v>92</v>
      </c>
      <c r="B61" s="77">
        <v>50</v>
      </c>
      <c r="C61" s="634"/>
      <c r="D61" s="637"/>
      <c r="E61" s="137">
        <v>2</v>
      </c>
      <c r="F61" s="89">
        <v>53171819</v>
      </c>
      <c r="G61" s="223">
        <f>IF(ISBLANK(F61),"-",(F61/$D$50*$D$47*$B$68)*($B$57/$D$60))</f>
        <v>152.15210298244961</v>
      </c>
      <c r="H61" s="500">
        <f t="shared" si="0"/>
        <v>1.0143473532163307</v>
      </c>
      <c r="L61" s="64"/>
    </row>
    <row r="62" spans="1:12" s="3" customFormat="1" ht="26.25" customHeight="1" thickBot="1" x14ac:dyDescent="0.45">
      <c r="A62" s="76" t="s">
        <v>93</v>
      </c>
      <c r="B62" s="77">
        <v>1</v>
      </c>
      <c r="C62" s="634"/>
      <c r="D62" s="637"/>
      <c r="E62" s="137">
        <v>3</v>
      </c>
      <c r="F62" s="139">
        <v>53292453</v>
      </c>
      <c r="G62" s="223">
        <f>IF(ISBLANK(F62),"-",(F62/$D$50*$D$47*$B$68)*($B$57/$D$60))</f>
        <v>152.49729931269337</v>
      </c>
      <c r="H62" s="500">
        <f t="shared" si="0"/>
        <v>1.0166486620846225</v>
      </c>
      <c r="L62" s="64"/>
    </row>
    <row r="63" spans="1:12" ht="27" customHeight="1" thickBot="1" x14ac:dyDescent="0.45">
      <c r="A63" s="76" t="s">
        <v>94</v>
      </c>
      <c r="B63" s="77">
        <v>1</v>
      </c>
      <c r="C63" s="635"/>
      <c r="D63" s="638"/>
      <c r="E63" s="140">
        <v>4</v>
      </c>
      <c r="F63" s="141"/>
      <c r="G63" s="223" t="str">
        <f>IF(ISBLANK(F63),"-",(F63/$D$50*$D$47*$B$68)*($B$57/$D$60))</f>
        <v>-</v>
      </c>
      <c r="H63" s="500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633" t="s">
        <v>96</v>
      </c>
      <c r="D64" s="636">
        <v>804.18</v>
      </c>
      <c r="E64" s="134">
        <v>1</v>
      </c>
      <c r="F64" s="135">
        <v>44712613</v>
      </c>
      <c r="G64" s="589">
        <f>IF(ISBLANK(F64),"-",(F64/$D$50*$D$47*$B$68)*($B$57/$D$64))</f>
        <v>148.38565530228158</v>
      </c>
      <c r="H64" s="599">
        <f t="shared" si="0"/>
        <v>0.98923770201521055</v>
      </c>
    </row>
    <row r="65" spans="1:8" ht="26.25" customHeight="1" x14ac:dyDescent="0.4">
      <c r="A65" s="76" t="s">
        <v>97</v>
      </c>
      <c r="B65" s="77">
        <v>1</v>
      </c>
      <c r="C65" s="634"/>
      <c r="D65" s="637"/>
      <c r="E65" s="137">
        <v>2</v>
      </c>
      <c r="F65" s="89">
        <v>44530042</v>
      </c>
      <c r="G65" s="590">
        <f>IF(ISBLANK(F65),"-",(F65/$D$50*$D$47*$B$68)*($B$57/$D$64))</f>
        <v>147.77976547262227</v>
      </c>
      <c r="H65" s="600">
        <f t="shared" si="0"/>
        <v>0.98519843648414851</v>
      </c>
    </row>
    <row r="66" spans="1:8" ht="26.25" customHeight="1" x14ac:dyDescent="0.4">
      <c r="A66" s="76" t="s">
        <v>98</v>
      </c>
      <c r="B66" s="77">
        <v>1</v>
      </c>
      <c r="C66" s="634"/>
      <c r="D66" s="637"/>
      <c r="E66" s="137">
        <v>3</v>
      </c>
      <c r="F66" s="89">
        <v>44671289</v>
      </c>
      <c r="G66" s="590">
        <f>IF(ISBLANK(F66),"-",(F66/$D$50*$D$47*$B$68)*($B$57/$D$64))</f>
        <v>148.24851527828631</v>
      </c>
      <c r="H66" s="601">
        <f t="shared" si="0"/>
        <v>0.98832343518857535</v>
      </c>
    </row>
    <row r="67" spans="1:8" ht="27" customHeight="1" thickBot="1" x14ac:dyDescent="0.45">
      <c r="A67" s="76" t="s">
        <v>99</v>
      </c>
      <c r="B67" s="77">
        <v>1</v>
      </c>
      <c r="C67" s="635"/>
      <c r="D67" s="638"/>
      <c r="E67" s="140">
        <v>4</v>
      </c>
      <c r="F67" s="141"/>
      <c r="G67" s="226" t="str">
        <f>IF(ISBLANK(F67),"-",(F67/$D$50*$D$47*$B$68)*($B$57/$D$64))</f>
        <v>-</v>
      </c>
      <c r="H67" s="598" t="str">
        <f t="shared" si="0"/>
        <v>-</v>
      </c>
    </row>
    <row r="68" spans="1:8" ht="26.25" customHeight="1" x14ac:dyDescent="0.4">
      <c r="A68" s="76" t="s">
        <v>100</v>
      </c>
      <c r="B68" s="142">
        <f>(B67/B66)*(B65/B64)*(B63/B62)*(B61/B60)*B59</f>
        <v>1000</v>
      </c>
      <c r="C68" s="633" t="s">
        <v>101</v>
      </c>
      <c r="D68" s="636">
        <v>823.51</v>
      </c>
      <c r="E68" s="134">
        <v>1</v>
      </c>
      <c r="F68" s="135">
        <v>46810859</v>
      </c>
      <c r="G68" s="224">
        <f>IF(ISBLANK(F68),"-",(F68/$D$50*$D$47*$B$68)*($B$57/$D$68))</f>
        <v>151.70254604656955</v>
      </c>
      <c r="H68" s="138">
        <f t="shared" si="0"/>
        <v>1.0113503069771304</v>
      </c>
    </row>
    <row r="69" spans="1:8" ht="27" customHeight="1" x14ac:dyDescent="0.4">
      <c r="A69" s="124" t="s">
        <v>102</v>
      </c>
      <c r="B69" s="143">
        <f>(D47*B68)/B56*B57</f>
        <v>140.90153333333333</v>
      </c>
      <c r="C69" s="634"/>
      <c r="D69" s="637"/>
      <c r="E69" s="137">
        <v>2</v>
      </c>
      <c r="F69" s="89">
        <v>46797494</v>
      </c>
      <c r="G69" s="225">
        <f>IF(ISBLANK(F69),"-",(F69/$D$50*$D$47*$B$68)*($B$57/$D$68))</f>
        <v>151.65923335008787</v>
      </c>
      <c r="H69" s="138">
        <f t="shared" si="0"/>
        <v>1.0110615556672524</v>
      </c>
    </row>
    <row r="70" spans="1:8" ht="26.25" customHeight="1" x14ac:dyDescent="0.4">
      <c r="A70" s="646" t="s">
        <v>75</v>
      </c>
      <c r="B70" s="647"/>
      <c r="C70" s="634"/>
      <c r="D70" s="637"/>
      <c r="E70" s="137">
        <v>3</v>
      </c>
      <c r="F70" s="89">
        <v>46885486</v>
      </c>
      <c r="G70" s="225">
        <f>IF(ISBLANK(F70),"-",(F70/$D$50*$D$47*$B$68)*($B$57/$D$68))</f>
        <v>151.94439390293587</v>
      </c>
      <c r="H70" s="138">
        <f t="shared" si="0"/>
        <v>1.0129626260195725</v>
      </c>
    </row>
    <row r="71" spans="1:8" ht="27" customHeight="1" x14ac:dyDescent="0.4">
      <c r="A71" s="648"/>
      <c r="B71" s="649"/>
      <c r="C71" s="645"/>
      <c r="D71" s="638"/>
      <c r="E71" s="140">
        <v>4</v>
      </c>
      <c r="F71" s="141"/>
      <c r="G71" s="226" t="str">
        <f>IF(ISBLANK(F71),"-",(F71/$D$50*$D$47*$B$68)*($B$57/$D$68))</f>
        <v>-</v>
      </c>
      <c r="H71" s="144" t="str">
        <f t="shared" si="0"/>
        <v>-</v>
      </c>
    </row>
    <row r="72" spans="1:8" ht="26.25" customHeight="1" x14ac:dyDescent="0.4">
      <c r="A72" s="145"/>
      <c r="B72" s="145"/>
      <c r="C72" s="145"/>
      <c r="D72" s="145"/>
      <c r="E72" s="145"/>
      <c r="F72" s="146"/>
      <c r="G72" s="147" t="s">
        <v>68</v>
      </c>
      <c r="H72" s="148">
        <f>AVERAGE(H60:H71)</f>
        <v>1.0051568351880258</v>
      </c>
    </row>
    <row r="73" spans="1:8" ht="26.25" customHeight="1" x14ac:dyDescent="0.4">
      <c r="C73" s="145"/>
      <c r="D73" s="145">
        <v>804.18</v>
      </c>
      <c r="E73" s="145"/>
      <c r="F73" s="146"/>
      <c r="G73" s="149" t="s">
        <v>81</v>
      </c>
      <c r="H73" s="602">
        <f>STDEV(H60:H71)/H72</f>
        <v>1.3314206500746795E-2</v>
      </c>
    </row>
    <row r="74" spans="1:8" ht="27" customHeight="1" x14ac:dyDescent="0.4">
      <c r="A74" s="145"/>
      <c r="B74" s="145"/>
      <c r="C74" s="146"/>
      <c r="D74" s="146"/>
      <c r="E74" s="150"/>
      <c r="F74" s="146"/>
      <c r="G74" s="151" t="s">
        <v>20</v>
      </c>
      <c r="H74" s="152">
        <f>COUNT(H60:H71)</f>
        <v>9</v>
      </c>
    </row>
    <row r="76" spans="1:8" ht="26.25" customHeight="1" x14ac:dyDescent="0.4">
      <c r="A76" s="60" t="s">
        <v>103</v>
      </c>
      <c r="B76" s="153" t="s">
        <v>104</v>
      </c>
      <c r="C76" s="641" t="str">
        <f>B20</f>
        <v xml:space="preserve">Each film coated tablet contains:
Lamivudine USP 150mg 
Zidovudine USP 300mg
 Nevirapine USP 200mg </v>
      </c>
      <c r="D76" s="641"/>
      <c r="E76" s="154" t="s">
        <v>105</v>
      </c>
      <c r="F76" s="154"/>
      <c r="G76" s="155">
        <f>H72</f>
        <v>1.0051568351880258</v>
      </c>
      <c r="H76" s="156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27" t="str">
        <f>B26</f>
        <v>lamivudine</v>
      </c>
      <c r="C79" s="627"/>
    </row>
    <row r="80" spans="1:8" ht="26.25" customHeight="1" x14ac:dyDescent="0.4">
      <c r="A80" s="61" t="s">
        <v>45</v>
      </c>
      <c r="B80" s="627" t="str">
        <f>B27</f>
        <v>WRS/L3/6</v>
      </c>
      <c r="C80" s="627"/>
    </row>
    <row r="81" spans="1:12" ht="27" customHeight="1" x14ac:dyDescent="0.4">
      <c r="A81" s="61" t="s">
        <v>6</v>
      </c>
      <c r="B81" s="157">
        <f>B28</f>
        <v>101.34</v>
      </c>
    </row>
    <row r="82" spans="1:12" s="3" customFormat="1" ht="27" customHeight="1" x14ac:dyDescent="0.4">
      <c r="A82" s="61" t="s">
        <v>46</v>
      </c>
      <c r="B82" s="63">
        <v>0</v>
      </c>
      <c r="C82" s="618" t="s">
        <v>47</v>
      </c>
      <c r="D82" s="619"/>
      <c r="E82" s="619"/>
      <c r="F82" s="619"/>
      <c r="G82" s="620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101.34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154.46</v>
      </c>
      <c r="C84" s="621" t="s">
        <v>108</v>
      </c>
      <c r="D84" s="622"/>
      <c r="E84" s="622"/>
      <c r="F84" s="622"/>
      <c r="G84" s="622"/>
      <c r="H84" s="623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165.23</v>
      </c>
      <c r="C85" s="621" t="s">
        <v>109</v>
      </c>
      <c r="D85" s="622"/>
      <c r="E85" s="622"/>
      <c r="F85" s="622"/>
      <c r="G85" s="622"/>
      <c r="H85" s="623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0.93481813230042976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50</v>
      </c>
      <c r="D89" s="158" t="s">
        <v>56</v>
      </c>
      <c r="E89" s="159"/>
      <c r="F89" s="624" t="s">
        <v>57</v>
      </c>
      <c r="G89" s="626"/>
    </row>
    <row r="90" spans="1:12" ht="27" customHeight="1" x14ac:dyDescent="0.4">
      <c r="A90" s="76" t="s">
        <v>58</v>
      </c>
      <c r="B90" s="77">
        <v>5</v>
      </c>
      <c r="C90" s="160" t="s">
        <v>59</v>
      </c>
      <c r="D90" s="79" t="s">
        <v>60</v>
      </c>
      <c r="E90" s="80" t="s">
        <v>61</v>
      </c>
      <c r="F90" s="79" t="s">
        <v>60</v>
      </c>
      <c r="G90" s="161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10</v>
      </c>
      <c r="C91" s="162">
        <v>1</v>
      </c>
      <c r="D91" s="84">
        <v>67626324</v>
      </c>
      <c r="E91" s="85">
        <f>IF(ISBLANK(D91),"-",$D$101/$D$98*D91)</f>
        <v>69292496.370119542</v>
      </c>
      <c r="F91" s="84">
        <v>64933216</v>
      </c>
      <c r="G91" s="86">
        <f>IF(ISBLANK(F91),"-",$D$101/$F$98*F91)</f>
        <v>69699342.540920824</v>
      </c>
      <c r="I91" s="87"/>
    </row>
    <row r="92" spans="1:12" ht="26.25" customHeight="1" x14ac:dyDescent="0.4">
      <c r="A92" s="76" t="s">
        <v>64</v>
      </c>
      <c r="B92" s="77">
        <v>1</v>
      </c>
      <c r="C92" s="146">
        <v>2</v>
      </c>
      <c r="D92" s="89">
        <v>67895443</v>
      </c>
      <c r="E92" s="90">
        <f>IF(ISBLANK(D92),"-",$D$101/$D$98*D92)</f>
        <v>69568245.904141679</v>
      </c>
      <c r="F92" s="89">
        <v>64483062</v>
      </c>
      <c r="G92" s="91">
        <f>IF(ISBLANK(F92),"-",$D$101/$F$98*F92)</f>
        <v>69216147.039836049</v>
      </c>
      <c r="I92" s="628">
        <f>ABS((F96/D96*D95)-F95)/D95</f>
        <v>1.1718883784746035E-5</v>
      </c>
    </row>
    <row r="93" spans="1:12" ht="26.25" customHeight="1" x14ac:dyDescent="0.4">
      <c r="A93" s="76" t="s">
        <v>65</v>
      </c>
      <c r="B93" s="77">
        <v>1</v>
      </c>
      <c r="C93" s="146">
        <v>3</v>
      </c>
      <c r="D93" s="89">
        <v>67669440</v>
      </c>
      <c r="E93" s="90">
        <f>IF(ISBLANK(D93),"-",$D$101/$D$98*D93)</f>
        <v>69336674.658939347</v>
      </c>
      <c r="F93" s="89">
        <v>64541963</v>
      </c>
      <c r="G93" s="91">
        <f>IF(ISBLANK(F93),"-",$D$101/$F$98*F93)</f>
        <v>69279371.399076208</v>
      </c>
      <c r="I93" s="628"/>
    </row>
    <row r="94" spans="1:12" ht="27" customHeight="1" x14ac:dyDescent="0.4">
      <c r="A94" s="76" t="s">
        <v>66</v>
      </c>
      <c r="B94" s="77">
        <v>1</v>
      </c>
      <c r="C94" s="163">
        <v>4</v>
      </c>
      <c r="D94" s="94"/>
      <c r="E94" s="95" t="str">
        <f>IF(ISBLANK(D94),"-",$D$101/$D$98*D94)</f>
        <v>-</v>
      </c>
      <c r="F94" s="164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5" t="s">
        <v>68</v>
      </c>
      <c r="D95" s="166">
        <f>AVERAGE(D91:D94)</f>
        <v>67730402.333333328</v>
      </c>
      <c r="E95" s="100">
        <f>AVERAGE(E91:E94)</f>
        <v>69399138.977733538</v>
      </c>
      <c r="F95" s="167">
        <f>AVERAGE(F91:F94)</f>
        <v>64652747</v>
      </c>
      <c r="G95" s="168">
        <f>AVERAGE(G91:G94)</f>
        <v>69398286.993277684</v>
      </c>
    </row>
    <row r="96" spans="1:12" ht="26.25" customHeight="1" x14ac:dyDescent="0.4">
      <c r="A96" s="76" t="s">
        <v>69</v>
      </c>
      <c r="B96" s="62">
        <v>1</v>
      </c>
      <c r="C96" s="169" t="s">
        <v>110</v>
      </c>
      <c r="D96" s="170">
        <v>17.170000000000002</v>
      </c>
      <c r="E96" s="92"/>
      <c r="F96" s="104">
        <v>16.39</v>
      </c>
    </row>
    <row r="97" spans="1:10" ht="26.25" customHeight="1" x14ac:dyDescent="0.4">
      <c r="A97" s="76" t="s">
        <v>71</v>
      </c>
      <c r="B97" s="62">
        <v>1</v>
      </c>
      <c r="C97" s="171" t="s">
        <v>111</v>
      </c>
      <c r="D97" s="172">
        <f>D96*$B$87</f>
        <v>16.050827331598381</v>
      </c>
      <c r="E97" s="107"/>
      <c r="F97" s="106">
        <f>F96*$B$87</f>
        <v>15.321669188404044</v>
      </c>
    </row>
    <row r="98" spans="1:10" ht="19.5" customHeight="1" x14ac:dyDescent="0.3">
      <c r="A98" s="76" t="s">
        <v>73</v>
      </c>
      <c r="B98" s="173">
        <f>(B97/B96)*(B95/B94)*(B93/B92)*(B91/B90)*B89</f>
        <v>100</v>
      </c>
      <c r="C98" s="171" t="s">
        <v>112</v>
      </c>
      <c r="D98" s="174">
        <f>D97*$B$83/100</f>
        <v>16.2659084178418</v>
      </c>
      <c r="E98" s="110"/>
      <c r="F98" s="109">
        <f>F97*$B$83/100</f>
        <v>15.52697955552866</v>
      </c>
    </row>
    <row r="99" spans="1:10" ht="19.5" customHeight="1" x14ac:dyDescent="0.3">
      <c r="A99" s="629" t="s">
        <v>75</v>
      </c>
      <c r="B99" s="643"/>
      <c r="C99" s="171" t="s">
        <v>113</v>
      </c>
      <c r="D99" s="175">
        <f>D98/$B$98</f>
        <v>0.16265908417841801</v>
      </c>
      <c r="E99" s="110"/>
      <c r="F99" s="113">
        <f>F98/$B$98</f>
        <v>0.15526979555528661</v>
      </c>
      <c r="G99" s="176"/>
      <c r="H99" s="102"/>
    </row>
    <row r="100" spans="1:10" ht="19.5" customHeight="1" x14ac:dyDescent="0.3">
      <c r="A100" s="631"/>
      <c r="B100" s="644"/>
      <c r="C100" s="171" t="s">
        <v>77</v>
      </c>
      <c r="D100" s="177">
        <f>$B$56/$B$116</f>
        <v>0.16666666666666666</v>
      </c>
      <c r="F100" s="118"/>
      <c r="G100" s="178"/>
      <c r="H100" s="102"/>
    </row>
    <row r="101" spans="1:10" ht="18.75" x14ac:dyDescent="0.3">
      <c r="C101" s="171" t="s">
        <v>78</v>
      </c>
      <c r="D101" s="172">
        <f>D100*$B$98</f>
        <v>16.666666666666664</v>
      </c>
      <c r="F101" s="118"/>
      <c r="G101" s="176"/>
      <c r="H101" s="102"/>
    </row>
    <row r="102" spans="1:10" ht="19.5" customHeight="1" x14ac:dyDescent="0.3">
      <c r="C102" s="179" t="s">
        <v>79</v>
      </c>
      <c r="D102" s="180">
        <f>D101/B34</f>
        <v>16.666666666666664</v>
      </c>
      <c r="F102" s="122"/>
      <c r="G102" s="176"/>
      <c r="H102" s="102"/>
      <c r="J102" s="181"/>
    </row>
    <row r="103" spans="1:10" ht="18.75" x14ac:dyDescent="0.3">
      <c r="C103" s="182" t="s">
        <v>114</v>
      </c>
      <c r="D103" s="183">
        <f>AVERAGE(E91:E94,G91:G94)</f>
        <v>69398712.985505626</v>
      </c>
      <c r="F103" s="122"/>
      <c r="G103" s="184"/>
      <c r="H103" s="102"/>
      <c r="J103" s="185"/>
    </row>
    <row r="104" spans="1:10" ht="18.75" x14ac:dyDescent="0.3">
      <c r="C104" s="149" t="s">
        <v>81</v>
      </c>
      <c r="D104" s="186">
        <f>STDEV(E91:E94,G91:G94)/D103</f>
        <v>2.7478181865647814E-3</v>
      </c>
      <c r="F104" s="122"/>
      <c r="G104" s="176"/>
      <c r="H104" s="102"/>
      <c r="J104" s="185"/>
    </row>
    <row r="105" spans="1:10" ht="19.5" customHeight="1" x14ac:dyDescent="0.3">
      <c r="C105" s="151" t="s">
        <v>20</v>
      </c>
      <c r="D105" s="187">
        <f>COUNT(E91:E94,G91:G94)</f>
        <v>6</v>
      </c>
      <c r="F105" s="122"/>
      <c r="G105" s="176"/>
      <c r="H105" s="102"/>
      <c r="J105" s="185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115</v>
      </c>
      <c r="B107" s="75">
        <v>900</v>
      </c>
      <c r="C107" s="188" t="s">
        <v>116</v>
      </c>
      <c r="D107" s="189" t="s">
        <v>60</v>
      </c>
      <c r="E107" s="190" t="s">
        <v>117</v>
      </c>
      <c r="F107" s="191" t="s">
        <v>118</v>
      </c>
    </row>
    <row r="108" spans="1:10" ht="26.25" customHeight="1" x14ac:dyDescent="0.4">
      <c r="A108" s="76" t="s">
        <v>119</v>
      </c>
      <c r="B108" s="77">
        <v>1</v>
      </c>
      <c r="C108" s="192">
        <v>1</v>
      </c>
      <c r="D108" s="193">
        <v>65484312</v>
      </c>
      <c r="E108" s="227">
        <f t="shared" ref="E108:E113" si="1">IF(ISBLANK(D108),"-",D108/$D$103*$D$100*$B$116)</f>
        <v>141.53932223572392</v>
      </c>
      <c r="F108" s="194">
        <f t="shared" ref="F108:F113" si="2">IF(ISBLANK(D108), "-", E108/$B$56)</f>
        <v>0.94359548157149276</v>
      </c>
    </row>
    <row r="109" spans="1:10" ht="26.25" customHeight="1" x14ac:dyDescent="0.4">
      <c r="A109" s="76" t="s">
        <v>92</v>
      </c>
      <c r="B109" s="77">
        <v>1</v>
      </c>
      <c r="C109" s="192">
        <v>2</v>
      </c>
      <c r="D109" s="193">
        <v>64364618</v>
      </c>
      <c r="E109" s="228">
        <f t="shared" si="1"/>
        <v>139.11918945840458</v>
      </c>
      <c r="F109" s="195">
        <f t="shared" si="2"/>
        <v>0.92746126305603049</v>
      </c>
    </row>
    <row r="110" spans="1:10" ht="26.25" customHeight="1" x14ac:dyDescent="0.4">
      <c r="A110" s="76" t="s">
        <v>93</v>
      </c>
      <c r="B110" s="77">
        <v>1</v>
      </c>
      <c r="C110" s="192">
        <v>3</v>
      </c>
      <c r="D110" s="193">
        <v>64238210</v>
      </c>
      <c r="E110" s="228">
        <f t="shared" si="1"/>
        <v>138.84596825322228</v>
      </c>
      <c r="F110" s="195">
        <f t="shared" si="2"/>
        <v>0.9256397883548152</v>
      </c>
    </row>
    <row r="111" spans="1:10" ht="26.25" customHeight="1" x14ac:dyDescent="0.4">
      <c r="A111" s="76" t="s">
        <v>94</v>
      </c>
      <c r="B111" s="77">
        <v>1</v>
      </c>
      <c r="C111" s="192">
        <v>4</v>
      </c>
      <c r="D111" s="193">
        <v>65760964</v>
      </c>
      <c r="E111" s="228">
        <f t="shared" si="1"/>
        <v>142.13728433350329</v>
      </c>
      <c r="F111" s="195">
        <f t="shared" si="2"/>
        <v>0.94758189555668859</v>
      </c>
    </row>
    <row r="112" spans="1:10" ht="26.25" customHeight="1" x14ac:dyDescent="0.4">
      <c r="A112" s="76" t="s">
        <v>95</v>
      </c>
      <c r="B112" s="77">
        <v>1</v>
      </c>
      <c r="C112" s="192">
        <v>5</v>
      </c>
      <c r="D112" s="193">
        <v>63663592</v>
      </c>
      <c r="E112" s="228">
        <f t="shared" si="1"/>
        <v>137.60397547998451</v>
      </c>
      <c r="F112" s="195">
        <f t="shared" si="2"/>
        <v>0.91735983653323006</v>
      </c>
    </row>
    <row r="113" spans="1:10" ht="26.25" customHeight="1" x14ac:dyDescent="0.4">
      <c r="A113" s="76" t="s">
        <v>97</v>
      </c>
      <c r="B113" s="77">
        <v>1</v>
      </c>
      <c r="C113" s="196">
        <v>6</v>
      </c>
      <c r="D113" s="197">
        <v>63845789</v>
      </c>
      <c r="E113" s="229">
        <f t="shared" si="1"/>
        <v>137.99778033347954</v>
      </c>
      <c r="F113" s="198">
        <f t="shared" si="2"/>
        <v>0.91998520222319691</v>
      </c>
    </row>
    <row r="114" spans="1:10" ht="26.25" customHeight="1" x14ac:dyDescent="0.4">
      <c r="A114" s="76" t="s">
        <v>98</v>
      </c>
      <c r="B114" s="77">
        <v>1</v>
      </c>
      <c r="C114" s="192"/>
      <c r="D114" s="146"/>
      <c r="E114" s="50"/>
      <c r="F114" s="199"/>
    </row>
    <row r="115" spans="1:10" ht="26.25" customHeight="1" x14ac:dyDescent="0.4">
      <c r="A115" s="76" t="s">
        <v>99</v>
      </c>
      <c r="B115" s="77">
        <v>1</v>
      </c>
      <c r="C115" s="192"/>
      <c r="D115" s="200"/>
      <c r="E115" s="201" t="s">
        <v>68</v>
      </c>
      <c r="F115" s="202">
        <f>AVERAGE(F108:F113)</f>
        <v>0.93027057788257572</v>
      </c>
    </row>
    <row r="116" spans="1:10" ht="27" customHeight="1" x14ac:dyDescent="0.4">
      <c r="A116" s="76" t="s">
        <v>100</v>
      </c>
      <c r="B116" s="108">
        <f>(B115/B114)*(B113/B112)*(B111/B110)*(B109/B108)*B107</f>
        <v>900</v>
      </c>
      <c r="C116" s="203"/>
      <c r="D116" s="204"/>
      <c r="E116" s="165" t="s">
        <v>81</v>
      </c>
      <c r="F116" s="205">
        <f>STDEV(F108:F113)/F115</f>
        <v>1.3417996153046214E-2</v>
      </c>
      <c r="I116" s="50"/>
    </row>
    <row r="117" spans="1:10" ht="27" customHeight="1" x14ac:dyDescent="0.4">
      <c r="A117" s="629" t="s">
        <v>75</v>
      </c>
      <c r="B117" s="630"/>
      <c r="C117" s="206"/>
      <c r="D117" s="207"/>
      <c r="E117" s="208" t="s">
        <v>20</v>
      </c>
      <c r="F117" s="209">
        <f>COUNT(F108:F113)</f>
        <v>6</v>
      </c>
      <c r="I117" s="50"/>
      <c r="J117" s="185"/>
    </row>
    <row r="118" spans="1:10" ht="19.5" customHeight="1" x14ac:dyDescent="0.3">
      <c r="A118" s="631"/>
      <c r="B118" s="632"/>
      <c r="C118" s="50"/>
      <c r="D118" s="50"/>
      <c r="E118" s="50"/>
      <c r="F118" s="146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6"/>
      <c r="G119" s="50"/>
      <c r="H119" s="50"/>
      <c r="I119" s="50"/>
    </row>
    <row r="120" spans="1:10" ht="26.25" customHeight="1" x14ac:dyDescent="0.4">
      <c r="A120" s="60" t="s">
        <v>103</v>
      </c>
      <c r="B120" s="153" t="s">
        <v>120</v>
      </c>
      <c r="C120" s="641" t="str">
        <f>B20</f>
        <v xml:space="preserve">Each film coated tablet contains:
Lamivudine USP 150mg 
Zidovudine USP 300mg
 Nevirapine USP 200mg </v>
      </c>
      <c r="D120" s="641"/>
      <c r="E120" s="154" t="s">
        <v>121</v>
      </c>
      <c r="F120" s="154"/>
      <c r="G120" s="155">
        <f>F115</f>
        <v>0.93027057788257572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642" t="s">
        <v>23</v>
      </c>
      <c r="C122" s="642"/>
      <c r="E122" s="160" t="s">
        <v>24</v>
      </c>
      <c r="F122" s="212"/>
      <c r="G122" s="642" t="s">
        <v>25</v>
      </c>
      <c r="H122" s="642"/>
    </row>
    <row r="123" spans="1:10" ht="69.95" customHeight="1" x14ac:dyDescent="0.3">
      <c r="A123" s="213" t="s">
        <v>26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27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5"/>
      <c r="B125" s="145"/>
      <c r="C125" s="146"/>
      <c r="D125" s="146"/>
      <c r="E125" s="146"/>
      <c r="F125" s="150"/>
      <c r="G125" s="146"/>
      <c r="H125" s="146"/>
      <c r="I125" s="50"/>
    </row>
    <row r="126" spans="1:10" ht="18.75" x14ac:dyDescent="0.3">
      <c r="A126" s="145"/>
      <c r="B126" s="145"/>
      <c r="C126" s="146"/>
      <c r="D126" s="146"/>
      <c r="E126" s="146"/>
      <c r="F126" s="150"/>
      <c r="G126" s="146"/>
      <c r="H126" s="146"/>
      <c r="I126" s="50"/>
    </row>
    <row r="127" spans="1:10" ht="18.75" x14ac:dyDescent="0.3">
      <c r="A127" s="145"/>
      <c r="B127" s="145"/>
      <c r="C127" s="146"/>
      <c r="D127" s="146"/>
      <c r="E127" s="146"/>
      <c r="F127" s="150"/>
      <c r="G127" s="146"/>
      <c r="H127" s="146"/>
      <c r="I127" s="50"/>
    </row>
    <row r="128" spans="1:10" ht="18.75" x14ac:dyDescent="0.3">
      <c r="A128" s="145"/>
      <c r="B128" s="145"/>
      <c r="C128" s="146"/>
      <c r="D128" s="146"/>
      <c r="E128" s="146"/>
      <c r="F128" s="150"/>
      <c r="G128" s="146"/>
      <c r="H128" s="146"/>
      <c r="I128" s="50"/>
    </row>
    <row r="129" spans="1:9" ht="18.75" x14ac:dyDescent="0.3">
      <c r="A129" s="145"/>
      <c r="B129" s="145"/>
      <c r="C129" s="146"/>
      <c r="D129" s="146"/>
      <c r="E129" s="146"/>
      <c r="F129" s="150"/>
      <c r="G129" s="146"/>
      <c r="H129" s="146"/>
      <c r="I129" s="50"/>
    </row>
    <row r="130" spans="1:9" ht="18.75" x14ac:dyDescent="0.3">
      <c r="A130" s="145"/>
      <c r="B130" s="145"/>
      <c r="C130" s="146"/>
      <c r="D130" s="146"/>
      <c r="E130" s="146"/>
      <c r="F130" s="150"/>
      <c r="G130" s="146"/>
      <c r="H130" s="146"/>
      <c r="I130" s="50"/>
    </row>
    <row r="131" spans="1:9" ht="18.75" x14ac:dyDescent="0.3">
      <c r="A131" s="145"/>
      <c r="B131" s="145"/>
      <c r="C131" s="146"/>
      <c r="D131" s="146"/>
      <c r="E131" s="146"/>
      <c r="F131" s="150"/>
      <c r="G131" s="146"/>
      <c r="H131" s="146"/>
      <c r="I131" s="50"/>
    </row>
    <row r="132" spans="1:9" ht="18.75" x14ac:dyDescent="0.3">
      <c r="A132" s="145"/>
      <c r="B132" s="145"/>
      <c r="C132" s="146"/>
      <c r="D132" s="146"/>
      <c r="E132" s="146"/>
      <c r="F132" s="150"/>
      <c r="G132" s="146"/>
      <c r="H132" s="146"/>
      <c r="I132" s="50"/>
    </row>
    <row r="133" spans="1:9" ht="18.75" x14ac:dyDescent="0.3">
      <c r="A133" s="145"/>
      <c r="B133" s="145"/>
      <c r="C133" s="146"/>
      <c r="D133" s="146"/>
      <c r="E133" s="146"/>
      <c r="F133" s="150"/>
      <c r="G133" s="146"/>
      <c r="H133" s="146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0.02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8" zoomScale="55" zoomScaleNormal="40" zoomScalePageLayoutView="55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9" t="s">
        <v>42</v>
      </c>
      <c r="B1" s="639"/>
      <c r="C1" s="639"/>
      <c r="D1" s="639"/>
      <c r="E1" s="639"/>
      <c r="F1" s="639"/>
      <c r="G1" s="639"/>
      <c r="H1" s="639"/>
      <c r="I1" s="639"/>
    </row>
    <row r="2" spans="1:9" ht="18.75" customHeight="1" x14ac:dyDescent="0.25">
      <c r="A2" s="639"/>
      <c r="B2" s="639"/>
      <c r="C2" s="639"/>
      <c r="D2" s="639"/>
      <c r="E2" s="639"/>
      <c r="F2" s="639"/>
      <c r="G2" s="639"/>
      <c r="H2" s="639"/>
      <c r="I2" s="639"/>
    </row>
    <row r="3" spans="1:9" ht="18.75" customHeight="1" x14ac:dyDescent="0.25">
      <c r="A3" s="639"/>
      <c r="B3" s="639"/>
      <c r="C3" s="639"/>
      <c r="D3" s="639"/>
      <c r="E3" s="639"/>
      <c r="F3" s="639"/>
      <c r="G3" s="639"/>
      <c r="H3" s="639"/>
      <c r="I3" s="639"/>
    </row>
    <row r="4" spans="1:9" ht="18.75" customHeight="1" x14ac:dyDescent="0.25">
      <c r="A4" s="639"/>
      <c r="B4" s="639"/>
      <c r="C4" s="639"/>
      <c r="D4" s="639"/>
      <c r="E4" s="639"/>
      <c r="F4" s="639"/>
      <c r="G4" s="639"/>
      <c r="H4" s="639"/>
      <c r="I4" s="639"/>
    </row>
    <row r="5" spans="1:9" ht="18.75" customHeight="1" x14ac:dyDescent="0.25">
      <c r="A5" s="639"/>
      <c r="B5" s="639"/>
      <c r="C5" s="639"/>
      <c r="D5" s="639"/>
      <c r="E5" s="639"/>
      <c r="F5" s="639"/>
      <c r="G5" s="639"/>
      <c r="H5" s="639"/>
      <c r="I5" s="639"/>
    </row>
    <row r="6" spans="1:9" ht="18.75" customHeight="1" x14ac:dyDescent="0.25">
      <c r="A6" s="639"/>
      <c r="B6" s="639"/>
      <c r="C6" s="639"/>
      <c r="D6" s="639"/>
      <c r="E6" s="639"/>
      <c r="F6" s="639"/>
      <c r="G6" s="639"/>
      <c r="H6" s="639"/>
      <c r="I6" s="639"/>
    </row>
    <row r="7" spans="1:9" ht="18.75" customHeight="1" x14ac:dyDescent="0.25">
      <c r="A7" s="639"/>
      <c r="B7" s="639"/>
      <c r="C7" s="639"/>
      <c r="D7" s="639"/>
      <c r="E7" s="639"/>
      <c r="F7" s="639"/>
      <c r="G7" s="639"/>
      <c r="H7" s="639"/>
      <c r="I7" s="639"/>
    </row>
    <row r="8" spans="1:9" x14ac:dyDescent="0.25">
      <c r="A8" s="640" t="s">
        <v>43</v>
      </c>
      <c r="B8" s="640"/>
      <c r="C8" s="640"/>
      <c r="D8" s="640"/>
      <c r="E8" s="640"/>
      <c r="F8" s="640"/>
      <c r="G8" s="640"/>
      <c r="H8" s="640"/>
      <c r="I8" s="640"/>
    </row>
    <row r="9" spans="1:9" x14ac:dyDescent="0.25">
      <c r="A9" s="640"/>
      <c r="B9" s="640"/>
      <c r="C9" s="640"/>
      <c r="D9" s="640"/>
      <c r="E9" s="640"/>
      <c r="F9" s="640"/>
      <c r="G9" s="640"/>
      <c r="H9" s="640"/>
      <c r="I9" s="640"/>
    </row>
    <row r="10" spans="1:9" x14ac:dyDescent="0.25">
      <c r="A10" s="640"/>
      <c r="B10" s="640"/>
      <c r="C10" s="640"/>
      <c r="D10" s="640"/>
      <c r="E10" s="640"/>
      <c r="F10" s="640"/>
      <c r="G10" s="640"/>
      <c r="H10" s="640"/>
      <c r="I10" s="640"/>
    </row>
    <row r="11" spans="1:9" x14ac:dyDescent="0.25">
      <c r="A11" s="640"/>
      <c r="B11" s="640"/>
      <c r="C11" s="640"/>
      <c r="D11" s="640"/>
      <c r="E11" s="640"/>
      <c r="F11" s="640"/>
      <c r="G11" s="640"/>
      <c r="H11" s="640"/>
      <c r="I11" s="640"/>
    </row>
    <row r="12" spans="1:9" x14ac:dyDescent="0.25">
      <c r="A12" s="640"/>
      <c r="B12" s="640"/>
      <c r="C12" s="640"/>
      <c r="D12" s="640"/>
      <c r="E12" s="640"/>
      <c r="F12" s="640"/>
      <c r="G12" s="640"/>
      <c r="H12" s="640"/>
      <c r="I12" s="640"/>
    </row>
    <row r="13" spans="1:9" x14ac:dyDescent="0.25">
      <c r="A13" s="640"/>
      <c r="B13" s="640"/>
      <c r="C13" s="640"/>
      <c r="D13" s="640"/>
      <c r="E13" s="640"/>
      <c r="F13" s="640"/>
      <c r="G13" s="640"/>
      <c r="H13" s="640"/>
      <c r="I13" s="640"/>
    </row>
    <row r="14" spans="1:9" x14ac:dyDescent="0.25">
      <c r="A14" s="640"/>
      <c r="B14" s="640"/>
      <c r="C14" s="640"/>
      <c r="D14" s="640"/>
      <c r="E14" s="640"/>
      <c r="F14" s="640"/>
      <c r="G14" s="640"/>
      <c r="H14" s="640"/>
      <c r="I14" s="640"/>
    </row>
    <row r="15" spans="1:9" ht="19.5" customHeight="1" x14ac:dyDescent="0.3">
      <c r="A15" s="230"/>
    </row>
    <row r="16" spans="1:9" ht="19.5" customHeight="1" x14ac:dyDescent="0.3">
      <c r="A16" s="612" t="s">
        <v>28</v>
      </c>
      <c r="B16" s="613"/>
      <c r="C16" s="613"/>
      <c r="D16" s="613"/>
      <c r="E16" s="613"/>
      <c r="F16" s="613"/>
      <c r="G16" s="613"/>
      <c r="H16" s="614"/>
    </row>
    <row r="17" spans="1:14" ht="20.25" customHeight="1" x14ac:dyDescent="0.25">
      <c r="A17" s="615" t="s">
        <v>44</v>
      </c>
      <c r="B17" s="615"/>
      <c r="C17" s="615"/>
      <c r="D17" s="615"/>
      <c r="E17" s="615"/>
      <c r="F17" s="615"/>
      <c r="G17" s="615"/>
      <c r="H17" s="615"/>
    </row>
    <row r="18" spans="1:14" ht="26.25" customHeight="1" x14ac:dyDescent="0.4">
      <c r="A18" s="232" t="s">
        <v>30</v>
      </c>
      <c r="B18" s="611" t="s">
        <v>5</v>
      </c>
      <c r="C18" s="611"/>
      <c r="D18" s="402"/>
      <c r="E18" s="233"/>
      <c r="F18" s="234"/>
      <c r="G18" s="234"/>
      <c r="H18" s="234"/>
    </row>
    <row r="19" spans="1:14" ht="26.25" customHeight="1" x14ac:dyDescent="0.4">
      <c r="A19" s="232" t="s">
        <v>31</v>
      </c>
      <c r="B19" s="235" t="s">
        <v>7</v>
      </c>
      <c r="C19" s="404">
        <v>21</v>
      </c>
      <c r="D19" s="234"/>
      <c r="E19" s="234"/>
      <c r="F19" s="234"/>
      <c r="G19" s="234"/>
      <c r="H19" s="234"/>
    </row>
    <row r="20" spans="1:14" ht="26.25" customHeight="1" x14ac:dyDescent="0.4">
      <c r="A20" s="232" t="s">
        <v>32</v>
      </c>
      <c r="B20" s="616" t="s">
        <v>9</v>
      </c>
      <c r="C20" s="616"/>
      <c r="D20" s="234"/>
      <c r="E20" s="234"/>
      <c r="F20" s="234"/>
      <c r="G20" s="234"/>
      <c r="H20" s="234"/>
    </row>
    <row r="21" spans="1:14" ht="26.25" customHeight="1" x14ac:dyDescent="0.4">
      <c r="A21" s="232" t="s">
        <v>33</v>
      </c>
      <c r="B21" s="616" t="s">
        <v>11</v>
      </c>
      <c r="C21" s="616"/>
      <c r="D21" s="616"/>
      <c r="E21" s="616"/>
      <c r="F21" s="616"/>
      <c r="G21" s="616"/>
      <c r="H21" s="616"/>
      <c r="I21" s="236"/>
    </row>
    <row r="22" spans="1:14" ht="26.25" customHeight="1" x14ac:dyDescent="0.4">
      <c r="A22" s="232" t="s">
        <v>34</v>
      </c>
      <c r="B22" s="237" t="s">
        <v>12</v>
      </c>
      <c r="C22" s="234"/>
      <c r="D22" s="234"/>
      <c r="E22" s="234"/>
      <c r="F22" s="234"/>
      <c r="G22" s="234"/>
      <c r="H22" s="234"/>
    </row>
    <row r="23" spans="1:14" ht="26.25" customHeight="1" x14ac:dyDescent="0.4">
      <c r="A23" s="232" t="s">
        <v>35</v>
      </c>
      <c r="B23" s="237"/>
      <c r="C23" s="234"/>
      <c r="D23" s="234"/>
      <c r="E23" s="234"/>
      <c r="F23" s="234"/>
      <c r="G23" s="234"/>
      <c r="H23" s="234"/>
    </row>
    <row r="24" spans="1:14" ht="18.75" x14ac:dyDescent="0.3">
      <c r="A24" s="232"/>
      <c r="B24" s="238"/>
    </row>
    <row r="25" spans="1:14" ht="18.75" x14ac:dyDescent="0.3">
      <c r="A25" s="239" t="s">
        <v>1</v>
      </c>
      <c r="B25" s="238"/>
    </row>
    <row r="26" spans="1:14" ht="26.25" customHeight="1" x14ac:dyDescent="0.4">
      <c r="A26" s="240" t="s">
        <v>4</v>
      </c>
      <c r="B26" s="611" t="s">
        <v>124</v>
      </c>
      <c r="C26" s="611"/>
    </row>
    <row r="27" spans="1:14" ht="26.25" customHeight="1" x14ac:dyDescent="0.4">
      <c r="A27" s="241" t="s">
        <v>45</v>
      </c>
      <c r="B27" s="617" t="s">
        <v>125</v>
      </c>
      <c r="C27" s="617"/>
    </row>
    <row r="28" spans="1:14" ht="27" customHeight="1" x14ac:dyDescent="0.4">
      <c r="A28" s="241" t="s">
        <v>6</v>
      </c>
      <c r="B28" s="242">
        <v>99</v>
      </c>
    </row>
    <row r="29" spans="1:14" s="3" customFormat="1" ht="27" customHeight="1" x14ac:dyDescent="0.4">
      <c r="A29" s="241" t="s">
        <v>46</v>
      </c>
      <c r="B29" s="243"/>
      <c r="C29" s="618" t="s">
        <v>47</v>
      </c>
      <c r="D29" s="619"/>
      <c r="E29" s="619"/>
      <c r="F29" s="619"/>
      <c r="G29" s="620"/>
      <c r="I29" s="244"/>
      <c r="J29" s="244"/>
      <c r="K29" s="244"/>
      <c r="L29" s="244"/>
    </row>
    <row r="30" spans="1:14" s="3" customFormat="1" ht="19.5" customHeight="1" x14ac:dyDescent="0.3">
      <c r="A30" s="241" t="s">
        <v>48</v>
      </c>
      <c r="B30" s="245">
        <f>B28-B29</f>
        <v>99</v>
      </c>
      <c r="C30" s="246"/>
      <c r="D30" s="246"/>
      <c r="E30" s="246"/>
      <c r="F30" s="246"/>
      <c r="G30" s="247"/>
      <c r="I30" s="244"/>
      <c r="J30" s="244"/>
      <c r="K30" s="244"/>
      <c r="L30" s="244"/>
    </row>
    <row r="31" spans="1:14" s="3" customFormat="1" ht="27" customHeight="1" x14ac:dyDescent="0.4">
      <c r="A31" s="241" t="s">
        <v>49</v>
      </c>
      <c r="B31" s="248">
        <v>1</v>
      </c>
      <c r="C31" s="621" t="s">
        <v>50</v>
      </c>
      <c r="D31" s="622"/>
      <c r="E31" s="622"/>
      <c r="F31" s="622"/>
      <c r="G31" s="622"/>
      <c r="H31" s="623"/>
      <c r="I31" s="244"/>
      <c r="J31" s="244"/>
      <c r="K31" s="244"/>
      <c r="L31" s="244"/>
    </row>
    <row r="32" spans="1:14" s="3" customFormat="1" ht="27" customHeight="1" x14ac:dyDescent="0.4">
      <c r="A32" s="241" t="s">
        <v>51</v>
      </c>
      <c r="B32" s="248">
        <v>1</v>
      </c>
      <c r="C32" s="621" t="s">
        <v>52</v>
      </c>
      <c r="D32" s="622"/>
      <c r="E32" s="622"/>
      <c r="F32" s="622"/>
      <c r="G32" s="622"/>
      <c r="H32" s="623"/>
      <c r="I32" s="244"/>
      <c r="J32" s="244"/>
      <c r="K32" s="244"/>
      <c r="L32" s="249"/>
      <c r="M32" s="249"/>
      <c r="N32" s="250"/>
    </row>
    <row r="33" spans="1:14" s="3" customFormat="1" ht="17.25" customHeight="1" x14ac:dyDescent="0.3">
      <c r="A33" s="241"/>
      <c r="B33" s="251"/>
      <c r="C33" s="252"/>
      <c r="D33" s="252"/>
      <c r="E33" s="252"/>
      <c r="F33" s="252"/>
      <c r="G33" s="252"/>
      <c r="H33" s="252"/>
      <c r="I33" s="244"/>
      <c r="J33" s="244"/>
      <c r="K33" s="244"/>
      <c r="L33" s="249"/>
      <c r="M33" s="249"/>
      <c r="N33" s="250"/>
    </row>
    <row r="34" spans="1:14" s="3" customFormat="1" ht="18.75" x14ac:dyDescent="0.3">
      <c r="A34" s="241" t="s">
        <v>53</v>
      </c>
      <c r="B34" s="253">
        <f>B31/B32</f>
        <v>1</v>
      </c>
      <c r="C34" s="231" t="s">
        <v>54</v>
      </c>
      <c r="D34" s="231"/>
      <c r="E34" s="231"/>
      <c r="F34" s="231"/>
      <c r="G34" s="231"/>
      <c r="I34" s="244"/>
      <c r="J34" s="244"/>
      <c r="K34" s="244"/>
      <c r="L34" s="249"/>
      <c r="M34" s="249"/>
      <c r="N34" s="250"/>
    </row>
    <row r="35" spans="1:14" s="3" customFormat="1" ht="19.5" customHeight="1" x14ac:dyDescent="0.3">
      <c r="A35" s="241"/>
      <c r="B35" s="245"/>
      <c r="G35" s="231"/>
      <c r="I35" s="244"/>
      <c r="J35" s="244"/>
      <c r="K35" s="244"/>
      <c r="L35" s="249"/>
      <c r="M35" s="249"/>
      <c r="N35" s="250"/>
    </row>
    <row r="36" spans="1:14" s="3" customFormat="1" ht="27" customHeight="1" x14ac:dyDescent="0.4">
      <c r="A36" s="254" t="s">
        <v>55</v>
      </c>
      <c r="B36" s="255">
        <v>50</v>
      </c>
      <c r="C36" s="231"/>
      <c r="D36" s="624" t="s">
        <v>56</v>
      </c>
      <c r="E36" s="625"/>
      <c r="F36" s="624" t="s">
        <v>57</v>
      </c>
      <c r="G36" s="626"/>
      <c r="J36" s="244"/>
      <c r="K36" s="244"/>
      <c r="L36" s="249"/>
      <c r="M36" s="249"/>
      <c r="N36" s="250"/>
    </row>
    <row r="37" spans="1:14" s="3" customFormat="1" ht="27" customHeight="1" x14ac:dyDescent="0.4">
      <c r="A37" s="256" t="s">
        <v>58</v>
      </c>
      <c r="B37" s="257">
        <v>5</v>
      </c>
      <c r="C37" s="258" t="s">
        <v>59</v>
      </c>
      <c r="D37" s="259" t="s">
        <v>60</v>
      </c>
      <c r="E37" s="260" t="s">
        <v>61</v>
      </c>
      <c r="F37" s="259" t="s">
        <v>60</v>
      </c>
      <c r="G37" s="261" t="s">
        <v>61</v>
      </c>
      <c r="I37" s="262" t="s">
        <v>62</v>
      </c>
      <c r="J37" s="244"/>
      <c r="K37" s="244"/>
      <c r="L37" s="249"/>
      <c r="M37" s="249"/>
      <c r="N37" s="250"/>
    </row>
    <row r="38" spans="1:14" s="3" customFormat="1" ht="26.25" customHeight="1" x14ac:dyDescent="0.4">
      <c r="A38" s="256" t="s">
        <v>63</v>
      </c>
      <c r="B38" s="257">
        <v>10</v>
      </c>
      <c r="C38" s="263">
        <v>1</v>
      </c>
      <c r="D38" s="448">
        <v>115883001</v>
      </c>
      <c r="E38" s="265">
        <f>IF(ISBLANK(D38),"-",$D$48/$D$45*D38)</f>
        <v>104918018.84998778</v>
      </c>
      <c r="F38" s="448">
        <v>107512421</v>
      </c>
      <c r="G38" s="266">
        <f>IF(ISBLANK(F38),"-",$D$48/$F$45*F38)</f>
        <v>104522045.28441294</v>
      </c>
      <c r="I38" s="267"/>
      <c r="J38" s="244"/>
      <c r="K38" s="244"/>
      <c r="L38" s="249"/>
      <c r="M38" s="249"/>
      <c r="N38" s="250"/>
    </row>
    <row r="39" spans="1:14" s="3" customFormat="1" ht="26.25" customHeight="1" x14ac:dyDescent="0.4">
      <c r="A39" s="256" t="s">
        <v>64</v>
      </c>
      <c r="B39" s="257">
        <v>1</v>
      </c>
      <c r="C39" s="268">
        <v>2</v>
      </c>
      <c r="D39" s="453">
        <v>114251717</v>
      </c>
      <c r="E39" s="270">
        <f>IF(ISBLANK(D39),"-",$D$48/$D$45*D39)</f>
        <v>103441088.80861196</v>
      </c>
      <c r="F39" s="453">
        <v>107073330</v>
      </c>
      <c r="G39" s="271">
        <f>IF(ISBLANK(F39),"-",$D$48/$F$45*F39)</f>
        <v>104095167.26456091</v>
      </c>
      <c r="I39" s="628">
        <f>ABS((F43/D43*D42)-F42)/D42</f>
        <v>1.1530554293568573E-4</v>
      </c>
      <c r="J39" s="244"/>
      <c r="K39" s="244"/>
      <c r="L39" s="249"/>
      <c r="M39" s="249"/>
      <c r="N39" s="250"/>
    </row>
    <row r="40" spans="1:14" ht="26.25" customHeight="1" x14ac:dyDescent="0.4">
      <c r="A40" s="256" t="s">
        <v>65</v>
      </c>
      <c r="B40" s="257">
        <v>1</v>
      </c>
      <c r="C40" s="268">
        <v>3</v>
      </c>
      <c r="D40" s="453">
        <v>114791180</v>
      </c>
      <c r="E40" s="270">
        <f>IF(ISBLANK(D40),"-",$D$48/$D$45*D40)</f>
        <v>103929507.20228879</v>
      </c>
      <c r="F40" s="453">
        <v>106677213</v>
      </c>
      <c r="G40" s="271">
        <f>IF(ISBLANK(F40),"-",$D$48/$F$45*F40)</f>
        <v>103710067.95578499</v>
      </c>
      <c r="I40" s="628"/>
      <c r="L40" s="249"/>
      <c r="M40" s="249"/>
      <c r="N40" s="272"/>
    </row>
    <row r="41" spans="1:14" ht="27" customHeight="1" x14ac:dyDescent="0.4">
      <c r="A41" s="256" t="s">
        <v>66</v>
      </c>
      <c r="B41" s="257">
        <v>1</v>
      </c>
      <c r="C41" s="273">
        <v>4</v>
      </c>
      <c r="D41" s="458"/>
      <c r="E41" s="275" t="str">
        <f>IF(ISBLANK(D41),"-",$D$48/$D$45*D41)</f>
        <v>-</v>
      </c>
      <c r="F41" s="458"/>
      <c r="G41" s="276" t="str">
        <f>IF(ISBLANK(F41),"-",$D$48/$F$45*F41)</f>
        <v>-</v>
      </c>
      <c r="I41" s="277"/>
      <c r="L41" s="249"/>
      <c r="M41" s="249"/>
      <c r="N41" s="272"/>
    </row>
    <row r="42" spans="1:14" ht="27" customHeight="1" x14ac:dyDescent="0.4">
      <c r="A42" s="256" t="s">
        <v>67</v>
      </c>
      <c r="B42" s="257">
        <v>1</v>
      </c>
      <c r="C42" s="278" t="s">
        <v>68</v>
      </c>
      <c r="D42" s="279">
        <f>AVERAGE(D38:D41)</f>
        <v>114975299.33333333</v>
      </c>
      <c r="E42" s="280">
        <f>AVERAGE(E38:E41)</f>
        <v>104096204.95362951</v>
      </c>
      <c r="F42" s="279">
        <f>AVERAGE(F38:F41)</f>
        <v>107087654.66666667</v>
      </c>
      <c r="G42" s="281">
        <f>AVERAGE(G38:G41)</f>
        <v>104109093.50158627</v>
      </c>
      <c r="H42" s="282"/>
    </row>
    <row r="43" spans="1:14" ht="26.25" customHeight="1" x14ac:dyDescent="0.4">
      <c r="A43" s="256" t="s">
        <v>69</v>
      </c>
      <c r="B43" s="257">
        <v>1</v>
      </c>
      <c r="C43" s="283" t="s">
        <v>70</v>
      </c>
      <c r="D43" s="284">
        <v>33.47</v>
      </c>
      <c r="E43" s="272"/>
      <c r="F43" s="468">
        <v>31.17</v>
      </c>
      <c r="H43" s="282"/>
    </row>
    <row r="44" spans="1:14" ht="26.25" customHeight="1" x14ac:dyDescent="0.4">
      <c r="A44" s="256" t="s">
        <v>71</v>
      </c>
      <c r="B44" s="257">
        <v>1</v>
      </c>
      <c r="C44" s="285" t="s">
        <v>72</v>
      </c>
      <c r="D44" s="286">
        <f>D43*$B$34</f>
        <v>33.47</v>
      </c>
      <c r="E44" s="287"/>
      <c r="F44" s="286">
        <f>F43*$B$34</f>
        <v>31.17</v>
      </c>
      <c r="H44" s="282"/>
    </row>
    <row r="45" spans="1:14" ht="19.5" customHeight="1" x14ac:dyDescent="0.3">
      <c r="A45" s="256" t="s">
        <v>73</v>
      </c>
      <c r="B45" s="288">
        <f>(B44/B43)*(B42/B41)*(B40/B39)*(B38/B37)*B36</f>
        <v>100</v>
      </c>
      <c r="C45" s="285" t="s">
        <v>74</v>
      </c>
      <c r="D45" s="289">
        <f>D44*$B$30/100</f>
        <v>33.135300000000001</v>
      </c>
      <c r="E45" s="290"/>
      <c r="F45" s="289">
        <f>F44*$B$30/100</f>
        <v>30.858300000000003</v>
      </c>
      <c r="H45" s="282"/>
    </row>
    <row r="46" spans="1:14" ht="19.5" customHeight="1" x14ac:dyDescent="0.3">
      <c r="A46" s="629" t="s">
        <v>75</v>
      </c>
      <c r="B46" s="630"/>
      <c r="C46" s="285" t="s">
        <v>76</v>
      </c>
      <c r="D46" s="291">
        <f>D45/$B$45</f>
        <v>0.33135300000000001</v>
      </c>
      <c r="E46" s="292"/>
      <c r="F46" s="293">
        <f>F45/$B$45</f>
        <v>0.30858300000000005</v>
      </c>
      <c r="H46" s="282"/>
    </row>
    <row r="47" spans="1:14" ht="27" customHeight="1" x14ac:dyDescent="0.4">
      <c r="A47" s="631"/>
      <c r="B47" s="632"/>
      <c r="C47" s="294" t="s">
        <v>77</v>
      </c>
      <c r="D47" s="295">
        <v>0.3</v>
      </c>
      <c r="E47" s="296"/>
      <c r="F47" s="292"/>
      <c r="H47" s="282"/>
    </row>
    <row r="48" spans="1:14" ht="18.75" x14ac:dyDescent="0.3">
      <c r="C48" s="297" t="s">
        <v>78</v>
      </c>
      <c r="D48" s="289">
        <f>D47*$B$45</f>
        <v>30</v>
      </c>
      <c r="F48" s="298"/>
      <c r="H48" s="282"/>
    </row>
    <row r="49" spans="1:12" ht="19.5" customHeight="1" x14ac:dyDescent="0.3">
      <c r="C49" s="299" t="s">
        <v>79</v>
      </c>
      <c r="D49" s="300">
        <f>D48/B34</f>
        <v>30</v>
      </c>
      <c r="F49" s="298"/>
      <c r="H49" s="282"/>
    </row>
    <row r="50" spans="1:12" ht="18.75" x14ac:dyDescent="0.3">
      <c r="C50" s="254" t="s">
        <v>80</v>
      </c>
      <c r="D50" s="301">
        <f>AVERAGE(E38:E41,G38:G41)</f>
        <v>104102649.22760791</v>
      </c>
      <c r="F50" s="302"/>
      <c r="H50" s="282"/>
    </row>
    <row r="51" spans="1:12" ht="18.75" x14ac:dyDescent="0.3">
      <c r="C51" s="256" t="s">
        <v>81</v>
      </c>
      <c r="D51" s="303">
        <f>STDEV(E38:E41,G38:G41)/D50</f>
        <v>5.195252447214538E-3</v>
      </c>
      <c r="F51" s="302"/>
      <c r="H51" s="282"/>
    </row>
    <row r="52" spans="1:12" ht="19.5" customHeight="1" x14ac:dyDescent="0.3">
      <c r="C52" s="304" t="s">
        <v>20</v>
      </c>
      <c r="D52" s="305">
        <f>COUNT(E38:E41,G38:G41)</f>
        <v>6</v>
      </c>
      <c r="F52" s="302"/>
    </row>
    <row r="54" spans="1:12" ht="18.75" x14ac:dyDescent="0.3">
      <c r="A54" s="306" t="s">
        <v>1</v>
      </c>
      <c r="B54" s="307" t="s">
        <v>82</v>
      </c>
    </row>
    <row r="55" spans="1:12" ht="18.75" x14ac:dyDescent="0.3">
      <c r="A55" s="231" t="s">
        <v>83</v>
      </c>
      <c r="B55" s="308" t="str">
        <f>B21</f>
        <v xml:space="preserve">Lamivudine 150mg + Zidovudine 300mg + Nevirapine 200mg </v>
      </c>
    </row>
    <row r="56" spans="1:12" ht="26.25" customHeight="1" x14ac:dyDescent="0.4">
      <c r="A56" s="309" t="s">
        <v>84</v>
      </c>
      <c r="B56" s="310">
        <v>300</v>
      </c>
      <c r="C56" s="231" t="str">
        <f>B20</f>
        <v xml:space="preserve">Each film coated tablet contains:
Lamivudine USP 150mg 
Zidovudine USP 300mg
 Nevirapine USP 200mg </v>
      </c>
      <c r="H56" s="311"/>
    </row>
    <row r="57" spans="1:12" ht="18.75" x14ac:dyDescent="0.3">
      <c r="A57" s="308" t="s">
        <v>85</v>
      </c>
      <c r="B57" s="403">
        <f>Uniformity!C46</f>
        <v>1056.7615000000001</v>
      </c>
      <c r="H57" s="311"/>
    </row>
    <row r="58" spans="1:12" ht="19.5" customHeight="1" x14ac:dyDescent="0.3">
      <c r="H58" s="311"/>
    </row>
    <row r="59" spans="1:12" s="3" customFormat="1" ht="27" customHeight="1" thickBot="1" x14ac:dyDescent="0.45">
      <c r="A59" s="254" t="s">
        <v>86</v>
      </c>
      <c r="B59" s="255">
        <v>100</v>
      </c>
      <c r="C59" s="231"/>
      <c r="D59" s="312" t="s">
        <v>87</v>
      </c>
      <c r="E59" s="313" t="s">
        <v>59</v>
      </c>
      <c r="F59" s="313" t="s">
        <v>60</v>
      </c>
      <c r="G59" s="313" t="s">
        <v>88</v>
      </c>
      <c r="H59" s="258" t="s">
        <v>89</v>
      </c>
      <c r="L59" s="244"/>
    </row>
    <row r="60" spans="1:12" s="3" customFormat="1" ht="26.25" customHeight="1" x14ac:dyDescent="0.4">
      <c r="A60" s="256" t="s">
        <v>90</v>
      </c>
      <c r="B60" s="257">
        <v>5</v>
      </c>
      <c r="C60" s="633" t="s">
        <v>91</v>
      </c>
      <c r="D60" s="636">
        <v>932.65</v>
      </c>
      <c r="E60" s="314">
        <v>1</v>
      </c>
      <c r="F60" s="315">
        <v>91461226</v>
      </c>
      <c r="G60" s="405">
        <f>IF(ISBLANK(F60),"-",(F60/$D$50*$D$47*$B$68)*($B$57/$D$60))</f>
        <v>298.64467796563201</v>
      </c>
      <c r="H60" s="316">
        <f t="shared" ref="H60:H71" si="0">IF(ISBLANK(F60),"-",G60/$B$56)</f>
        <v>0.99548225988544004</v>
      </c>
      <c r="L60" s="244"/>
    </row>
    <row r="61" spans="1:12" s="3" customFormat="1" ht="26.25" customHeight="1" x14ac:dyDescent="0.4">
      <c r="A61" s="256" t="s">
        <v>92</v>
      </c>
      <c r="B61" s="257">
        <v>50</v>
      </c>
      <c r="C61" s="634"/>
      <c r="D61" s="637"/>
      <c r="E61" s="317">
        <v>2</v>
      </c>
      <c r="F61" s="269">
        <v>91192351</v>
      </c>
      <c r="G61" s="406">
        <f>IF(ISBLANK(F61),"-",(F61/$D$50*$D$47*$B$68)*($B$57/$D$60))</f>
        <v>297.76673119736967</v>
      </c>
      <c r="H61" s="318">
        <f t="shared" si="0"/>
        <v>0.99255577065789891</v>
      </c>
      <c r="L61" s="244"/>
    </row>
    <row r="62" spans="1:12" s="3" customFormat="1" ht="26.25" customHeight="1" x14ac:dyDescent="0.4">
      <c r="A62" s="256" t="s">
        <v>93</v>
      </c>
      <c r="B62" s="257">
        <v>1</v>
      </c>
      <c r="C62" s="634"/>
      <c r="D62" s="637"/>
      <c r="E62" s="317">
        <v>3</v>
      </c>
      <c r="F62" s="319">
        <v>91406241</v>
      </c>
      <c r="G62" s="406">
        <f>IF(ISBLANK(F62),"-",(F62/$D$50*$D$47*$B$68)*($B$57/$D$60))</f>
        <v>298.46513764744356</v>
      </c>
      <c r="H62" s="318">
        <f t="shared" si="0"/>
        <v>0.99488379215814515</v>
      </c>
      <c r="L62" s="244"/>
    </row>
    <row r="63" spans="1:12" ht="27" customHeight="1" thickBot="1" x14ac:dyDescent="0.45">
      <c r="A63" s="256" t="s">
        <v>94</v>
      </c>
      <c r="B63" s="257">
        <v>1</v>
      </c>
      <c r="C63" s="635"/>
      <c r="D63" s="638"/>
      <c r="E63" s="320">
        <v>4</v>
      </c>
      <c r="F63" s="321"/>
      <c r="G63" s="406" t="str">
        <f>IF(ISBLANK(F63),"-",(F63/$D$50*$D$47*$B$68)*($B$57/$D$60))</f>
        <v>-</v>
      </c>
      <c r="H63" s="318" t="str">
        <f t="shared" si="0"/>
        <v>-</v>
      </c>
    </row>
    <row r="64" spans="1:12" ht="26.25" customHeight="1" x14ac:dyDescent="0.4">
      <c r="A64" s="256" t="s">
        <v>95</v>
      </c>
      <c r="B64" s="257">
        <v>1</v>
      </c>
      <c r="C64" s="633" t="s">
        <v>96</v>
      </c>
      <c r="D64" s="636">
        <v>804.18</v>
      </c>
      <c r="E64" s="314">
        <v>1</v>
      </c>
      <c r="F64" s="315">
        <v>77363646</v>
      </c>
      <c r="G64" s="407">
        <f>IF(ISBLANK(F64),"-",(F64/$D$50*$D$47*$B$68)*($B$57/$D$64))</f>
        <v>292.96795308916433</v>
      </c>
      <c r="H64" s="322">
        <f t="shared" si="0"/>
        <v>0.97655984363054771</v>
      </c>
    </row>
    <row r="65" spans="1:8" ht="26.25" customHeight="1" x14ac:dyDescent="0.4">
      <c r="A65" s="256" t="s">
        <v>97</v>
      </c>
      <c r="B65" s="257">
        <v>1</v>
      </c>
      <c r="C65" s="634"/>
      <c r="D65" s="637"/>
      <c r="E65" s="317">
        <v>2</v>
      </c>
      <c r="F65" s="269">
        <v>77010554</v>
      </c>
      <c r="G65" s="408">
        <f>IF(ISBLANK(F65),"-",(F65/$D$50*$D$47*$B$68)*($B$57/$D$64))</f>
        <v>291.63083099318453</v>
      </c>
      <c r="H65" s="323">
        <f t="shared" si="0"/>
        <v>0.97210276997728173</v>
      </c>
    </row>
    <row r="66" spans="1:8" ht="26.25" customHeight="1" x14ac:dyDescent="0.4">
      <c r="A66" s="256" t="s">
        <v>98</v>
      </c>
      <c r="B66" s="257">
        <v>1</v>
      </c>
      <c r="C66" s="634"/>
      <c r="D66" s="637"/>
      <c r="E66" s="317">
        <v>3</v>
      </c>
      <c r="F66" s="269">
        <v>77266449</v>
      </c>
      <c r="G66" s="408">
        <f>IF(ISBLANK(F66),"-",(F66/$D$50*$D$47*$B$68)*($B$57/$D$64))</f>
        <v>292.59987832008727</v>
      </c>
      <c r="H66" s="323">
        <f t="shared" si="0"/>
        <v>0.97533292773362423</v>
      </c>
    </row>
    <row r="67" spans="1:8" ht="27" customHeight="1" thickBot="1" x14ac:dyDescent="0.45">
      <c r="A67" s="256" t="s">
        <v>99</v>
      </c>
      <c r="B67" s="257">
        <v>1</v>
      </c>
      <c r="C67" s="635"/>
      <c r="D67" s="638"/>
      <c r="E67" s="320">
        <v>4</v>
      </c>
      <c r="F67" s="321"/>
      <c r="G67" s="409" t="str">
        <f>IF(ISBLANK(F67),"-",(F67/$D$50*$D$47*$B$68)*($B$57/$D$64))</f>
        <v>-</v>
      </c>
      <c r="H67" s="324" t="str">
        <f t="shared" si="0"/>
        <v>-</v>
      </c>
    </row>
    <row r="68" spans="1:8" ht="26.25" customHeight="1" x14ac:dyDescent="0.4">
      <c r="A68" s="256" t="s">
        <v>100</v>
      </c>
      <c r="B68" s="325">
        <f>(B67/B66)*(B65/B64)*(B63/B62)*(B61/B60)*B59</f>
        <v>1000</v>
      </c>
      <c r="C68" s="633" t="s">
        <v>101</v>
      </c>
      <c r="D68" s="636">
        <v>823.51</v>
      </c>
      <c r="E68" s="314">
        <v>1</v>
      </c>
      <c r="F68" s="315">
        <v>80460353</v>
      </c>
      <c r="G68" s="407">
        <f>IF(ISBLANK(F68),"-",(F68/$D$50*$D$47*$B$68)*($B$57/$D$68))</f>
        <v>297.54284554283902</v>
      </c>
      <c r="H68" s="318">
        <f t="shared" si="0"/>
        <v>0.99180948514279677</v>
      </c>
    </row>
    <row r="69" spans="1:8" ht="27" customHeight="1" thickBot="1" x14ac:dyDescent="0.45">
      <c r="A69" s="304" t="s">
        <v>102</v>
      </c>
      <c r="B69" s="326">
        <f>(D47*B68)/B56*B57</f>
        <v>1056.7615000000001</v>
      </c>
      <c r="C69" s="634"/>
      <c r="D69" s="637"/>
      <c r="E69" s="317">
        <v>2</v>
      </c>
      <c r="F69" s="269">
        <v>80399304</v>
      </c>
      <c r="G69" s="408">
        <f>IF(ISBLANK(F69),"-",(F69/$D$50*$D$47*$B$68)*($B$57/$D$68))</f>
        <v>297.3170859917027</v>
      </c>
      <c r="H69" s="318">
        <f t="shared" si="0"/>
        <v>0.99105695330567567</v>
      </c>
    </row>
    <row r="70" spans="1:8" ht="26.25" customHeight="1" x14ac:dyDescent="0.4">
      <c r="A70" s="646" t="s">
        <v>75</v>
      </c>
      <c r="B70" s="647"/>
      <c r="C70" s="634"/>
      <c r="D70" s="637"/>
      <c r="E70" s="317">
        <v>3</v>
      </c>
      <c r="F70" s="269">
        <v>80568906</v>
      </c>
      <c r="G70" s="408">
        <f>IF(ISBLANK(F70),"-",(F70/$D$50*$D$47*$B$68)*($B$57/$D$68))</f>
        <v>297.94427515764835</v>
      </c>
      <c r="H70" s="318">
        <f t="shared" si="0"/>
        <v>0.99314758385882784</v>
      </c>
    </row>
    <row r="71" spans="1:8" ht="27" customHeight="1" thickBot="1" x14ac:dyDescent="0.45">
      <c r="A71" s="648"/>
      <c r="B71" s="649"/>
      <c r="C71" s="645"/>
      <c r="D71" s="638"/>
      <c r="E71" s="320">
        <v>4</v>
      </c>
      <c r="F71" s="321"/>
      <c r="G71" s="409" t="str">
        <f>IF(ISBLANK(F71),"-",(F71/$D$50*$D$47*$B$68)*($B$57/$D$68))</f>
        <v>-</v>
      </c>
      <c r="H71" s="327" t="str">
        <f t="shared" si="0"/>
        <v>-</v>
      </c>
    </row>
    <row r="72" spans="1:8" ht="26.25" customHeight="1" x14ac:dyDescent="0.4">
      <c r="A72" s="328"/>
      <c r="B72" s="328"/>
      <c r="C72" s="328"/>
      <c r="D72" s="328"/>
      <c r="E72" s="328"/>
      <c r="F72" s="329"/>
      <c r="G72" s="330" t="s">
        <v>68</v>
      </c>
      <c r="H72" s="331">
        <f>AVERAGE(H60:H71)</f>
        <v>0.98699237626113756</v>
      </c>
    </row>
    <row r="73" spans="1:8" ht="26.25" customHeight="1" x14ac:dyDescent="0.4">
      <c r="C73" s="328"/>
      <c r="D73" s="328"/>
      <c r="E73" s="328"/>
      <c r="F73" s="329"/>
      <c r="G73" s="332" t="s">
        <v>81</v>
      </c>
      <c r="H73" s="410">
        <f>STDEV(H60:H71)/H72</f>
        <v>9.540821820871178E-3</v>
      </c>
    </row>
    <row r="74" spans="1:8" ht="27" customHeight="1" x14ac:dyDescent="0.4">
      <c r="A74" s="328"/>
      <c r="B74" s="328"/>
      <c r="C74" s="329"/>
      <c r="D74" s="329"/>
      <c r="E74" s="333"/>
      <c r="F74" s="329"/>
      <c r="G74" s="334" t="s">
        <v>20</v>
      </c>
      <c r="H74" s="335">
        <f>COUNT(H60:H71)</f>
        <v>9</v>
      </c>
    </row>
    <row r="76" spans="1:8" ht="26.25" customHeight="1" x14ac:dyDescent="0.4">
      <c r="A76" s="240" t="s">
        <v>103</v>
      </c>
      <c r="B76" s="336" t="s">
        <v>104</v>
      </c>
      <c r="C76" s="641" t="str">
        <f>B20</f>
        <v xml:space="preserve">Each film coated tablet contains:
Lamivudine USP 150mg 
Zidovudine USP 300mg
 Nevirapine USP 200mg </v>
      </c>
      <c r="D76" s="641"/>
      <c r="E76" s="337" t="s">
        <v>105</v>
      </c>
      <c r="F76" s="337"/>
      <c r="G76" s="338">
        <f>H72</f>
        <v>0.98699237626113756</v>
      </c>
      <c r="H76" s="339"/>
    </row>
    <row r="77" spans="1:8" ht="18.75" x14ac:dyDescent="0.3">
      <c r="A77" s="239" t="s">
        <v>106</v>
      </c>
      <c r="B77" s="239" t="s">
        <v>107</v>
      </c>
    </row>
    <row r="78" spans="1:8" ht="18.75" x14ac:dyDescent="0.3">
      <c r="A78" s="239"/>
      <c r="B78" s="239"/>
    </row>
    <row r="79" spans="1:8" ht="26.25" customHeight="1" x14ac:dyDescent="0.4">
      <c r="A79" s="240" t="s">
        <v>4</v>
      </c>
      <c r="B79" s="627" t="str">
        <f>B26</f>
        <v>Zidovudine</v>
      </c>
      <c r="C79" s="627"/>
    </row>
    <row r="80" spans="1:8" ht="26.25" customHeight="1" x14ac:dyDescent="0.4">
      <c r="A80" s="241" t="s">
        <v>45</v>
      </c>
      <c r="B80" s="627" t="str">
        <f>B27</f>
        <v>NQCL-WRS-Z1-1</v>
      </c>
      <c r="C80" s="627"/>
    </row>
    <row r="81" spans="1:12" ht="27" customHeight="1" x14ac:dyDescent="0.4">
      <c r="A81" s="241" t="s">
        <v>6</v>
      </c>
      <c r="B81" s="340">
        <f>B28</f>
        <v>99</v>
      </c>
    </row>
    <row r="82" spans="1:12" s="3" customFormat="1" ht="27" customHeight="1" x14ac:dyDescent="0.4">
      <c r="A82" s="241" t="s">
        <v>46</v>
      </c>
      <c r="B82" s="243">
        <v>0</v>
      </c>
      <c r="C82" s="618" t="s">
        <v>47</v>
      </c>
      <c r="D82" s="619"/>
      <c r="E82" s="619"/>
      <c r="F82" s="619"/>
      <c r="G82" s="620"/>
      <c r="I82" s="244"/>
      <c r="J82" s="244"/>
      <c r="K82" s="244"/>
      <c r="L82" s="244"/>
    </row>
    <row r="83" spans="1:12" s="3" customFormat="1" ht="19.5" customHeight="1" x14ac:dyDescent="0.3">
      <c r="A83" s="241" t="s">
        <v>48</v>
      </c>
      <c r="B83" s="245">
        <f>B81-B82</f>
        <v>99</v>
      </c>
      <c r="C83" s="246"/>
      <c r="D83" s="246"/>
      <c r="E83" s="246"/>
      <c r="F83" s="246"/>
      <c r="G83" s="247"/>
      <c r="I83" s="244"/>
      <c r="J83" s="244"/>
      <c r="K83" s="244"/>
      <c r="L83" s="244"/>
    </row>
    <row r="84" spans="1:12" s="3" customFormat="1" ht="27" customHeight="1" x14ac:dyDescent="0.4">
      <c r="A84" s="241" t="s">
        <v>49</v>
      </c>
      <c r="B84" s="248">
        <v>1</v>
      </c>
      <c r="C84" s="621" t="s">
        <v>108</v>
      </c>
      <c r="D84" s="622"/>
      <c r="E84" s="622"/>
      <c r="F84" s="622"/>
      <c r="G84" s="622"/>
      <c r="H84" s="623"/>
      <c r="I84" s="244"/>
      <c r="J84" s="244"/>
      <c r="K84" s="244"/>
      <c r="L84" s="244"/>
    </row>
    <row r="85" spans="1:12" s="3" customFormat="1" ht="27" customHeight="1" x14ac:dyDescent="0.4">
      <c r="A85" s="241" t="s">
        <v>51</v>
      </c>
      <c r="B85" s="248">
        <v>1</v>
      </c>
      <c r="C85" s="621" t="s">
        <v>109</v>
      </c>
      <c r="D85" s="622"/>
      <c r="E85" s="622"/>
      <c r="F85" s="622"/>
      <c r="G85" s="622"/>
      <c r="H85" s="623"/>
      <c r="I85" s="244"/>
      <c r="J85" s="244"/>
      <c r="K85" s="244"/>
      <c r="L85" s="244"/>
    </row>
    <row r="86" spans="1:12" s="3" customFormat="1" ht="18.75" x14ac:dyDescent="0.3">
      <c r="A86" s="241"/>
      <c r="B86" s="251"/>
      <c r="C86" s="252"/>
      <c r="D86" s="252"/>
      <c r="E86" s="252"/>
      <c r="F86" s="252"/>
      <c r="G86" s="252"/>
      <c r="H86" s="252"/>
      <c r="I86" s="244"/>
      <c r="J86" s="244"/>
      <c r="K86" s="244"/>
      <c r="L86" s="244"/>
    </row>
    <row r="87" spans="1:12" s="3" customFormat="1" ht="18.75" x14ac:dyDescent="0.3">
      <c r="A87" s="241" t="s">
        <v>53</v>
      </c>
      <c r="B87" s="253">
        <f>B84/B85</f>
        <v>1</v>
      </c>
      <c r="C87" s="231" t="s">
        <v>54</v>
      </c>
      <c r="D87" s="231"/>
      <c r="E87" s="231"/>
      <c r="F87" s="231"/>
      <c r="G87" s="231"/>
      <c r="I87" s="244"/>
      <c r="J87" s="244"/>
      <c r="K87" s="244"/>
      <c r="L87" s="244"/>
    </row>
    <row r="88" spans="1:12" ht="19.5" customHeight="1" x14ac:dyDescent="0.3">
      <c r="A88" s="239"/>
      <c r="B88" s="239"/>
    </row>
    <row r="89" spans="1:12" ht="27" customHeight="1" x14ac:dyDescent="0.4">
      <c r="A89" s="254" t="s">
        <v>55</v>
      </c>
      <c r="B89" s="255">
        <v>50</v>
      </c>
      <c r="D89" s="341" t="s">
        <v>56</v>
      </c>
      <c r="E89" s="342"/>
      <c r="F89" s="624" t="s">
        <v>57</v>
      </c>
      <c r="G89" s="626"/>
    </row>
    <row r="90" spans="1:12" ht="27" customHeight="1" x14ac:dyDescent="0.4">
      <c r="A90" s="256" t="s">
        <v>58</v>
      </c>
      <c r="B90" s="257">
        <v>5</v>
      </c>
      <c r="C90" s="343" t="s">
        <v>59</v>
      </c>
      <c r="D90" s="259" t="s">
        <v>60</v>
      </c>
      <c r="E90" s="260" t="s">
        <v>61</v>
      </c>
      <c r="F90" s="259" t="s">
        <v>60</v>
      </c>
      <c r="G90" s="344" t="s">
        <v>61</v>
      </c>
      <c r="I90" s="262" t="s">
        <v>62</v>
      </c>
    </row>
    <row r="91" spans="1:12" ht="26.25" customHeight="1" x14ac:dyDescent="0.4">
      <c r="A91" s="256" t="s">
        <v>63</v>
      </c>
      <c r="B91" s="257">
        <v>10</v>
      </c>
      <c r="C91" s="345">
        <v>1</v>
      </c>
      <c r="D91" s="264">
        <v>105700127</v>
      </c>
      <c r="E91" s="265">
        <f>IF(ISBLANK(D91),"-",$D$101/$D$98*D91)</f>
        <v>115437133.79879451</v>
      </c>
      <c r="F91" s="264">
        <v>100996159</v>
      </c>
      <c r="G91" s="266">
        <f>IF(ISBLANK(F91),"-",$D$101/$F$98*F91)</f>
        <v>116897355.58865842</v>
      </c>
      <c r="I91" s="267"/>
    </row>
    <row r="92" spans="1:12" ht="26.25" customHeight="1" x14ac:dyDescent="0.4">
      <c r="A92" s="256" t="s">
        <v>64</v>
      </c>
      <c r="B92" s="257">
        <v>1</v>
      </c>
      <c r="C92" s="329">
        <v>2</v>
      </c>
      <c r="D92" s="269">
        <v>106184688</v>
      </c>
      <c r="E92" s="270">
        <f>IF(ISBLANK(D92),"-",$D$101/$D$98*D92)</f>
        <v>115966332.15056828</v>
      </c>
      <c r="F92" s="269">
        <v>100215300</v>
      </c>
      <c r="G92" s="271">
        <f>IF(ISBLANK(F92),"-",$D$101/$F$98*F92)</f>
        <v>115993555.35416035</v>
      </c>
      <c r="I92" s="628">
        <f>ABS((F96/D96*D95)-F95)/D95</f>
        <v>5.1802338913339617E-3</v>
      </c>
    </row>
    <row r="93" spans="1:12" ht="26.25" customHeight="1" x14ac:dyDescent="0.4">
      <c r="A93" s="256" t="s">
        <v>65</v>
      </c>
      <c r="B93" s="257">
        <v>1</v>
      </c>
      <c r="C93" s="329">
        <v>3</v>
      </c>
      <c r="D93" s="269">
        <v>105841680</v>
      </c>
      <c r="E93" s="270">
        <f>IF(ISBLANK(D93),"-",$D$101/$D$98*D93)</f>
        <v>115591726.54209955</v>
      </c>
      <c r="F93" s="269">
        <v>100228916</v>
      </c>
      <c r="G93" s="271">
        <f>IF(ISBLANK(F93),"-",$D$101/$F$98*F93)</f>
        <v>116009315.10591185</v>
      </c>
      <c r="I93" s="628"/>
    </row>
    <row r="94" spans="1:12" ht="27" customHeight="1" x14ac:dyDescent="0.4">
      <c r="A94" s="256" t="s">
        <v>66</v>
      </c>
      <c r="B94" s="257">
        <v>1</v>
      </c>
      <c r="C94" s="346">
        <v>4</v>
      </c>
      <c r="D94" s="274"/>
      <c r="E94" s="275" t="str">
        <f>IF(ISBLANK(D94),"-",$D$101/$D$98*D94)</f>
        <v>-</v>
      </c>
      <c r="F94" s="347"/>
      <c r="G94" s="276" t="str">
        <f>IF(ISBLANK(F94),"-",$D$101/$F$98*F94)</f>
        <v>-</v>
      </c>
      <c r="I94" s="277"/>
    </row>
    <row r="95" spans="1:12" ht="27" customHeight="1" x14ac:dyDescent="0.4">
      <c r="A95" s="256" t="s">
        <v>67</v>
      </c>
      <c r="B95" s="257">
        <v>1</v>
      </c>
      <c r="C95" s="348" t="s">
        <v>68</v>
      </c>
      <c r="D95" s="349">
        <f>AVERAGE(D91:D94)</f>
        <v>105908831.66666667</v>
      </c>
      <c r="E95" s="280">
        <f>AVERAGE(E91:E94)</f>
        <v>115665064.16382079</v>
      </c>
      <c r="F95" s="350">
        <f>AVERAGE(F91:F94)</f>
        <v>100480125</v>
      </c>
      <c r="G95" s="351">
        <f>AVERAGE(G91:G94)</f>
        <v>116300075.34957688</v>
      </c>
    </row>
    <row r="96" spans="1:12" ht="26.25" customHeight="1" x14ac:dyDescent="0.4">
      <c r="A96" s="256" t="s">
        <v>69</v>
      </c>
      <c r="B96" s="242">
        <v>1</v>
      </c>
      <c r="C96" s="352" t="s">
        <v>110</v>
      </c>
      <c r="D96" s="353">
        <v>30.83</v>
      </c>
      <c r="E96" s="272"/>
      <c r="F96" s="284">
        <v>29.09</v>
      </c>
    </row>
    <row r="97" spans="1:10" ht="26.25" customHeight="1" x14ac:dyDescent="0.4">
      <c r="A97" s="256" t="s">
        <v>71</v>
      </c>
      <c r="B97" s="242">
        <v>1</v>
      </c>
      <c r="C97" s="354" t="s">
        <v>111</v>
      </c>
      <c r="D97" s="355">
        <f>D96*$B$87</f>
        <v>30.83</v>
      </c>
      <c r="E97" s="287"/>
      <c r="F97" s="286">
        <f>F96*$B$87</f>
        <v>29.09</v>
      </c>
    </row>
    <row r="98" spans="1:10" ht="19.5" customHeight="1" x14ac:dyDescent="0.3">
      <c r="A98" s="256" t="s">
        <v>73</v>
      </c>
      <c r="B98" s="356">
        <f>(B97/B96)*(B95/B94)*(B93/B92)*(B91/B90)*B89</f>
        <v>100</v>
      </c>
      <c r="C98" s="354" t="s">
        <v>112</v>
      </c>
      <c r="D98" s="357">
        <f>D97*$B$83/100</f>
        <v>30.521699999999996</v>
      </c>
      <c r="E98" s="290"/>
      <c r="F98" s="289">
        <f>F97*$B$83/100</f>
        <v>28.799099999999999</v>
      </c>
    </row>
    <row r="99" spans="1:10" ht="19.5" customHeight="1" x14ac:dyDescent="0.3">
      <c r="A99" s="629" t="s">
        <v>75</v>
      </c>
      <c r="B99" s="643"/>
      <c r="C99" s="354" t="s">
        <v>113</v>
      </c>
      <c r="D99" s="358">
        <f>D98/$B$98</f>
        <v>0.30521699999999996</v>
      </c>
      <c r="E99" s="290"/>
      <c r="F99" s="293">
        <f>F98/$B$98</f>
        <v>0.287991</v>
      </c>
      <c r="G99" s="359"/>
      <c r="H99" s="282"/>
    </row>
    <row r="100" spans="1:10" ht="19.5" customHeight="1" x14ac:dyDescent="0.3">
      <c r="A100" s="631"/>
      <c r="B100" s="644"/>
      <c r="C100" s="354" t="s">
        <v>77</v>
      </c>
      <c r="D100" s="360">
        <f>$B$56/$B$116</f>
        <v>0.33333333333333331</v>
      </c>
      <c r="F100" s="298"/>
      <c r="G100" s="361"/>
      <c r="H100" s="282"/>
    </row>
    <row r="101" spans="1:10" ht="18.75" x14ac:dyDescent="0.3">
      <c r="C101" s="354" t="s">
        <v>78</v>
      </c>
      <c r="D101" s="355">
        <f>D100*$B$98</f>
        <v>33.333333333333329</v>
      </c>
      <c r="F101" s="298"/>
      <c r="G101" s="359"/>
      <c r="H101" s="282"/>
    </row>
    <row r="102" spans="1:10" ht="19.5" customHeight="1" x14ac:dyDescent="0.3">
      <c r="C102" s="362" t="s">
        <v>79</v>
      </c>
      <c r="D102" s="363">
        <f>D101/B34</f>
        <v>33.333333333333329</v>
      </c>
      <c r="F102" s="302"/>
      <c r="G102" s="359"/>
      <c r="H102" s="282"/>
      <c r="J102" s="364"/>
    </row>
    <row r="103" spans="1:10" ht="18.75" x14ac:dyDescent="0.3">
      <c r="C103" s="365" t="s">
        <v>114</v>
      </c>
      <c r="D103" s="366">
        <f>AVERAGE(E91:E94,G91:G94)</f>
        <v>115982569.75669883</v>
      </c>
      <c r="F103" s="302"/>
      <c r="G103" s="367"/>
      <c r="H103" s="282"/>
      <c r="J103" s="368"/>
    </row>
    <row r="104" spans="1:10" ht="18.75" x14ac:dyDescent="0.3">
      <c r="C104" s="332" t="s">
        <v>81</v>
      </c>
      <c r="D104" s="369">
        <f>STDEV(E91:E94,G91:G94)/D103</f>
        <v>4.3763545453498328E-3</v>
      </c>
      <c r="F104" s="302"/>
      <c r="G104" s="359"/>
      <c r="H104" s="282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2"/>
      <c r="G105" s="359"/>
      <c r="H105" s="282"/>
      <c r="J105" s="368"/>
    </row>
    <row r="106" spans="1:10" ht="19.5" customHeight="1" x14ac:dyDescent="0.3">
      <c r="A106" s="306"/>
      <c r="B106" s="306"/>
      <c r="C106" s="306"/>
      <c r="D106" s="306"/>
      <c r="E106" s="306"/>
    </row>
    <row r="107" spans="1:10" ht="26.25" customHeight="1" x14ac:dyDescent="0.4">
      <c r="A107" s="254" t="s">
        <v>115</v>
      </c>
      <c r="B107" s="255">
        <v>900</v>
      </c>
      <c r="C107" s="371" t="s">
        <v>116</v>
      </c>
      <c r="D107" s="372" t="s">
        <v>60</v>
      </c>
      <c r="E107" s="373" t="s">
        <v>117</v>
      </c>
      <c r="F107" s="374" t="s">
        <v>118</v>
      </c>
    </row>
    <row r="108" spans="1:10" ht="26.25" customHeight="1" x14ac:dyDescent="0.4">
      <c r="A108" s="256" t="s">
        <v>119</v>
      </c>
      <c r="B108" s="257">
        <v>1</v>
      </c>
      <c r="C108" s="375">
        <v>1</v>
      </c>
      <c r="D108" s="376">
        <v>114513895</v>
      </c>
      <c r="E108" s="411">
        <f t="shared" ref="E108:E113" si="1">IF(ISBLANK(D108),"-",D108/$D$103*$D$100*$B$116)</f>
        <v>296.20113239485971</v>
      </c>
      <c r="F108" s="377">
        <f t="shared" ref="F108:F113" si="2">IF(ISBLANK(D108), "-", E108/$B$56)</f>
        <v>0.98733710798286567</v>
      </c>
    </row>
    <row r="109" spans="1:10" ht="26.25" customHeight="1" x14ac:dyDescent="0.4">
      <c r="A109" s="256" t="s">
        <v>92</v>
      </c>
      <c r="B109" s="257">
        <v>1</v>
      </c>
      <c r="C109" s="375">
        <v>2</v>
      </c>
      <c r="D109" s="376">
        <v>113629203</v>
      </c>
      <c r="E109" s="412">
        <f t="shared" si="1"/>
        <v>293.91279199546381</v>
      </c>
      <c r="F109" s="378">
        <f t="shared" si="2"/>
        <v>0.97970930665154599</v>
      </c>
    </row>
    <row r="110" spans="1:10" ht="26.25" customHeight="1" x14ac:dyDescent="0.4">
      <c r="A110" s="256" t="s">
        <v>93</v>
      </c>
      <c r="B110" s="257">
        <v>1</v>
      </c>
      <c r="C110" s="375">
        <v>3</v>
      </c>
      <c r="D110" s="376">
        <v>118085363</v>
      </c>
      <c r="E110" s="412">
        <f t="shared" si="1"/>
        <v>305.43907566726352</v>
      </c>
      <c r="F110" s="378">
        <f t="shared" si="2"/>
        <v>1.0181302522242117</v>
      </c>
    </row>
    <row r="111" spans="1:10" ht="26.25" customHeight="1" x14ac:dyDescent="0.4">
      <c r="A111" s="256" t="s">
        <v>94</v>
      </c>
      <c r="B111" s="257">
        <v>1</v>
      </c>
      <c r="C111" s="375">
        <v>4</v>
      </c>
      <c r="D111" s="376">
        <v>115611364</v>
      </c>
      <c r="E111" s="412">
        <f t="shared" si="1"/>
        <v>299.03984083778056</v>
      </c>
      <c r="F111" s="378">
        <f t="shared" si="2"/>
        <v>0.99679946945926856</v>
      </c>
    </row>
    <row r="112" spans="1:10" ht="26.25" customHeight="1" x14ac:dyDescent="0.4">
      <c r="A112" s="256" t="s">
        <v>95</v>
      </c>
      <c r="B112" s="257">
        <v>1</v>
      </c>
      <c r="C112" s="375">
        <v>5</v>
      </c>
      <c r="D112" s="376">
        <v>115024757</v>
      </c>
      <c r="E112" s="412">
        <f t="shared" si="1"/>
        <v>297.52252577596425</v>
      </c>
      <c r="F112" s="378">
        <f t="shared" si="2"/>
        <v>0.99174175258654751</v>
      </c>
    </row>
    <row r="113" spans="1:10" ht="26.25" customHeight="1" x14ac:dyDescent="0.4">
      <c r="A113" s="256" t="s">
        <v>97</v>
      </c>
      <c r="B113" s="257">
        <v>1</v>
      </c>
      <c r="C113" s="379">
        <v>6</v>
      </c>
      <c r="D113" s="380">
        <v>114140553</v>
      </c>
      <c r="E113" s="413">
        <f t="shared" si="1"/>
        <v>295.23544763520181</v>
      </c>
      <c r="F113" s="381">
        <f t="shared" si="2"/>
        <v>0.98411815878400599</v>
      </c>
    </row>
    <row r="114" spans="1:10" ht="26.25" customHeight="1" x14ac:dyDescent="0.4">
      <c r="A114" s="256" t="s">
        <v>98</v>
      </c>
      <c r="B114" s="257">
        <v>1</v>
      </c>
      <c r="C114" s="375"/>
      <c r="D114" s="329"/>
      <c r="E114" s="230"/>
      <c r="F114" s="382"/>
    </row>
    <row r="115" spans="1:10" ht="26.25" customHeight="1" x14ac:dyDescent="0.4">
      <c r="A115" s="256" t="s">
        <v>99</v>
      </c>
      <c r="B115" s="257">
        <v>1</v>
      </c>
      <c r="C115" s="375"/>
      <c r="D115" s="383"/>
      <c r="E115" s="384" t="s">
        <v>68</v>
      </c>
      <c r="F115" s="385">
        <f>AVERAGE(F108:F113)</f>
        <v>0.99297267461474092</v>
      </c>
    </row>
    <row r="116" spans="1:10" ht="27" customHeight="1" x14ac:dyDescent="0.4">
      <c r="A116" s="256" t="s">
        <v>100</v>
      </c>
      <c r="B116" s="288">
        <f>(B115/B114)*(B113/B112)*(B111/B110)*(B109/B108)*B107</f>
        <v>900</v>
      </c>
      <c r="C116" s="386"/>
      <c r="D116" s="387"/>
      <c r="E116" s="348" t="s">
        <v>81</v>
      </c>
      <c r="F116" s="388">
        <f>STDEV(F108:F113)/F115</f>
        <v>1.3772619060210963E-2</v>
      </c>
      <c r="I116" s="230"/>
    </row>
    <row r="117" spans="1:10" ht="27" customHeight="1" x14ac:dyDescent="0.4">
      <c r="A117" s="629" t="s">
        <v>75</v>
      </c>
      <c r="B117" s="630"/>
      <c r="C117" s="389"/>
      <c r="D117" s="390"/>
      <c r="E117" s="391" t="s">
        <v>20</v>
      </c>
      <c r="F117" s="392">
        <f>COUNT(F108:F113)</f>
        <v>6</v>
      </c>
      <c r="I117" s="230"/>
      <c r="J117" s="368"/>
    </row>
    <row r="118" spans="1:10" ht="19.5" customHeight="1" x14ac:dyDescent="0.3">
      <c r="A118" s="631"/>
      <c r="B118" s="632"/>
      <c r="C118" s="230"/>
      <c r="D118" s="230"/>
      <c r="E118" s="230"/>
      <c r="F118" s="329"/>
      <c r="G118" s="230"/>
      <c r="H118" s="230"/>
      <c r="I118" s="230"/>
    </row>
    <row r="119" spans="1:10" ht="18.75" x14ac:dyDescent="0.3">
      <c r="A119" s="401"/>
      <c r="B119" s="252"/>
      <c r="C119" s="230"/>
      <c r="D119" s="230"/>
      <c r="E119" s="230"/>
      <c r="F119" s="329"/>
      <c r="G119" s="230"/>
      <c r="H119" s="230"/>
      <c r="I119" s="230"/>
    </row>
    <row r="120" spans="1:10" ht="26.25" customHeight="1" x14ac:dyDescent="0.4">
      <c r="A120" s="240" t="s">
        <v>103</v>
      </c>
      <c r="B120" s="336" t="s">
        <v>120</v>
      </c>
      <c r="C120" s="641" t="str">
        <f>B20</f>
        <v xml:space="preserve">Each film coated tablet contains:
Lamivudine USP 150mg 
Zidovudine USP 300mg
 Nevirapine USP 200mg </v>
      </c>
      <c r="D120" s="641"/>
      <c r="E120" s="337" t="s">
        <v>121</v>
      </c>
      <c r="F120" s="337"/>
      <c r="G120" s="338">
        <f>F115</f>
        <v>0.99297267461474092</v>
      </c>
      <c r="H120" s="230"/>
      <c r="I120" s="230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642" t="s">
        <v>23</v>
      </c>
      <c r="C122" s="642"/>
      <c r="E122" s="343" t="s">
        <v>24</v>
      </c>
      <c r="F122" s="395"/>
      <c r="G122" s="642" t="s">
        <v>25</v>
      </c>
      <c r="H122" s="642"/>
    </row>
    <row r="123" spans="1:10" ht="69.95" customHeight="1" x14ac:dyDescent="0.3">
      <c r="A123" s="396" t="s">
        <v>26</v>
      </c>
      <c r="B123" s="397"/>
      <c r="C123" s="397"/>
      <c r="E123" s="397"/>
      <c r="F123" s="230"/>
      <c r="G123" s="398"/>
      <c r="H123" s="398"/>
    </row>
    <row r="124" spans="1:10" ht="69.95" customHeight="1" x14ac:dyDescent="0.3">
      <c r="A124" s="396" t="s">
        <v>27</v>
      </c>
      <c r="B124" s="399"/>
      <c r="C124" s="399"/>
      <c r="E124" s="399"/>
      <c r="F124" s="230"/>
      <c r="G124" s="400"/>
      <c r="H124" s="400"/>
    </row>
    <row r="125" spans="1:10" ht="18.75" x14ac:dyDescent="0.3">
      <c r="A125" s="328"/>
      <c r="B125" s="328"/>
      <c r="C125" s="329"/>
      <c r="D125" s="329"/>
      <c r="E125" s="329"/>
      <c r="F125" s="333"/>
      <c r="G125" s="329"/>
      <c r="H125" s="329"/>
      <c r="I125" s="230"/>
    </row>
    <row r="126" spans="1:10" ht="18.75" x14ac:dyDescent="0.3">
      <c r="A126" s="328"/>
      <c r="B126" s="328"/>
      <c r="C126" s="329"/>
      <c r="D126" s="329"/>
      <c r="E126" s="329"/>
      <c r="F126" s="333"/>
      <c r="G126" s="329"/>
      <c r="H126" s="329"/>
      <c r="I126" s="230"/>
    </row>
    <row r="127" spans="1:10" ht="18.75" x14ac:dyDescent="0.3">
      <c r="A127" s="328"/>
      <c r="B127" s="328"/>
      <c r="C127" s="329"/>
      <c r="D127" s="329"/>
      <c r="E127" s="329"/>
      <c r="F127" s="333"/>
      <c r="G127" s="329"/>
      <c r="H127" s="329"/>
      <c r="I127" s="230"/>
    </row>
    <row r="128" spans="1:10" ht="18.75" x14ac:dyDescent="0.3">
      <c r="A128" s="328"/>
      <c r="B128" s="328"/>
      <c r="C128" s="329"/>
      <c r="D128" s="329"/>
      <c r="E128" s="329"/>
      <c r="F128" s="333"/>
      <c r="G128" s="329"/>
      <c r="H128" s="329"/>
      <c r="I128" s="230"/>
    </row>
    <row r="129" spans="1:9" ht="18.75" x14ac:dyDescent="0.3">
      <c r="A129" s="328"/>
      <c r="B129" s="328"/>
      <c r="C129" s="329"/>
      <c r="D129" s="329"/>
      <c r="E129" s="329"/>
      <c r="F129" s="333"/>
      <c r="G129" s="329"/>
      <c r="H129" s="329"/>
      <c r="I129" s="230"/>
    </row>
    <row r="130" spans="1:9" ht="18.75" x14ac:dyDescent="0.3">
      <c r="A130" s="328"/>
      <c r="B130" s="328"/>
      <c r="C130" s="329"/>
      <c r="D130" s="329"/>
      <c r="E130" s="329"/>
      <c r="F130" s="333"/>
      <c r="G130" s="329"/>
      <c r="H130" s="329"/>
      <c r="I130" s="230"/>
    </row>
    <row r="131" spans="1:9" ht="18.75" x14ac:dyDescent="0.3">
      <c r="A131" s="328"/>
      <c r="B131" s="328"/>
      <c r="C131" s="329"/>
      <c r="D131" s="329"/>
      <c r="E131" s="329"/>
      <c r="F131" s="333"/>
      <c r="G131" s="329"/>
      <c r="H131" s="329"/>
      <c r="I131" s="230"/>
    </row>
    <row r="132" spans="1:9" ht="18.75" x14ac:dyDescent="0.3">
      <c r="A132" s="328"/>
      <c r="B132" s="328"/>
      <c r="C132" s="329"/>
      <c r="D132" s="329"/>
      <c r="E132" s="329"/>
      <c r="F132" s="333"/>
      <c r="G132" s="329"/>
      <c r="H132" s="329"/>
      <c r="I132" s="230"/>
    </row>
    <row r="133" spans="1:9" ht="18.75" x14ac:dyDescent="0.3">
      <c r="A133" s="328"/>
      <c r="B133" s="328"/>
      <c r="C133" s="329"/>
      <c r="D133" s="329"/>
      <c r="E133" s="329"/>
      <c r="F133" s="333"/>
      <c r="G133" s="329"/>
      <c r="H133" s="329"/>
      <c r="I133" s="23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24" zoomScale="55" zoomScaleNormal="40" zoomScalePageLayoutView="55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9" t="s">
        <v>42</v>
      </c>
      <c r="B1" s="639"/>
      <c r="C1" s="639"/>
      <c r="D1" s="639"/>
      <c r="E1" s="639"/>
      <c r="F1" s="639"/>
      <c r="G1" s="639"/>
      <c r="H1" s="639"/>
      <c r="I1" s="639"/>
    </row>
    <row r="2" spans="1:9" ht="18.75" customHeight="1" x14ac:dyDescent="0.25">
      <c r="A2" s="639"/>
      <c r="B2" s="639"/>
      <c r="C2" s="639"/>
      <c r="D2" s="639"/>
      <c r="E2" s="639"/>
      <c r="F2" s="639"/>
      <c r="G2" s="639"/>
      <c r="H2" s="639"/>
      <c r="I2" s="639"/>
    </row>
    <row r="3" spans="1:9" ht="18.75" customHeight="1" x14ac:dyDescent="0.25">
      <c r="A3" s="639"/>
      <c r="B3" s="639"/>
      <c r="C3" s="639"/>
      <c r="D3" s="639"/>
      <c r="E3" s="639"/>
      <c r="F3" s="639"/>
      <c r="G3" s="639"/>
      <c r="H3" s="639"/>
      <c r="I3" s="639"/>
    </row>
    <row r="4" spans="1:9" ht="18.75" customHeight="1" x14ac:dyDescent="0.25">
      <c r="A4" s="639"/>
      <c r="B4" s="639"/>
      <c r="C4" s="639"/>
      <c r="D4" s="639"/>
      <c r="E4" s="639"/>
      <c r="F4" s="639"/>
      <c r="G4" s="639"/>
      <c r="H4" s="639"/>
      <c r="I4" s="639"/>
    </row>
    <row r="5" spans="1:9" ht="18.75" customHeight="1" x14ac:dyDescent="0.25">
      <c r="A5" s="639"/>
      <c r="B5" s="639"/>
      <c r="C5" s="639"/>
      <c r="D5" s="639"/>
      <c r="E5" s="639"/>
      <c r="F5" s="639"/>
      <c r="G5" s="639"/>
      <c r="H5" s="639"/>
      <c r="I5" s="639"/>
    </row>
    <row r="6" spans="1:9" ht="18.75" customHeight="1" x14ac:dyDescent="0.25">
      <c r="A6" s="639"/>
      <c r="B6" s="639"/>
      <c r="C6" s="639"/>
      <c r="D6" s="639"/>
      <c r="E6" s="639"/>
      <c r="F6" s="639"/>
      <c r="G6" s="639"/>
      <c r="H6" s="639"/>
      <c r="I6" s="639"/>
    </row>
    <row r="7" spans="1:9" ht="18.75" customHeight="1" x14ac:dyDescent="0.25">
      <c r="A7" s="639"/>
      <c r="B7" s="639"/>
      <c r="C7" s="639"/>
      <c r="D7" s="639"/>
      <c r="E7" s="639"/>
      <c r="F7" s="639"/>
      <c r="G7" s="639"/>
      <c r="H7" s="639"/>
      <c r="I7" s="639"/>
    </row>
    <row r="8" spans="1:9" x14ac:dyDescent="0.25">
      <c r="A8" s="640" t="s">
        <v>43</v>
      </c>
      <c r="B8" s="640"/>
      <c r="C8" s="640"/>
      <c r="D8" s="640"/>
      <c r="E8" s="640"/>
      <c r="F8" s="640"/>
      <c r="G8" s="640"/>
      <c r="H8" s="640"/>
      <c r="I8" s="640"/>
    </row>
    <row r="9" spans="1:9" x14ac:dyDescent="0.25">
      <c r="A9" s="640"/>
      <c r="B9" s="640"/>
      <c r="C9" s="640"/>
      <c r="D9" s="640"/>
      <c r="E9" s="640"/>
      <c r="F9" s="640"/>
      <c r="G9" s="640"/>
      <c r="H9" s="640"/>
      <c r="I9" s="640"/>
    </row>
    <row r="10" spans="1:9" x14ac:dyDescent="0.25">
      <c r="A10" s="640"/>
      <c r="B10" s="640"/>
      <c r="C10" s="640"/>
      <c r="D10" s="640"/>
      <c r="E10" s="640"/>
      <c r="F10" s="640"/>
      <c r="G10" s="640"/>
      <c r="H10" s="640"/>
      <c r="I10" s="640"/>
    </row>
    <row r="11" spans="1:9" x14ac:dyDescent="0.25">
      <c r="A11" s="640"/>
      <c r="B11" s="640"/>
      <c r="C11" s="640"/>
      <c r="D11" s="640"/>
      <c r="E11" s="640"/>
      <c r="F11" s="640"/>
      <c r="G11" s="640"/>
      <c r="H11" s="640"/>
      <c r="I11" s="640"/>
    </row>
    <row r="12" spans="1:9" x14ac:dyDescent="0.25">
      <c r="A12" s="640"/>
      <c r="B12" s="640"/>
      <c r="C12" s="640"/>
      <c r="D12" s="640"/>
      <c r="E12" s="640"/>
      <c r="F12" s="640"/>
      <c r="G12" s="640"/>
      <c r="H12" s="640"/>
      <c r="I12" s="640"/>
    </row>
    <row r="13" spans="1:9" x14ac:dyDescent="0.25">
      <c r="A13" s="640"/>
      <c r="B13" s="640"/>
      <c r="C13" s="640"/>
      <c r="D13" s="640"/>
      <c r="E13" s="640"/>
      <c r="F13" s="640"/>
      <c r="G13" s="640"/>
      <c r="H13" s="640"/>
      <c r="I13" s="640"/>
    </row>
    <row r="14" spans="1:9" x14ac:dyDescent="0.25">
      <c r="A14" s="640"/>
      <c r="B14" s="640"/>
      <c r="C14" s="640"/>
      <c r="D14" s="640"/>
      <c r="E14" s="640"/>
      <c r="F14" s="640"/>
      <c r="G14" s="640"/>
      <c r="H14" s="640"/>
      <c r="I14" s="640"/>
    </row>
    <row r="15" spans="1:9" ht="19.5" customHeight="1" x14ac:dyDescent="0.3">
      <c r="A15" s="414"/>
    </row>
    <row r="16" spans="1:9" ht="19.5" customHeight="1" x14ac:dyDescent="0.3">
      <c r="A16" s="612" t="s">
        <v>28</v>
      </c>
      <c r="B16" s="613"/>
      <c r="C16" s="613"/>
      <c r="D16" s="613"/>
      <c r="E16" s="613"/>
      <c r="F16" s="613"/>
      <c r="G16" s="613"/>
      <c r="H16" s="614"/>
    </row>
    <row r="17" spans="1:14" ht="20.25" customHeight="1" x14ac:dyDescent="0.25">
      <c r="A17" s="615" t="s">
        <v>44</v>
      </c>
      <c r="B17" s="615"/>
      <c r="C17" s="615"/>
      <c r="D17" s="615"/>
      <c r="E17" s="615"/>
      <c r="F17" s="615"/>
      <c r="G17" s="615"/>
      <c r="H17" s="615"/>
    </row>
    <row r="18" spans="1:14" ht="26.25" customHeight="1" x14ac:dyDescent="0.4">
      <c r="A18" s="416" t="s">
        <v>30</v>
      </c>
      <c r="B18" s="611" t="s">
        <v>5</v>
      </c>
      <c r="C18" s="611"/>
      <c r="D18" s="586"/>
      <c r="E18" s="417"/>
      <c r="F18" s="418"/>
      <c r="G18" s="418"/>
      <c r="H18" s="418"/>
    </row>
    <row r="19" spans="1:14" ht="26.25" customHeight="1" x14ac:dyDescent="0.4">
      <c r="A19" s="416" t="s">
        <v>31</v>
      </c>
      <c r="B19" s="419" t="s">
        <v>7</v>
      </c>
      <c r="C19" s="588">
        <v>21</v>
      </c>
      <c r="D19" s="418"/>
      <c r="E19" s="418"/>
      <c r="F19" s="418"/>
      <c r="G19" s="418"/>
      <c r="H19" s="418"/>
    </row>
    <row r="20" spans="1:14" ht="26.25" customHeight="1" x14ac:dyDescent="0.4">
      <c r="A20" s="416" t="s">
        <v>32</v>
      </c>
      <c r="B20" s="616" t="s">
        <v>9</v>
      </c>
      <c r="C20" s="616"/>
      <c r="D20" s="418"/>
      <c r="E20" s="418"/>
      <c r="F20" s="418"/>
      <c r="G20" s="418"/>
      <c r="H20" s="418"/>
    </row>
    <row r="21" spans="1:14" ht="26.25" customHeight="1" x14ac:dyDescent="0.4">
      <c r="A21" s="416" t="s">
        <v>33</v>
      </c>
      <c r="B21" s="616" t="s">
        <v>11</v>
      </c>
      <c r="C21" s="616"/>
      <c r="D21" s="616"/>
      <c r="E21" s="616"/>
      <c r="F21" s="616"/>
      <c r="G21" s="616"/>
      <c r="H21" s="616"/>
      <c r="I21" s="420"/>
    </row>
    <row r="22" spans="1:14" ht="26.25" customHeight="1" x14ac:dyDescent="0.4">
      <c r="A22" s="416" t="s">
        <v>34</v>
      </c>
      <c r="B22" s="421" t="s">
        <v>12</v>
      </c>
      <c r="C22" s="418"/>
      <c r="D22" s="418"/>
      <c r="E22" s="418"/>
      <c r="F22" s="418"/>
      <c r="G22" s="418"/>
      <c r="H22" s="418"/>
    </row>
    <row r="23" spans="1:14" ht="26.25" customHeight="1" x14ac:dyDescent="0.4">
      <c r="A23" s="416" t="s">
        <v>35</v>
      </c>
      <c r="B23" s="421"/>
      <c r="C23" s="418"/>
      <c r="D23" s="418"/>
      <c r="E23" s="418"/>
      <c r="F23" s="418"/>
      <c r="G23" s="418"/>
      <c r="H23" s="418"/>
    </row>
    <row r="24" spans="1:14" ht="18.75" x14ac:dyDescent="0.3">
      <c r="A24" s="416"/>
      <c r="B24" s="422"/>
    </row>
    <row r="25" spans="1:14" ht="18.75" x14ac:dyDescent="0.3">
      <c r="A25" s="423" t="s">
        <v>1</v>
      </c>
      <c r="B25" s="422"/>
    </row>
    <row r="26" spans="1:14" ht="26.25" customHeight="1" x14ac:dyDescent="0.4">
      <c r="A26" s="424" t="s">
        <v>4</v>
      </c>
      <c r="B26" s="611" t="s">
        <v>126</v>
      </c>
      <c r="C26" s="611"/>
    </row>
    <row r="27" spans="1:14" ht="26.25" customHeight="1" x14ac:dyDescent="0.4">
      <c r="A27" s="425" t="s">
        <v>45</v>
      </c>
      <c r="B27" s="617" t="s">
        <v>127</v>
      </c>
      <c r="C27" s="617"/>
    </row>
    <row r="28" spans="1:14" ht="27" customHeight="1" x14ac:dyDescent="0.4">
      <c r="A28" s="425" t="s">
        <v>6</v>
      </c>
      <c r="B28" s="426">
        <v>99.15</v>
      </c>
    </row>
    <row r="29" spans="1:14" s="3" customFormat="1" ht="27" customHeight="1" x14ac:dyDescent="0.4">
      <c r="A29" s="425" t="s">
        <v>46</v>
      </c>
      <c r="B29" s="427"/>
      <c r="C29" s="618" t="s">
        <v>47</v>
      </c>
      <c r="D29" s="619"/>
      <c r="E29" s="619"/>
      <c r="F29" s="619"/>
      <c r="G29" s="620"/>
      <c r="I29" s="428"/>
      <c r="J29" s="428"/>
      <c r="K29" s="428"/>
      <c r="L29" s="428"/>
    </row>
    <row r="30" spans="1:14" s="3" customFormat="1" ht="19.5" customHeight="1" x14ac:dyDescent="0.3">
      <c r="A30" s="425" t="s">
        <v>48</v>
      </c>
      <c r="B30" s="429">
        <f>B28-B29</f>
        <v>99.15</v>
      </c>
      <c r="C30" s="430"/>
      <c r="D30" s="430"/>
      <c r="E30" s="430"/>
      <c r="F30" s="430"/>
      <c r="G30" s="431"/>
      <c r="I30" s="428"/>
      <c r="J30" s="428"/>
      <c r="K30" s="428"/>
      <c r="L30" s="428"/>
    </row>
    <row r="31" spans="1:14" s="3" customFormat="1" ht="27" customHeight="1" x14ac:dyDescent="0.4">
      <c r="A31" s="425" t="s">
        <v>49</v>
      </c>
      <c r="B31" s="432">
        <v>1</v>
      </c>
      <c r="C31" s="621" t="s">
        <v>50</v>
      </c>
      <c r="D31" s="622"/>
      <c r="E31" s="622"/>
      <c r="F31" s="622"/>
      <c r="G31" s="622"/>
      <c r="H31" s="623"/>
      <c r="I31" s="428"/>
      <c r="J31" s="428"/>
      <c r="K31" s="428"/>
      <c r="L31" s="428"/>
    </row>
    <row r="32" spans="1:14" s="3" customFormat="1" ht="27" customHeight="1" x14ac:dyDescent="0.4">
      <c r="A32" s="425" t="s">
        <v>51</v>
      </c>
      <c r="B32" s="432">
        <v>1</v>
      </c>
      <c r="C32" s="621" t="s">
        <v>52</v>
      </c>
      <c r="D32" s="622"/>
      <c r="E32" s="622"/>
      <c r="F32" s="622"/>
      <c r="G32" s="622"/>
      <c r="H32" s="623"/>
      <c r="I32" s="428"/>
      <c r="J32" s="428"/>
      <c r="K32" s="428"/>
      <c r="L32" s="433"/>
      <c r="M32" s="433"/>
      <c r="N32" s="434"/>
    </row>
    <row r="33" spans="1:14" s="3" customFormat="1" ht="17.25" customHeight="1" x14ac:dyDescent="0.3">
      <c r="A33" s="425"/>
      <c r="B33" s="435"/>
      <c r="C33" s="436"/>
      <c r="D33" s="436"/>
      <c r="E33" s="436"/>
      <c r="F33" s="436"/>
      <c r="G33" s="436"/>
      <c r="H33" s="436"/>
      <c r="I33" s="428"/>
      <c r="J33" s="428"/>
      <c r="K33" s="428"/>
      <c r="L33" s="433"/>
      <c r="M33" s="433"/>
      <c r="N33" s="434"/>
    </row>
    <row r="34" spans="1:14" s="3" customFormat="1" ht="18.75" x14ac:dyDescent="0.3">
      <c r="A34" s="425" t="s">
        <v>53</v>
      </c>
      <c r="B34" s="437">
        <f>B31/B32</f>
        <v>1</v>
      </c>
      <c r="C34" s="415" t="s">
        <v>54</v>
      </c>
      <c r="D34" s="415"/>
      <c r="E34" s="415"/>
      <c r="F34" s="415"/>
      <c r="G34" s="415"/>
      <c r="I34" s="428"/>
      <c r="J34" s="428"/>
      <c r="K34" s="428"/>
      <c r="L34" s="433"/>
      <c r="M34" s="433"/>
      <c r="N34" s="434"/>
    </row>
    <row r="35" spans="1:14" s="3" customFormat="1" ht="19.5" customHeight="1" x14ac:dyDescent="0.3">
      <c r="A35" s="425"/>
      <c r="B35" s="429"/>
      <c r="G35" s="415"/>
      <c r="I35" s="428"/>
      <c r="J35" s="428"/>
      <c r="K35" s="428"/>
      <c r="L35" s="433"/>
      <c r="M35" s="433"/>
      <c r="N35" s="434"/>
    </row>
    <row r="36" spans="1:14" s="3" customFormat="1" ht="27" customHeight="1" x14ac:dyDescent="0.4">
      <c r="A36" s="438" t="s">
        <v>55</v>
      </c>
      <c r="B36" s="439">
        <v>50</v>
      </c>
      <c r="C36" s="415"/>
      <c r="D36" s="624" t="s">
        <v>56</v>
      </c>
      <c r="E36" s="625"/>
      <c r="F36" s="624" t="s">
        <v>57</v>
      </c>
      <c r="G36" s="626"/>
      <c r="J36" s="428"/>
      <c r="K36" s="428"/>
      <c r="L36" s="433"/>
      <c r="M36" s="433"/>
      <c r="N36" s="434"/>
    </row>
    <row r="37" spans="1:14" s="3" customFormat="1" ht="27" customHeight="1" x14ac:dyDescent="0.4">
      <c r="A37" s="440" t="s">
        <v>58</v>
      </c>
      <c r="B37" s="441">
        <v>5</v>
      </c>
      <c r="C37" s="442" t="s">
        <v>59</v>
      </c>
      <c r="D37" s="443" t="s">
        <v>60</v>
      </c>
      <c r="E37" s="444" t="s">
        <v>61</v>
      </c>
      <c r="F37" s="443" t="s">
        <v>60</v>
      </c>
      <c r="G37" s="445" t="s">
        <v>61</v>
      </c>
      <c r="I37" s="446" t="s">
        <v>62</v>
      </c>
      <c r="J37" s="428"/>
      <c r="K37" s="428"/>
      <c r="L37" s="433"/>
      <c r="M37" s="433"/>
      <c r="N37" s="434"/>
    </row>
    <row r="38" spans="1:14" s="3" customFormat="1" ht="26.25" customHeight="1" x14ac:dyDescent="0.4">
      <c r="A38" s="440" t="s">
        <v>63</v>
      </c>
      <c r="B38" s="441">
        <v>10</v>
      </c>
      <c r="C38" s="447">
        <v>1</v>
      </c>
      <c r="D38" s="448">
        <v>55915806</v>
      </c>
      <c r="E38" s="449">
        <f>IF(ISBLANK(D38),"-",$D$48/$D$45*D38)</f>
        <v>52533921.659677826</v>
      </c>
      <c r="F38" s="448">
        <v>49286327</v>
      </c>
      <c r="G38" s="450">
        <f>IF(ISBLANK(F38),"-",$D$48/$F$45*F38)</f>
        <v>52713523.058403634</v>
      </c>
      <c r="I38" s="451"/>
      <c r="J38" s="428"/>
      <c r="K38" s="428"/>
      <c r="L38" s="433"/>
      <c r="M38" s="433"/>
      <c r="N38" s="434"/>
    </row>
    <row r="39" spans="1:14" s="3" customFormat="1" ht="26.25" customHeight="1" x14ac:dyDescent="0.4">
      <c r="A39" s="440" t="s">
        <v>64</v>
      </c>
      <c r="B39" s="441">
        <v>1</v>
      </c>
      <c r="C39" s="452">
        <v>2</v>
      </c>
      <c r="D39" s="453">
        <v>55543086</v>
      </c>
      <c r="E39" s="454">
        <f>IF(ISBLANK(D39),"-",$D$48/$D$45*D39)</f>
        <v>52183744.407811061</v>
      </c>
      <c r="F39" s="453">
        <v>49171145</v>
      </c>
      <c r="G39" s="455">
        <f>IF(ISBLANK(F39),"-",$D$48/$F$45*F39)</f>
        <v>52590331.711381309</v>
      </c>
      <c r="I39" s="628">
        <f>ABS((F43/D43*D42)-F42)/D42</f>
        <v>4.2429831646600309E-3</v>
      </c>
      <c r="J39" s="428"/>
      <c r="K39" s="428"/>
      <c r="L39" s="433"/>
      <c r="M39" s="433"/>
      <c r="N39" s="434"/>
    </row>
    <row r="40" spans="1:14" ht="26.25" customHeight="1" x14ac:dyDescent="0.4">
      <c r="A40" s="440" t="s">
        <v>65</v>
      </c>
      <c r="B40" s="441">
        <v>1</v>
      </c>
      <c r="C40" s="452">
        <v>3</v>
      </c>
      <c r="D40" s="453">
        <v>55727326</v>
      </c>
      <c r="E40" s="454">
        <f>IF(ISBLANK(D40),"-",$D$48/$D$45*D40)</f>
        <v>52356841.254999116</v>
      </c>
      <c r="F40" s="453">
        <v>49114126</v>
      </c>
      <c r="G40" s="455">
        <f>IF(ISBLANK(F40),"-",$D$48/$F$45*F40)</f>
        <v>52529347.812717743</v>
      </c>
      <c r="I40" s="628"/>
      <c r="L40" s="433"/>
      <c r="M40" s="433"/>
      <c r="N40" s="456"/>
    </row>
    <row r="41" spans="1:14" ht="27" customHeight="1" x14ac:dyDescent="0.4">
      <c r="A41" s="440" t="s">
        <v>66</v>
      </c>
      <c r="B41" s="441">
        <v>1</v>
      </c>
      <c r="C41" s="457">
        <v>4</v>
      </c>
      <c r="D41" s="458"/>
      <c r="E41" s="459" t="str">
        <f>IF(ISBLANK(D41),"-",$D$48/$D$45*D41)</f>
        <v>-</v>
      </c>
      <c r="F41" s="458"/>
      <c r="G41" s="460" t="str">
        <f>IF(ISBLANK(F41),"-",$D$48/$F$45*F41)</f>
        <v>-</v>
      </c>
      <c r="I41" s="461"/>
      <c r="L41" s="433"/>
      <c r="M41" s="433"/>
      <c r="N41" s="456"/>
    </row>
    <row r="42" spans="1:14" ht="27" customHeight="1" x14ac:dyDescent="0.4">
      <c r="A42" s="440" t="s">
        <v>67</v>
      </c>
      <c r="B42" s="441">
        <v>1</v>
      </c>
      <c r="C42" s="462" t="s">
        <v>68</v>
      </c>
      <c r="D42" s="463">
        <f>AVERAGE(D38:D41)</f>
        <v>55728739.333333336</v>
      </c>
      <c r="E42" s="464">
        <f>AVERAGE(E38:E41)</f>
        <v>52358169.107496001</v>
      </c>
      <c r="F42" s="463">
        <f>AVERAGE(F38:F41)</f>
        <v>49190532.666666664</v>
      </c>
      <c r="G42" s="465">
        <f>AVERAGE(G38:G41)</f>
        <v>52611067.527500898</v>
      </c>
      <c r="H42" s="466"/>
    </row>
    <row r="43" spans="1:14" ht="26.25" customHeight="1" x14ac:dyDescent="0.4">
      <c r="A43" s="440" t="s">
        <v>69</v>
      </c>
      <c r="B43" s="441">
        <v>1</v>
      </c>
      <c r="C43" s="467" t="s">
        <v>70</v>
      </c>
      <c r="D43" s="468">
        <v>21.47</v>
      </c>
      <c r="E43" s="456"/>
      <c r="F43" s="468">
        <v>18.86</v>
      </c>
      <c r="H43" s="466"/>
    </row>
    <row r="44" spans="1:14" ht="26.25" customHeight="1" x14ac:dyDescent="0.4">
      <c r="A44" s="440" t="s">
        <v>71</v>
      </c>
      <c r="B44" s="441">
        <v>1</v>
      </c>
      <c r="C44" s="469" t="s">
        <v>72</v>
      </c>
      <c r="D44" s="470">
        <f>D43*$B$34</f>
        <v>21.47</v>
      </c>
      <c r="E44" s="471"/>
      <c r="F44" s="470">
        <f>F43*$B$34</f>
        <v>18.86</v>
      </c>
      <c r="H44" s="466"/>
    </row>
    <row r="45" spans="1:14" ht="19.5" customHeight="1" x14ac:dyDescent="0.3">
      <c r="A45" s="440" t="s">
        <v>73</v>
      </c>
      <c r="B45" s="472">
        <f>(B44/B43)*(B42/B41)*(B40/B39)*(B38/B37)*B36</f>
        <v>100</v>
      </c>
      <c r="C45" s="469" t="s">
        <v>74</v>
      </c>
      <c r="D45" s="473">
        <f>D44*$B$30/100</f>
        <v>21.287504999999999</v>
      </c>
      <c r="E45" s="474"/>
      <c r="F45" s="473">
        <f>F44*$B$30/100</f>
        <v>18.69969</v>
      </c>
      <c r="H45" s="466"/>
    </row>
    <row r="46" spans="1:14" ht="19.5" customHeight="1" x14ac:dyDescent="0.3">
      <c r="A46" s="629" t="s">
        <v>75</v>
      </c>
      <c r="B46" s="630"/>
      <c r="C46" s="469" t="s">
        <v>76</v>
      </c>
      <c r="D46" s="475">
        <f>D45/$B$45</f>
        <v>0.21287504999999998</v>
      </c>
      <c r="E46" s="476"/>
      <c r="F46" s="477">
        <f>F45/$B$45</f>
        <v>0.18699689999999999</v>
      </c>
      <c r="H46" s="466"/>
    </row>
    <row r="47" spans="1:14" ht="27" customHeight="1" x14ac:dyDescent="0.4">
      <c r="A47" s="631"/>
      <c r="B47" s="632"/>
      <c r="C47" s="478" t="s">
        <v>77</v>
      </c>
      <c r="D47" s="479">
        <v>0.2</v>
      </c>
      <c r="E47" s="480"/>
      <c r="F47" s="476"/>
      <c r="H47" s="466"/>
    </row>
    <row r="48" spans="1:14" ht="18.75" x14ac:dyDescent="0.3">
      <c r="C48" s="481" t="s">
        <v>78</v>
      </c>
      <c r="D48" s="473">
        <f>D47*$B$45</f>
        <v>20</v>
      </c>
      <c r="F48" s="482"/>
      <c r="H48" s="466"/>
    </row>
    <row r="49" spans="1:12" ht="19.5" customHeight="1" x14ac:dyDescent="0.3">
      <c r="C49" s="483" t="s">
        <v>79</v>
      </c>
      <c r="D49" s="484">
        <f>D48/B34</f>
        <v>20</v>
      </c>
      <c r="F49" s="482"/>
      <c r="H49" s="466"/>
    </row>
    <row r="50" spans="1:12" ht="18.75" x14ac:dyDescent="0.3">
      <c r="C50" s="438" t="s">
        <v>80</v>
      </c>
      <c r="D50" s="485">
        <f>AVERAGE(E38:E41,G38:G41)</f>
        <v>52484618.317498453</v>
      </c>
      <c r="F50" s="486"/>
      <c r="H50" s="466"/>
    </row>
    <row r="51" spans="1:12" ht="18.75" x14ac:dyDescent="0.3">
      <c r="C51" s="440" t="s">
        <v>81</v>
      </c>
      <c r="D51" s="487">
        <f>STDEV(E38:E41,G38:G41)/D50</f>
        <v>3.5630641555268912E-3</v>
      </c>
      <c r="F51" s="486"/>
      <c r="H51" s="466"/>
    </row>
    <row r="52" spans="1:12" ht="19.5" customHeight="1" x14ac:dyDescent="0.3">
      <c r="C52" s="488" t="s">
        <v>20</v>
      </c>
      <c r="D52" s="489">
        <f>COUNT(E38:E41,G38:G41)</f>
        <v>6</v>
      </c>
      <c r="F52" s="486"/>
    </row>
    <row r="54" spans="1:12" ht="18.75" x14ac:dyDescent="0.3">
      <c r="A54" s="490" t="s">
        <v>1</v>
      </c>
      <c r="B54" s="491" t="s">
        <v>82</v>
      </c>
    </row>
    <row r="55" spans="1:12" ht="18.75" x14ac:dyDescent="0.3">
      <c r="A55" s="415" t="s">
        <v>83</v>
      </c>
      <c r="B55" s="492" t="str">
        <f>B21</f>
        <v xml:space="preserve">Lamivudine 150mg + Zidovudine 300mg + Nevirapine 200mg </v>
      </c>
    </row>
    <row r="56" spans="1:12" ht="26.25" customHeight="1" x14ac:dyDescent="0.4">
      <c r="A56" s="493" t="s">
        <v>84</v>
      </c>
      <c r="B56" s="494">
        <v>200</v>
      </c>
      <c r="C56" s="415" t="str">
        <f>B20</f>
        <v xml:space="preserve">Each film coated tablet contains:
Lamivudine USP 150mg 
Zidovudine USP 300mg
 Nevirapine USP 200mg </v>
      </c>
      <c r="H56" s="495"/>
    </row>
    <row r="57" spans="1:12" ht="18.75" x14ac:dyDescent="0.3">
      <c r="A57" s="492" t="s">
        <v>85</v>
      </c>
      <c r="B57" s="587">
        <f>Uniformity!C46</f>
        <v>1056.7615000000001</v>
      </c>
      <c r="H57" s="495"/>
    </row>
    <row r="58" spans="1:12" ht="19.5" customHeight="1" x14ac:dyDescent="0.3">
      <c r="H58" s="495"/>
    </row>
    <row r="59" spans="1:12" s="3" customFormat="1" ht="27" customHeight="1" x14ac:dyDescent="0.4">
      <c r="A59" s="438" t="s">
        <v>86</v>
      </c>
      <c r="B59" s="439">
        <v>100</v>
      </c>
      <c r="C59" s="415"/>
      <c r="D59" s="496" t="s">
        <v>87</v>
      </c>
      <c r="E59" s="497" t="s">
        <v>59</v>
      </c>
      <c r="F59" s="497" t="s">
        <v>60</v>
      </c>
      <c r="G59" s="497" t="s">
        <v>88</v>
      </c>
      <c r="H59" s="442" t="s">
        <v>89</v>
      </c>
      <c r="L59" s="428"/>
    </row>
    <row r="60" spans="1:12" s="3" customFormat="1" ht="26.25" customHeight="1" x14ac:dyDescent="0.4">
      <c r="A60" s="440" t="s">
        <v>90</v>
      </c>
      <c r="B60" s="441">
        <v>5</v>
      </c>
      <c r="C60" s="633" t="s">
        <v>91</v>
      </c>
      <c r="D60" s="636">
        <v>932.65</v>
      </c>
      <c r="E60" s="498">
        <v>1</v>
      </c>
      <c r="F60" s="499">
        <v>46091816</v>
      </c>
      <c r="G60" s="589">
        <f>IF(ISBLANK(F60),"-",(F60/$D$50*$D$47*$B$68)*($B$57/$D$60))</f>
        <v>199.01236465815799</v>
      </c>
      <c r="H60" s="500">
        <f t="shared" ref="H60:H71" si="0">IF(ISBLANK(F60),"-",G60/$B$56)</f>
        <v>0.99506182329078996</v>
      </c>
      <c r="L60" s="428"/>
    </row>
    <row r="61" spans="1:12" s="3" customFormat="1" ht="26.25" customHeight="1" x14ac:dyDescent="0.4">
      <c r="A61" s="440" t="s">
        <v>92</v>
      </c>
      <c r="B61" s="441">
        <v>50</v>
      </c>
      <c r="C61" s="634"/>
      <c r="D61" s="637"/>
      <c r="E61" s="501">
        <v>2</v>
      </c>
      <c r="F61" s="453">
        <v>45939004</v>
      </c>
      <c r="G61" s="590">
        <f>IF(ISBLANK(F61),"-",(F61/$D$50*$D$47*$B$68)*($B$57/$D$60))</f>
        <v>198.35256254777596</v>
      </c>
      <c r="H61" s="502">
        <f t="shared" si="0"/>
        <v>0.99176281273887978</v>
      </c>
      <c r="L61" s="428"/>
    </row>
    <row r="62" spans="1:12" s="3" customFormat="1" ht="26.25" customHeight="1" x14ac:dyDescent="0.4">
      <c r="A62" s="440" t="s">
        <v>93</v>
      </c>
      <c r="B62" s="441">
        <v>1</v>
      </c>
      <c r="C62" s="634"/>
      <c r="D62" s="637"/>
      <c r="E62" s="501">
        <v>3</v>
      </c>
      <c r="F62" s="503">
        <v>46063813</v>
      </c>
      <c r="G62" s="590">
        <f>IF(ISBLANK(F62),"-",(F62/$D$50*$D$47*$B$68)*($B$57/$D$60))</f>
        <v>198.89145505356527</v>
      </c>
      <c r="H62" s="502">
        <f t="shared" si="0"/>
        <v>0.99445727526782635</v>
      </c>
      <c r="L62" s="428"/>
    </row>
    <row r="63" spans="1:12" ht="27" customHeight="1" x14ac:dyDescent="0.4">
      <c r="A63" s="440" t="s">
        <v>94</v>
      </c>
      <c r="B63" s="441">
        <v>1</v>
      </c>
      <c r="C63" s="635"/>
      <c r="D63" s="638"/>
      <c r="E63" s="504">
        <v>4</v>
      </c>
      <c r="F63" s="505"/>
      <c r="G63" s="590" t="str">
        <f>IF(ISBLANK(F63),"-",(F63/$D$50*$D$47*$B$68)*($B$57/$D$60))</f>
        <v>-</v>
      </c>
      <c r="H63" s="502" t="str">
        <f t="shared" si="0"/>
        <v>-</v>
      </c>
    </row>
    <row r="64" spans="1:12" ht="26.25" customHeight="1" x14ac:dyDescent="0.4">
      <c r="A64" s="440" t="s">
        <v>95</v>
      </c>
      <c r="B64" s="441">
        <v>1</v>
      </c>
      <c r="C64" s="633" t="s">
        <v>96</v>
      </c>
      <c r="D64" s="636">
        <v>804.18</v>
      </c>
      <c r="E64" s="498">
        <v>1</v>
      </c>
      <c r="F64" s="499">
        <v>38792878</v>
      </c>
      <c r="G64" s="591">
        <f>IF(ISBLANK(F64),"-",(F64/$D$50*$D$47*$B$68)*($B$57/$D$64))</f>
        <v>194.2556537733941</v>
      </c>
      <c r="H64" s="506">
        <f t="shared" si="0"/>
        <v>0.97127826886697055</v>
      </c>
    </row>
    <row r="65" spans="1:8" ht="26.25" customHeight="1" x14ac:dyDescent="0.4">
      <c r="A65" s="440" t="s">
        <v>97</v>
      </c>
      <c r="B65" s="441">
        <v>1</v>
      </c>
      <c r="C65" s="634"/>
      <c r="D65" s="637"/>
      <c r="E65" s="501">
        <v>2</v>
      </c>
      <c r="F65" s="453">
        <v>38605013</v>
      </c>
      <c r="G65" s="592">
        <f>IF(ISBLANK(F65),"-",(F65/$D$50*$D$47*$B$68)*($B$57/$D$64))</f>
        <v>193.31491824982353</v>
      </c>
      <c r="H65" s="507">
        <f t="shared" si="0"/>
        <v>0.96657459124911771</v>
      </c>
    </row>
    <row r="66" spans="1:8" ht="26.25" customHeight="1" x14ac:dyDescent="0.4">
      <c r="A66" s="440" t="s">
        <v>98</v>
      </c>
      <c r="B66" s="441">
        <v>1</v>
      </c>
      <c r="C66" s="634"/>
      <c r="D66" s="637"/>
      <c r="E66" s="501">
        <v>3</v>
      </c>
      <c r="F66" s="453">
        <v>38720372</v>
      </c>
      <c r="G66" s="592">
        <f>IF(ISBLANK(F66),"-",(F66/$D$50*$D$47*$B$68)*($B$57/$D$64))</f>
        <v>193.89257938555173</v>
      </c>
      <c r="H66" s="507">
        <f t="shared" si="0"/>
        <v>0.96946289692775867</v>
      </c>
    </row>
    <row r="67" spans="1:8" ht="27" customHeight="1" x14ac:dyDescent="0.4">
      <c r="A67" s="440" t="s">
        <v>99</v>
      </c>
      <c r="B67" s="441">
        <v>1</v>
      </c>
      <c r="C67" s="635"/>
      <c r="D67" s="638"/>
      <c r="E67" s="504">
        <v>4</v>
      </c>
      <c r="F67" s="505"/>
      <c r="G67" s="593" t="str">
        <f>IF(ISBLANK(F67),"-",(F67/$D$50*$D$47*$B$68)*($B$57/$D$64))</f>
        <v>-</v>
      </c>
      <c r="H67" s="508" t="str">
        <f t="shared" si="0"/>
        <v>-</v>
      </c>
    </row>
    <row r="68" spans="1:8" ht="26.25" customHeight="1" x14ac:dyDescent="0.4">
      <c r="A68" s="440" t="s">
        <v>100</v>
      </c>
      <c r="B68" s="509">
        <f>(B67/B66)*(B65/B64)*(B63/B62)*(B61/B60)*B59</f>
        <v>1000</v>
      </c>
      <c r="C68" s="633" t="s">
        <v>101</v>
      </c>
      <c r="D68" s="636">
        <v>823.51</v>
      </c>
      <c r="E68" s="498">
        <v>1</v>
      </c>
      <c r="F68" s="499">
        <v>40373478</v>
      </c>
      <c r="G68" s="591">
        <f>IF(ISBLANK(F68),"-",(F68/$D$50*$D$47*$B$68)*($B$57/$D$68))</f>
        <v>197.42503398415153</v>
      </c>
      <c r="H68" s="502">
        <f t="shared" si="0"/>
        <v>0.98712516992075761</v>
      </c>
    </row>
    <row r="69" spans="1:8" ht="27" customHeight="1" x14ac:dyDescent="0.4">
      <c r="A69" s="488" t="s">
        <v>102</v>
      </c>
      <c r="B69" s="510">
        <f>(D47*B68)/B56*B57</f>
        <v>1056.7615000000001</v>
      </c>
      <c r="C69" s="634"/>
      <c r="D69" s="637"/>
      <c r="E69" s="501">
        <v>2</v>
      </c>
      <c r="F69" s="453">
        <v>40343565</v>
      </c>
      <c r="G69" s="592">
        <f>IF(ISBLANK(F69),"-",(F69/$D$50*$D$47*$B$68)*($B$57/$D$68))</f>
        <v>197.2787603576493</v>
      </c>
      <c r="H69" s="502">
        <f t="shared" si="0"/>
        <v>0.98639380178824654</v>
      </c>
    </row>
    <row r="70" spans="1:8" ht="26.25" customHeight="1" x14ac:dyDescent="0.4">
      <c r="A70" s="646" t="s">
        <v>75</v>
      </c>
      <c r="B70" s="647"/>
      <c r="C70" s="634"/>
      <c r="D70" s="637"/>
      <c r="E70" s="501">
        <v>3</v>
      </c>
      <c r="F70" s="453">
        <v>40423960</v>
      </c>
      <c r="G70" s="592">
        <f>IF(ISBLANK(F70),"-",(F70/$D$50*$D$47*$B$68)*($B$57/$D$68))</f>
        <v>197.67188937187882</v>
      </c>
      <c r="H70" s="502">
        <f t="shared" si="0"/>
        <v>0.98835944685939414</v>
      </c>
    </row>
    <row r="71" spans="1:8" ht="27" customHeight="1" x14ac:dyDescent="0.4">
      <c r="A71" s="648"/>
      <c r="B71" s="649"/>
      <c r="C71" s="645"/>
      <c r="D71" s="638"/>
      <c r="E71" s="504">
        <v>4</v>
      </c>
      <c r="F71" s="505"/>
      <c r="G71" s="593" t="str">
        <f>IF(ISBLANK(F71),"-",(F71/$D$50*$D$47*$B$68)*($B$57/$D$68))</f>
        <v>-</v>
      </c>
      <c r="H71" s="511" t="str">
        <f t="shared" si="0"/>
        <v>-</v>
      </c>
    </row>
    <row r="72" spans="1:8" ht="26.25" customHeight="1" x14ac:dyDescent="0.4">
      <c r="A72" s="512"/>
      <c r="B72" s="512"/>
      <c r="C72" s="512"/>
      <c r="D72" s="512"/>
      <c r="E72" s="512"/>
      <c r="F72" s="513"/>
      <c r="G72" s="514" t="s">
        <v>68</v>
      </c>
      <c r="H72" s="515">
        <f>AVERAGE(H60:H71)</f>
        <v>0.98338623187886021</v>
      </c>
    </row>
    <row r="73" spans="1:8" ht="26.25" customHeight="1" x14ac:dyDescent="0.4">
      <c r="C73" s="512"/>
      <c r="D73" s="512"/>
      <c r="E73" s="512"/>
      <c r="F73" s="513"/>
      <c r="G73" s="516" t="s">
        <v>81</v>
      </c>
      <c r="H73" s="594">
        <f>STDEV(H60:H71)/H72</f>
        <v>1.1368690233570572E-2</v>
      </c>
    </row>
    <row r="74" spans="1:8" ht="27" customHeight="1" x14ac:dyDescent="0.4">
      <c r="A74" s="512"/>
      <c r="B74" s="512"/>
      <c r="C74" s="513"/>
      <c r="D74" s="513"/>
      <c r="E74" s="517"/>
      <c r="F74" s="513"/>
      <c r="G74" s="518" t="s">
        <v>20</v>
      </c>
      <c r="H74" s="519">
        <f>COUNT(H60:H71)</f>
        <v>9</v>
      </c>
    </row>
    <row r="76" spans="1:8" ht="26.25" customHeight="1" x14ac:dyDescent="0.4">
      <c r="A76" s="424" t="s">
        <v>103</v>
      </c>
      <c r="B76" s="520" t="s">
        <v>104</v>
      </c>
      <c r="C76" s="641" t="str">
        <f>B20</f>
        <v xml:space="preserve">Each film coated tablet contains:
Lamivudine USP 150mg 
Zidovudine USP 300mg
 Nevirapine USP 200mg </v>
      </c>
      <c r="D76" s="641"/>
      <c r="E76" s="521" t="s">
        <v>105</v>
      </c>
      <c r="F76" s="521"/>
      <c r="G76" s="522">
        <f>H72</f>
        <v>0.98338623187886021</v>
      </c>
      <c r="H76" s="523"/>
    </row>
    <row r="77" spans="1:8" ht="18.75" x14ac:dyDescent="0.3">
      <c r="A77" s="423" t="s">
        <v>106</v>
      </c>
      <c r="B77" s="423" t="s">
        <v>107</v>
      </c>
    </row>
    <row r="78" spans="1:8" ht="18.75" x14ac:dyDescent="0.3">
      <c r="A78" s="423"/>
      <c r="B78" s="423"/>
    </row>
    <row r="79" spans="1:8" ht="26.25" customHeight="1" x14ac:dyDescent="0.4">
      <c r="A79" s="424" t="s">
        <v>4</v>
      </c>
      <c r="B79" s="627" t="str">
        <f>B26</f>
        <v>NEVIRAPINE</v>
      </c>
      <c r="C79" s="627"/>
    </row>
    <row r="80" spans="1:8" ht="26.25" customHeight="1" x14ac:dyDescent="0.4">
      <c r="A80" s="425" t="s">
        <v>45</v>
      </c>
      <c r="B80" s="627" t="str">
        <f>B27</f>
        <v>WRS/N1-2</v>
      </c>
      <c r="C80" s="627"/>
    </row>
    <row r="81" spans="1:12" ht="27" customHeight="1" x14ac:dyDescent="0.4">
      <c r="A81" s="425" t="s">
        <v>6</v>
      </c>
      <c r="B81" s="524">
        <f>B28</f>
        <v>99.15</v>
      </c>
    </row>
    <row r="82" spans="1:12" s="3" customFormat="1" ht="27" customHeight="1" x14ac:dyDescent="0.4">
      <c r="A82" s="425" t="s">
        <v>46</v>
      </c>
      <c r="B82" s="427">
        <v>0</v>
      </c>
      <c r="C82" s="618" t="s">
        <v>47</v>
      </c>
      <c r="D82" s="619"/>
      <c r="E82" s="619"/>
      <c r="F82" s="619"/>
      <c r="G82" s="620"/>
      <c r="I82" s="428"/>
      <c r="J82" s="428"/>
      <c r="K82" s="428"/>
      <c r="L82" s="428"/>
    </row>
    <row r="83" spans="1:12" s="3" customFormat="1" ht="19.5" customHeight="1" x14ac:dyDescent="0.3">
      <c r="A83" s="425" t="s">
        <v>48</v>
      </c>
      <c r="B83" s="429">
        <f>B81-B82</f>
        <v>99.15</v>
      </c>
      <c r="C83" s="430"/>
      <c r="D83" s="430"/>
      <c r="E83" s="430"/>
      <c r="F83" s="430"/>
      <c r="G83" s="431"/>
      <c r="I83" s="428"/>
      <c r="J83" s="428"/>
      <c r="K83" s="428"/>
      <c r="L83" s="428"/>
    </row>
    <row r="84" spans="1:12" s="3" customFormat="1" ht="27" customHeight="1" x14ac:dyDescent="0.4">
      <c r="A84" s="425" t="s">
        <v>49</v>
      </c>
      <c r="B84" s="432">
        <v>1</v>
      </c>
      <c r="C84" s="621" t="s">
        <v>108</v>
      </c>
      <c r="D84" s="622"/>
      <c r="E84" s="622"/>
      <c r="F84" s="622"/>
      <c r="G84" s="622"/>
      <c r="H84" s="623"/>
      <c r="I84" s="428"/>
      <c r="J84" s="428"/>
      <c r="K84" s="428"/>
      <c r="L84" s="428"/>
    </row>
    <row r="85" spans="1:12" s="3" customFormat="1" ht="27" customHeight="1" x14ac:dyDescent="0.4">
      <c r="A85" s="425" t="s">
        <v>51</v>
      </c>
      <c r="B85" s="432">
        <v>1</v>
      </c>
      <c r="C85" s="621" t="s">
        <v>109</v>
      </c>
      <c r="D85" s="622"/>
      <c r="E85" s="622"/>
      <c r="F85" s="622"/>
      <c r="G85" s="622"/>
      <c r="H85" s="623"/>
      <c r="I85" s="428"/>
      <c r="J85" s="428"/>
      <c r="K85" s="428"/>
      <c r="L85" s="428"/>
    </row>
    <row r="86" spans="1:12" s="3" customFormat="1" ht="18.75" x14ac:dyDescent="0.3">
      <c r="A86" s="425"/>
      <c r="B86" s="435"/>
      <c r="C86" s="436"/>
      <c r="D86" s="436"/>
      <c r="E86" s="436"/>
      <c r="F86" s="436"/>
      <c r="G86" s="436"/>
      <c r="H86" s="436"/>
      <c r="I86" s="428"/>
      <c r="J86" s="428"/>
      <c r="K86" s="428"/>
      <c r="L86" s="428"/>
    </row>
    <row r="87" spans="1:12" s="3" customFormat="1" ht="18.75" x14ac:dyDescent="0.3">
      <c r="A87" s="425" t="s">
        <v>53</v>
      </c>
      <c r="B87" s="437">
        <f>B84/B85</f>
        <v>1</v>
      </c>
      <c r="C87" s="415" t="s">
        <v>54</v>
      </c>
      <c r="D87" s="415"/>
      <c r="E87" s="415"/>
      <c r="F87" s="415"/>
      <c r="G87" s="415"/>
      <c r="I87" s="428"/>
      <c r="J87" s="428"/>
      <c r="K87" s="428"/>
      <c r="L87" s="428"/>
    </row>
    <row r="88" spans="1:12" ht="19.5" customHeight="1" x14ac:dyDescent="0.3">
      <c r="A88" s="423"/>
      <c r="B88" s="423"/>
    </row>
    <row r="89" spans="1:12" ht="27" customHeight="1" x14ac:dyDescent="0.4">
      <c r="A89" s="438" t="s">
        <v>55</v>
      </c>
      <c r="B89" s="439">
        <v>50</v>
      </c>
      <c r="D89" s="525" t="s">
        <v>56</v>
      </c>
      <c r="E89" s="526"/>
      <c r="F89" s="624" t="s">
        <v>57</v>
      </c>
      <c r="G89" s="626"/>
    </row>
    <row r="90" spans="1:12" ht="27" customHeight="1" x14ac:dyDescent="0.4">
      <c r="A90" s="440" t="s">
        <v>58</v>
      </c>
      <c r="B90" s="441">
        <v>5</v>
      </c>
      <c r="C90" s="527" t="s">
        <v>59</v>
      </c>
      <c r="D90" s="443" t="s">
        <v>60</v>
      </c>
      <c r="E90" s="444" t="s">
        <v>61</v>
      </c>
      <c r="F90" s="443" t="s">
        <v>60</v>
      </c>
      <c r="G90" s="528" t="s">
        <v>61</v>
      </c>
      <c r="I90" s="446" t="s">
        <v>62</v>
      </c>
    </row>
    <row r="91" spans="1:12" ht="26.25" customHeight="1" x14ac:dyDescent="0.4">
      <c r="A91" s="440" t="s">
        <v>63</v>
      </c>
      <c r="B91" s="441">
        <v>10</v>
      </c>
      <c r="C91" s="529">
        <v>1</v>
      </c>
      <c r="D91" s="448">
        <v>62028252</v>
      </c>
      <c r="E91" s="449">
        <f>IF(ISBLANK(D91),"-",$D$101/$D$98*D91)</f>
        <v>57163753.748971514</v>
      </c>
      <c r="F91" s="448">
        <v>60042994</v>
      </c>
      <c r="G91" s="450">
        <f>IF(ISBLANK(F91),"-",$D$101/$F$98*F91)</f>
        <v>57682273.415569223</v>
      </c>
      <c r="I91" s="451"/>
    </row>
    <row r="92" spans="1:12" ht="26.25" customHeight="1" x14ac:dyDescent="0.4">
      <c r="A92" s="440" t="s">
        <v>64</v>
      </c>
      <c r="B92" s="441">
        <v>1</v>
      </c>
      <c r="C92" s="513">
        <v>2</v>
      </c>
      <c r="D92" s="453">
        <v>62357615</v>
      </c>
      <c r="E92" s="454">
        <f>IF(ISBLANK(D92),"-",$D$101/$D$98*D92)</f>
        <v>57467286.813646987</v>
      </c>
      <c r="F92" s="453">
        <v>59746596</v>
      </c>
      <c r="G92" s="455">
        <f>IF(ISBLANK(F92),"-",$D$101/$F$98*F92)</f>
        <v>57397528.946034141</v>
      </c>
      <c r="I92" s="628">
        <f>ABS((F96/D96*D95)-F95)/D95</f>
        <v>2.4516756305647449E-3</v>
      </c>
    </row>
    <row r="93" spans="1:12" ht="26.25" customHeight="1" x14ac:dyDescent="0.4">
      <c r="A93" s="440" t="s">
        <v>65</v>
      </c>
      <c r="B93" s="441">
        <v>1</v>
      </c>
      <c r="C93" s="513">
        <v>3</v>
      </c>
      <c r="D93" s="453">
        <v>62281686</v>
      </c>
      <c r="E93" s="454">
        <f>IF(ISBLANK(D93),"-",$D$101/$D$98*D93)</f>
        <v>57397312.462952636</v>
      </c>
      <c r="F93" s="453">
        <v>59736891</v>
      </c>
      <c r="G93" s="455">
        <f>IF(ISBLANK(F93),"-",$D$101/$F$98*F93)</f>
        <v>57388205.51916609</v>
      </c>
      <c r="I93" s="628"/>
    </row>
    <row r="94" spans="1:12" ht="27" customHeight="1" x14ac:dyDescent="0.4">
      <c r="A94" s="440" t="s">
        <v>66</v>
      </c>
      <c r="B94" s="441">
        <v>1</v>
      </c>
      <c r="C94" s="530">
        <v>4</v>
      </c>
      <c r="D94" s="458"/>
      <c r="E94" s="459" t="str">
        <f>IF(ISBLANK(D94),"-",$D$101/$D$98*D94)</f>
        <v>-</v>
      </c>
      <c r="F94" s="531"/>
      <c r="G94" s="460" t="str">
        <f>IF(ISBLANK(F94),"-",$D$101/$F$98*F94)</f>
        <v>-</v>
      </c>
      <c r="I94" s="461"/>
    </row>
    <row r="95" spans="1:12" ht="27" customHeight="1" x14ac:dyDescent="0.4">
      <c r="A95" s="440" t="s">
        <v>67</v>
      </c>
      <c r="B95" s="441">
        <v>1</v>
      </c>
      <c r="C95" s="532" t="s">
        <v>68</v>
      </c>
      <c r="D95" s="533">
        <f>AVERAGE(D91:D94)</f>
        <v>62222517.666666664</v>
      </c>
      <c r="E95" s="464">
        <f>AVERAGE(E91:E94)</f>
        <v>57342784.341857046</v>
      </c>
      <c r="F95" s="534">
        <f>AVERAGE(F91:F94)</f>
        <v>59842160.333333336</v>
      </c>
      <c r="G95" s="535">
        <f>AVERAGE(G91:G94)</f>
        <v>57489335.960256487</v>
      </c>
    </row>
    <row r="96" spans="1:12" ht="26.25" customHeight="1" x14ac:dyDescent="0.4">
      <c r="A96" s="440" t="s">
        <v>69</v>
      </c>
      <c r="B96" s="426">
        <v>1</v>
      </c>
      <c r="C96" s="536" t="s">
        <v>110</v>
      </c>
      <c r="D96" s="537">
        <v>24.32</v>
      </c>
      <c r="E96" s="456"/>
      <c r="F96" s="468">
        <v>23.33</v>
      </c>
    </row>
    <row r="97" spans="1:10" ht="26.25" customHeight="1" x14ac:dyDescent="0.4">
      <c r="A97" s="440" t="s">
        <v>71</v>
      </c>
      <c r="B97" s="426">
        <v>1</v>
      </c>
      <c r="C97" s="538" t="s">
        <v>111</v>
      </c>
      <c r="D97" s="539">
        <f>D96*$B$87</f>
        <v>24.32</v>
      </c>
      <c r="E97" s="471"/>
      <c r="F97" s="470">
        <f>F96*$B$87</f>
        <v>23.33</v>
      </c>
    </row>
    <row r="98" spans="1:10" ht="19.5" customHeight="1" x14ac:dyDescent="0.3">
      <c r="A98" s="440" t="s">
        <v>73</v>
      </c>
      <c r="B98" s="540">
        <f>(B97/B96)*(B95/B94)*(B93/B92)*(B91/B90)*B89</f>
        <v>100</v>
      </c>
      <c r="C98" s="538" t="s">
        <v>112</v>
      </c>
      <c r="D98" s="541">
        <f>D97*$B$83/100</f>
        <v>24.11328</v>
      </c>
      <c r="E98" s="474"/>
      <c r="F98" s="473">
        <f>F97*$B$83/100</f>
        <v>23.131695000000001</v>
      </c>
    </row>
    <row r="99" spans="1:10" ht="19.5" customHeight="1" x14ac:dyDescent="0.3">
      <c r="A99" s="629" t="s">
        <v>75</v>
      </c>
      <c r="B99" s="643"/>
      <c r="C99" s="538" t="s">
        <v>113</v>
      </c>
      <c r="D99" s="542">
        <f>D98/$B$98</f>
        <v>0.24113280000000001</v>
      </c>
      <c r="E99" s="474"/>
      <c r="F99" s="477">
        <f>F98/$B$98</f>
        <v>0.23131694999999999</v>
      </c>
      <c r="G99" s="543"/>
      <c r="H99" s="466"/>
    </row>
    <row r="100" spans="1:10" ht="19.5" customHeight="1" x14ac:dyDescent="0.3">
      <c r="A100" s="631"/>
      <c r="B100" s="644"/>
      <c r="C100" s="538" t="s">
        <v>77</v>
      </c>
      <c r="D100" s="544">
        <f>$B$56/$B$116</f>
        <v>0.22222222222222221</v>
      </c>
      <c r="F100" s="482"/>
      <c r="G100" s="545"/>
      <c r="H100" s="466"/>
    </row>
    <row r="101" spans="1:10" ht="18.75" x14ac:dyDescent="0.3">
      <c r="C101" s="538" t="s">
        <v>78</v>
      </c>
      <c r="D101" s="539">
        <f>D100*$B$98</f>
        <v>22.222222222222221</v>
      </c>
      <c r="F101" s="482"/>
      <c r="G101" s="543"/>
      <c r="H101" s="466"/>
    </row>
    <row r="102" spans="1:10" ht="19.5" customHeight="1" x14ac:dyDescent="0.3">
      <c r="C102" s="546" t="s">
        <v>79</v>
      </c>
      <c r="D102" s="547">
        <f>D101/B34</f>
        <v>22.222222222222221</v>
      </c>
      <c r="F102" s="486"/>
      <c r="G102" s="543"/>
      <c r="H102" s="466"/>
      <c r="J102" s="548"/>
    </row>
    <row r="103" spans="1:10" ht="18.75" x14ac:dyDescent="0.3">
      <c r="C103" s="549" t="s">
        <v>114</v>
      </c>
      <c r="D103" s="550">
        <f>AVERAGE(E91:E94,G91:G94)</f>
        <v>57416060.151056767</v>
      </c>
      <c r="F103" s="486"/>
      <c r="G103" s="551"/>
      <c r="H103" s="466"/>
      <c r="J103" s="552"/>
    </row>
    <row r="104" spans="1:10" ht="18.75" x14ac:dyDescent="0.3">
      <c r="C104" s="516" t="s">
        <v>81</v>
      </c>
      <c r="D104" s="553">
        <f>STDEV(E91:E94,G91:G94)/D103</f>
        <v>2.9000079384284864E-3</v>
      </c>
      <c r="F104" s="486"/>
      <c r="G104" s="543"/>
      <c r="H104" s="466"/>
      <c r="J104" s="552"/>
    </row>
    <row r="105" spans="1:10" ht="19.5" customHeight="1" x14ac:dyDescent="0.3">
      <c r="C105" s="518" t="s">
        <v>20</v>
      </c>
      <c r="D105" s="554">
        <f>COUNT(E91:E94,G91:G94)</f>
        <v>6</v>
      </c>
      <c r="F105" s="486"/>
      <c r="G105" s="543"/>
      <c r="H105" s="466"/>
      <c r="J105" s="552"/>
    </row>
    <row r="106" spans="1:10" ht="19.5" customHeight="1" x14ac:dyDescent="0.3">
      <c r="A106" s="490"/>
      <c r="B106" s="490"/>
      <c r="C106" s="490"/>
      <c r="D106" s="490"/>
      <c r="E106" s="490"/>
    </row>
    <row r="107" spans="1:10" ht="26.25" customHeight="1" x14ac:dyDescent="0.4">
      <c r="A107" s="438" t="s">
        <v>115</v>
      </c>
      <c r="B107" s="439">
        <v>900</v>
      </c>
      <c r="C107" s="555" t="s">
        <v>116</v>
      </c>
      <c r="D107" s="556" t="s">
        <v>60</v>
      </c>
      <c r="E107" s="557" t="s">
        <v>117</v>
      </c>
      <c r="F107" s="558" t="s">
        <v>118</v>
      </c>
    </row>
    <row r="108" spans="1:10" ht="26.25" customHeight="1" x14ac:dyDescent="0.4">
      <c r="A108" s="440" t="s">
        <v>119</v>
      </c>
      <c r="B108" s="441">
        <v>1</v>
      </c>
      <c r="C108" s="559">
        <v>1</v>
      </c>
      <c r="D108" s="560">
        <v>56278020</v>
      </c>
      <c r="E108" s="595">
        <f t="shared" ref="E108:E113" si="1">IF(ISBLANK(D108),"-",D108/$D$103*$D$100*$B$116)</f>
        <v>196.03581246061577</v>
      </c>
      <c r="F108" s="561">
        <f t="shared" ref="F108:F113" si="2">IF(ISBLANK(D108), "-", E108/$B$56)</f>
        <v>0.98017906230307883</v>
      </c>
    </row>
    <row r="109" spans="1:10" ht="26.25" customHeight="1" x14ac:dyDescent="0.4">
      <c r="A109" s="440" t="s">
        <v>92</v>
      </c>
      <c r="B109" s="441">
        <v>1</v>
      </c>
      <c r="C109" s="559">
        <v>2</v>
      </c>
      <c r="D109" s="560">
        <v>56029269</v>
      </c>
      <c r="E109" s="596">
        <f t="shared" si="1"/>
        <v>195.16932667477275</v>
      </c>
      <c r="F109" s="562">
        <f t="shared" si="2"/>
        <v>0.97584663337386379</v>
      </c>
    </row>
    <row r="110" spans="1:10" ht="26.25" customHeight="1" x14ac:dyDescent="0.4">
      <c r="A110" s="440" t="s">
        <v>93</v>
      </c>
      <c r="B110" s="441">
        <v>1</v>
      </c>
      <c r="C110" s="559">
        <v>3</v>
      </c>
      <c r="D110" s="560">
        <v>58394196</v>
      </c>
      <c r="E110" s="596">
        <f t="shared" si="1"/>
        <v>203.40718553787855</v>
      </c>
      <c r="F110" s="562">
        <f t="shared" si="2"/>
        <v>1.0170359276893928</v>
      </c>
    </row>
    <row r="111" spans="1:10" ht="26.25" customHeight="1" x14ac:dyDescent="0.4">
      <c r="A111" s="440" t="s">
        <v>94</v>
      </c>
      <c r="B111" s="441">
        <v>1</v>
      </c>
      <c r="C111" s="559">
        <v>4</v>
      </c>
      <c r="D111" s="560">
        <v>65760964</v>
      </c>
      <c r="E111" s="596">
        <f t="shared" si="1"/>
        <v>229.06818693929361</v>
      </c>
      <c r="F111" s="562">
        <f t="shared" si="2"/>
        <v>1.145340934696468</v>
      </c>
    </row>
    <row r="112" spans="1:10" ht="26.25" customHeight="1" x14ac:dyDescent="0.4">
      <c r="A112" s="440" t="s">
        <v>95</v>
      </c>
      <c r="B112" s="441">
        <v>1</v>
      </c>
      <c r="C112" s="559">
        <v>5</v>
      </c>
      <c r="D112" s="560">
        <v>56873110</v>
      </c>
      <c r="E112" s="596">
        <f t="shared" si="1"/>
        <v>198.10871679586401</v>
      </c>
      <c r="F112" s="562">
        <f t="shared" si="2"/>
        <v>0.99054358397932007</v>
      </c>
    </row>
    <row r="113" spans="1:10" ht="26.25" customHeight="1" x14ac:dyDescent="0.4">
      <c r="A113" s="440" t="s">
        <v>97</v>
      </c>
      <c r="B113" s="441">
        <v>1</v>
      </c>
      <c r="C113" s="563">
        <v>6</v>
      </c>
      <c r="D113" s="564">
        <v>56379204</v>
      </c>
      <c r="E113" s="597">
        <f t="shared" si="1"/>
        <v>196.38827133617707</v>
      </c>
      <c r="F113" s="565">
        <f t="shared" si="2"/>
        <v>0.98194135668088534</v>
      </c>
    </row>
    <row r="114" spans="1:10" ht="26.25" customHeight="1" x14ac:dyDescent="0.4">
      <c r="A114" s="440" t="s">
        <v>98</v>
      </c>
      <c r="B114" s="441">
        <v>1</v>
      </c>
      <c r="C114" s="559"/>
      <c r="D114" s="513"/>
      <c r="E114" s="414"/>
      <c r="F114" s="566"/>
    </row>
    <row r="115" spans="1:10" ht="26.25" customHeight="1" x14ac:dyDescent="0.4">
      <c r="A115" s="440" t="s">
        <v>99</v>
      </c>
      <c r="B115" s="441">
        <v>1</v>
      </c>
      <c r="C115" s="559"/>
      <c r="D115" s="567"/>
      <c r="E115" s="568" t="s">
        <v>68</v>
      </c>
      <c r="F115" s="569">
        <f>AVERAGE(F108:F113)</f>
        <v>1.0151479164538348</v>
      </c>
    </row>
    <row r="116" spans="1:10" ht="27" customHeight="1" x14ac:dyDescent="0.4">
      <c r="A116" s="440" t="s">
        <v>100</v>
      </c>
      <c r="B116" s="472">
        <f>(B115/B114)*(B113/B112)*(B111/B110)*(B109/B108)*B107</f>
        <v>900</v>
      </c>
      <c r="C116" s="570"/>
      <c r="D116" s="571"/>
      <c r="E116" s="532" t="s">
        <v>81</v>
      </c>
      <c r="F116" s="572">
        <f>STDEV(F108:F113)/F115</f>
        <v>6.4489517175921482E-2</v>
      </c>
      <c r="I116" s="414"/>
    </row>
    <row r="117" spans="1:10" ht="27" customHeight="1" x14ac:dyDescent="0.4">
      <c r="A117" s="629" t="s">
        <v>75</v>
      </c>
      <c r="B117" s="630"/>
      <c r="C117" s="573"/>
      <c r="D117" s="574"/>
      <c r="E117" s="575" t="s">
        <v>20</v>
      </c>
      <c r="F117" s="576">
        <f>COUNT(F108:F113)</f>
        <v>6</v>
      </c>
      <c r="I117" s="414"/>
      <c r="J117" s="552"/>
    </row>
    <row r="118" spans="1:10" ht="19.5" customHeight="1" x14ac:dyDescent="0.3">
      <c r="A118" s="631"/>
      <c r="B118" s="632"/>
      <c r="C118" s="414"/>
      <c r="D118" s="414"/>
      <c r="E118" s="414"/>
      <c r="F118" s="513"/>
      <c r="G118" s="414"/>
      <c r="H118" s="414"/>
      <c r="I118" s="414"/>
    </row>
    <row r="119" spans="1:10" ht="18.75" x14ac:dyDescent="0.3">
      <c r="A119" s="585"/>
      <c r="B119" s="436"/>
      <c r="C119" s="414"/>
      <c r="D119" s="414"/>
      <c r="E119" s="414"/>
      <c r="F119" s="513"/>
      <c r="G119" s="414"/>
      <c r="H119" s="414"/>
      <c r="I119" s="414"/>
    </row>
    <row r="120" spans="1:10" ht="26.25" customHeight="1" x14ac:dyDescent="0.4">
      <c r="A120" s="424" t="s">
        <v>103</v>
      </c>
      <c r="B120" s="520" t="s">
        <v>120</v>
      </c>
      <c r="C120" s="641" t="str">
        <f>B20</f>
        <v xml:space="preserve">Each film coated tablet contains:
Lamivudine USP 150mg 
Zidovudine USP 300mg
 Nevirapine USP 200mg </v>
      </c>
      <c r="D120" s="641"/>
      <c r="E120" s="521" t="s">
        <v>121</v>
      </c>
      <c r="F120" s="521"/>
      <c r="G120" s="522">
        <f>F115</f>
        <v>1.0151479164538348</v>
      </c>
      <c r="H120" s="414"/>
      <c r="I120" s="414"/>
    </row>
    <row r="121" spans="1:10" ht="19.5" customHeight="1" x14ac:dyDescent="0.3">
      <c r="A121" s="577"/>
      <c r="B121" s="577"/>
      <c r="C121" s="578"/>
      <c r="D121" s="578"/>
      <c r="E121" s="578"/>
      <c r="F121" s="578"/>
      <c r="G121" s="578"/>
      <c r="H121" s="578"/>
    </row>
    <row r="122" spans="1:10" ht="18.75" x14ac:dyDescent="0.3">
      <c r="B122" s="642" t="s">
        <v>23</v>
      </c>
      <c r="C122" s="642"/>
      <c r="E122" s="527" t="s">
        <v>24</v>
      </c>
      <c r="F122" s="579"/>
      <c r="G122" s="642" t="s">
        <v>25</v>
      </c>
      <c r="H122" s="642"/>
    </row>
    <row r="123" spans="1:10" ht="69.95" customHeight="1" x14ac:dyDescent="0.3">
      <c r="A123" s="580" t="s">
        <v>26</v>
      </c>
      <c r="B123" s="581"/>
      <c r="C123" s="581"/>
      <c r="E123" s="581"/>
      <c r="F123" s="414"/>
      <c r="G123" s="582"/>
      <c r="H123" s="582"/>
    </row>
    <row r="124" spans="1:10" ht="69.95" customHeight="1" x14ac:dyDescent="0.3">
      <c r="A124" s="580" t="s">
        <v>27</v>
      </c>
      <c r="B124" s="583"/>
      <c r="C124" s="583"/>
      <c r="E124" s="583"/>
      <c r="F124" s="414"/>
      <c r="G124" s="584"/>
      <c r="H124" s="584"/>
    </row>
    <row r="125" spans="1:10" ht="18.75" x14ac:dyDescent="0.3">
      <c r="A125" s="512"/>
      <c r="B125" s="512"/>
      <c r="C125" s="513"/>
      <c r="D125" s="513"/>
      <c r="E125" s="513"/>
      <c r="F125" s="517"/>
      <c r="G125" s="513"/>
      <c r="H125" s="513"/>
      <c r="I125" s="414"/>
    </row>
    <row r="126" spans="1:10" ht="18.75" x14ac:dyDescent="0.3">
      <c r="A126" s="512"/>
      <c r="B126" s="512"/>
      <c r="C126" s="513"/>
      <c r="D126" s="513"/>
      <c r="E126" s="513"/>
      <c r="F126" s="517"/>
      <c r="G126" s="513"/>
      <c r="H126" s="513"/>
      <c r="I126" s="414"/>
    </row>
    <row r="127" spans="1:10" ht="18.75" x14ac:dyDescent="0.3">
      <c r="A127" s="512"/>
      <c r="B127" s="512"/>
      <c r="C127" s="513"/>
      <c r="D127" s="513"/>
      <c r="E127" s="513"/>
      <c r="F127" s="517"/>
      <c r="G127" s="513"/>
      <c r="H127" s="513"/>
      <c r="I127" s="414"/>
    </row>
    <row r="128" spans="1:10" ht="18.75" x14ac:dyDescent="0.3">
      <c r="A128" s="512"/>
      <c r="B128" s="512"/>
      <c r="C128" s="513"/>
      <c r="D128" s="513"/>
      <c r="E128" s="513"/>
      <c r="F128" s="517"/>
      <c r="G128" s="513"/>
      <c r="H128" s="513"/>
      <c r="I128" s="414"/>
    </row>
    <row r="129" spans="1:9" ht="18.75" x14ac:dyDescent="0.3">
      <c r="A129" s="512"/>
      <c r="B129" s="512"/>
      <c r="C129" s="513"/>
      <c r="D129" s="513"/>
      <c r="E129" s="513"/>
      <c r="F129" s="517"/>
      <c r="G129" s="513"/>
      <c r="H129" s="513"/>
      <c r="I129" s="414"/>
    </row>
    <row r="130" spans="1:9" ht="18.75" x14ac:dyDescent="0.3">
      <c r="A130" s="512"/>
      <c r="B130" s="512"/>
      <c r="C130" s="513"/>
      <c r="D130" s="513"/>
      <c r="E130" s="513"/>
      <c r="F130" s="517"/>
      <c r="G130" s="513"/>
      <c r="H130" s="513"/>
      <c r="I130" s="414"/>
    </row>
    <row r="131" spans="1:9" ht="18.75" x14ac:dyDescent="0.3">
      <c r="A131" s="512"/>
      <c r="B131" s="512"/>
      <c r="C131" s="513"/>
      <c r="D131" s="513"/>
      <c r="E131" s="513"/>
      <c r="F131" s="517"/>
      <c r="G131" s="513"/>
      <c r="H131" s="513"/>
      <c r="I131" s="414"/>
    </row>
    <row r="132" spans="1:9" ht="18.75" x14ac:dyDescent="0.3">
      <c r="A132" s="512"/>
      <c r="B132" s="512"/>
      <c r="C132" s="513"/>
      <c r="D132" s="513"/>
      <c r="E132" s="513"/>
      <c r="F132" s="517"/>
      <c r="G132" s="513"/>
      <c r="H132" s="513"/>
      <c r="I132" s="414"/>
    </row>
    <row r="133" spans="1:9" ht="18.75" x14ac:dyDescent="0.3">
      <c r="A133" s="512"/>
      <c r="B133" s="512"/>
      <c r="C133" s="513"/>
      <c r="D133" s="513"/>
      <c r="E133" s="513"/>
      <c r="F133" s="517"/>
      <c r="G133" s="513"/>
      <c r="H133" s="513"/>
      <c r="I133" s="414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22" sqref="K22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SST (Nevirapine)</vt:lpstr>
      <vt:lpstr>SST(zidovudine)</vt:lpstr>
      <vt:lpstr>SST(lamivudine)</vt:lpstr>
      <vt:lpstr>Uniformity</vt:lpstr>
      <vt:lpstr>LAMIVUDINE</vt:lpstr>
      <vt:lpstr>ZIDOVUDINE</vt:lpstr>
      <vt:lpstr>NEVIRAPINE</vt:lpstr>
      <vt:lpstr>Sheet4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2015-09-30T10:11:44Z</cp:lastPrinted>
  <dcterms:created xsi:type="dcterms:W3CDTF">2005-07-05T10:19:27Z</dcterms:created>
  <dcterms:modified xsi:type="dcterms:W3CDTF">2015-09-30T11:11:15Z</dcterms:modified>
  <cp:category/>
</cp:coreProperties>
</file>