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25" windowWidth="20775" windowHeight="11445" activeTab="2"/>
  </bookViews>
  <sheets>
    <sheet name="SST (Nevirapine)" sheetId="6" r:id="rId1"/>
    <sheet name="SST(zidovudine)" sheetId="7" r:id="rId2"/>
    <sheet name="SST(lamivudine)" sheetId="8" r:id="rId3"/>
    <sheet name="Uniformity" sheetId="2" r:id="rId4"/>
    <sheet name="LAMIVUDINE" sheetId="3" r:id="rId5"/>
    <sheet name="NEVIRAPINE" sheetId="4" r:id="rId6"/>
    <sheet name="ZIDOVUDINE" sheetId="5" r:id="rId7"/>
  </sheets>
  <definedNames>
    <definedName name="_xlnm.Print_Area" localSheetId="3">Uniformity!$A$1:$K$54</definedName>
  </definedNames>
  <calcPr calcId="145621"/>
</workbook>
</file>

<file path=xl/calcChain.xml><?xml version="1.0" encoding="utf-8"?>
<calcChain xmlns="http://schemas.openxmlformats.org/spreadsheetml/2006/main">
  <c r="B53" i="8" l="1"/>
  <c r="E51" i="8"/>
  <c r="D51" i="8"/>
  <c r="C51" i="8"/>
  <c r="B51" i="8"/>
  <c r="B52" i="8" s="1"/>
  <c r="B32" i="8"/>
  <c r="E30" i="8"/>
  <c r="D30" i="8"/>
  <c r="C30" i="8"/>
  <c r="B30" i="8"/>
  <c r="B31" i="8" s="1"/>
  <c r="B53" i="7"/>
  <c r="E51" i="7"/>
  <c r="D51" i="7"/>
  <c r="C51" i="7"/>
  <c r="B51" i="7"/>
  <c r="B52" i="7" s="1"/>
  <c r="B32" i="7"/>
  <c r="E30" i="7"/>
  <c r="D30" i="7"/>
  <c r="C30" i="7"/>
  <c r="B30" i="7"/>
  <c r="B31" i="7" s="1"/>
  <c r="B53" i="6"/>
  <c r="E51" i="6"/>
  <c r="D51" i="6"/>
  <c r="C51" i="6"/>
  <c r="B51" i="6"/>
  <c r="B52" i="6" s="1"/>
  <c r="B32" i="6"/>
  <c r="E30" i="6"/>
  <c r="D30" i="6"/>
  <c r="C30" i="6"/>
  <c r="B30" i="6"/>
  <c r="B31" i="6" s="1"/>
  <c r="B116" i="5" l="1"/>
  <c r="F115" i="5"/>
  <c r="G95" i="5"/>
  <c r="E95" i="5"/>
  <c r="F115" i="4"/>
  <c r="G95" i="4"/>
  <c r="E95" i="4"/>
  <c r="B98" i="4"/>
  <c r="G120" i="3"/>
  <c r="F115" i="3"/>
  <c r="G42" i="4"/>
  <c r="E42" i="4"/>
  <c r="B116" i="3"/>
  <c r="G42" i="3"/>
  <c r="E42" i="3"/>
  <c r="D44" i="4" l="1"/>
  <c r="H72" i="5" l="1"/>
  <c r="B45" i="4"/>
  <c r="C120" i="5"/>
  <c r="D100" i="5"/>
  <c r="B98" i="5"/>
  <c r="F95" i="5"/>
  <c r="I92" i="5" s="1"/>
  <c r="D95" i="5"/>
  <c r="B87" i="5"/>
  <c r="F97" i="5" s="1"/>
  <c r="B81" i="5"/>
  <c r="B83" i="5" s="1"/>
  <c r="B80" i="5"/>
  <c r="B79" i="5"/>
  <c r="C76" i="5"/>
  <c r="B68" i="5"/>
  <c r="C56" i="5"/>
  <c r="B55" i="5"/>
  <c r="B45" i="5"/>
  <c r="D48" i="5" s="1"/>
  <c r="F42" i="5"/>
  <c r="D42" i="5"/>
  <c r="B34" i="5"/>
  <c r="F44" i="5" s="1"/>
  <c r="B30" i="5"/>
  <c r="C120" i="4"/>
  <c r="B116" i="4"/>
  <c r="D100" i="4" s="1"/>
  <c r="D101" i="4" s="1"/>
  <c r="F95" i="4"/>
  <c r="D95" i="4"/>
  <c r="I92" i="4" s="1"/>
  <c r="B87" i="4"/>
  <c r="F97" i="4" s="1"/>
  <c r="B81" i="4"/>
  <c r="B83" i="4" s="1"/>
  <c r="B80" i="4"/>
  <c r="B79" i="4"/>
  <c r="C76" i="4"/>
  <c r="B68" i="4"/>
  <c r="C56" i="4"/>
  <c r="B55" i="4"/>
  <c r="D48" i="4"/>
  <c r="E41" i="4" s="1"/>
  <c r="D42" i="4"/>
  <c r="I39" i="4" s="1"/>
  <c r="B34" i="4"/>
  <c r="F44" i="4" s="1"/>
  <c r="B30" i="4"/>
  <c r="D45" i="4" s="1"/>
  <c r="D46" i="4" s="1"/>
  <c r="C120" i="3"/>
  <c r="D100" i="3"/>
  <c r="B98" i="3"/>
  <c r="F95" i="3"/>
  <c r="D95" i="3"/>
  <c r="B87" i="3"/>
  <c r="F97" i="3" s="1"/>
  <c r="B81" i="3"/>
  <c r="B83" i="3" s="1"/>
  <c r="B80" i="3"/>
  <c r="B79" i="3"/>
  <c r="C76" i="3"/>
  <c r="B68" i="3"/>
  <c r="B57" i="3"/>
  <c r="C56" i="3"/>
  <c r="B55" i="3"/>
  <c r="B45" i="3"/>
  <c r="D48" i="3" s="1"/>
  <c r="F42" i="3"/>
  <c r="I39" i="3" s="1"/>
  <c r="D42" i="3"/>
  <c r="B34" i="3"/>
  <c r="D44" i="3" s="1"/>
  <c r="B30" i="3"/>
  <c r="D49" i="2"/>
  <c r="C49" i="2"/>
  <c r="C46" i="2"/>
  <c r="B57" i="5" s="1"/>
  <c r="C45" i="2"/>
  <c r="D43" i="2"/>
  <c r="D41" i="2"/>
  <c r="D40" i="2"/>
  <c r="D39" i="2"/>
  <c r="D37" i="2"/>
  <c r="D36" i="2"/>
  <c r="D35" i="2"/>
  <c r="D33" i="2"/>
  <c r="D32" i="2"/>
  <c r="D31" i="2"/>
  <c r="D29" i="2"/>
  <c r="D28" i="2"/>
  <c r="D27" i="2"/>
  <c r="D25" i="2"/>
  <c r="D24" i="2"/>
  <c r="C19" i="2"/>
  <c r="D101" i="5" l="1"/>
  <c r="D102" i="5" s="1"/>
  <c r="D97" i="4"/>
  <c r="D98" i="4" s="1"/>
  <c r="E92" i="4" s="1"/>
  <c r="I92" i="3"/>
  <c r="D101" i="3"/>
  <c r="D102" i="3" s="1"/>
  <c r="B69" i="5"/>
  <c r="I39" i="5"/>
  <c r="F45" i="5"/>
  <c r="F46" i="5" s="1"/>
  <c r="F98" i="5"/>
  <c r="F99" i="5" s="1"/>
  <c r="D49" i="4"/>
  <c r="F45" i="4"/>
  <c r="F46" i="4" s="1"/>
  <c r="B69" i="3"/>
  <c r="F44" i="3"/>
  <c r="F45" i="3" s="1"/>
  <c r="F46" i="3" s="1"/>
  <c r="F98" i="3"/>
  <c r="F99" i="3" s="1"/>
  <c r="D45" i="3"/>
  <c r="D46" i="3" s="1"/>
  <c r="E94" i="4"/>
  <c r="G93" i="3"/>
  <c r="F98" i="4"/>
  <c r="E41" i="3"/>
  <c r="D49" i="3"/>
  <c r="G41" i="3"/>
  <c r="G39" i="5"/>
  <c r="D49" i="5"/>
  <c r="G41" i="5"/>
  <c r="C50" i="2"/>
  <c r="D102" i="4"/>
  <c r="D26" i="2"/>
  <c r="D30" i="2"/>
  <c r="D34" i="2"/>
  <c r="D38" i="2"/>
  <c r="D42" i="2"/>
  <c r="B49" i="2"/>
  <c r="D50" i="2"/>
  <c r="D97" i="3"/>
  <c r="D98" i="3" s="1"/>
  <c r="D99" i="3" s="1"/>
  <c r="B57" i="4"/>
  <c r="B69" i="4" s="1"/>
  <c r="D44" i="5"/>
  <c r="D45" i="5" s="1"/>
  <c r="D46" i="5" s="1"/>
  <c r="D97" i="5"/>
  <c r="D98" i="5" s="1"/>
  <c r="D99" i="5" s="1"/>
  <c r="G93" i="5" l="1"/>
  <c r="E93" i="5"/>
  <c r="E91" i="3"/>
  <c r="G38" i="5"/>
  <c r="G40" i="5"/>
  <c r="G42" i="5" s="1"/>
  <c r="E41" i="5"/>
  <c r="G94" i="5"/>
  <c r="E38" i="5"/>
  <c r="E39" i="5"/>
  <c r="G91" i="5"/>
  <c r="G92" i="5"/>
  <c r="E40" i="4"/>
  <c r="E38" i="4"/>
  <c r="G38" i="4"/>
  <c r="G40" i="4"/>
  <c r="G39" i="4"/>
  <c r="G41" i="4"/>
  <c r="E39" i="4"/>
  <c r="E40" i="3"/>
  <c r="E38" i="3"/>
  <c r="E39" i="3"/>
  <c r="G38" i="3"/>
  <c r="G40" i="3"/>
  <c r="G91" i="3"/>
  <c r="G94" i="3"/>
  <c r="G39" i="3"/>
  <c r="G92" i="3"/>
  <c r="E93" i="3"/>
  <c r="E93" i="4"/>
  <c r="E91" i="4"/>
  <c r="D99" i="4"/>
  <c r="E92" i="3"/>
  <c r="E92" i="5"/>
  <c r="E94" i="5"/>
  <c r="G91" i="4"/>
  <c r="G94" i="4"/>
  <c r="F99" i="4"/>
  <c r="G92" i="4"/>
  <c r="G93" i="4"/>
  <c r="E40" i="5"/>
  <c r="E94" i="3"/>
  <c r="E91" i="5"/>
  <c r="E95" i="3" l="1"/>
  <c r="D50" i="5"/>
  <c r="G67" i="5" s="1"/>
  <c r="H67" i="5" s="1"/>
  <c r="D52" i="5"/>
  <c r="E42" i="5"/>
  <c r="D52" i="4"/>
  <c r="D50" i="4"/>
  <c r="G66" i="4" s="1"/>
  <c r="H66" i="4" s="1"/>
  <c r="D103" i="3"/>
  <c r="E108" i="3" s="1"/>
  <c r="F108" i="3" s="1"/>
  <c r="D52" i="3"/>
  <c r="D105" i="3"/>
  <c r="D50" i="3"/>
  <c r="G70" i="3" s="1"/>
  <c r="H70" i="3" s="1"/>
  <c r="G95" i="3"/>
  <c r="D105" i="4"/>
  <c r="D103" i="4"/>
  <c r="D103" i="5"/>
  <c r="D105" i="5"/>
  <c r="G68" i="4"/>
  <c r="D51" i="5"/>
  <c r="E111" i="3" l="1"/>
  <c r="F111" i="3" s="1"/>
  <c r="E109" i="3"/>
  <c r="F109" i="3" s="1"/>
  <c r="E110" i="3"/>
  <c r="F110" i="3" s="1"/>
  <c r="E112" i="3"/>
  <c r="F112" i="3" s="1"/>
  <c r="E113" i="3"/>
  <c r="F113" i="3" s="1"/>
  <c r="D104" i="3"/>
  <c r="G69" i="5"/>
  <c r="H69" i="5" s="1"/>
  <c r="G66" i="5"/>
  <c r="H66" i="5" s="1"/>
  <c r="G70" i="5"/>
  <c r="H70" i="5" s="1"/>
  <c r="G61" i="5"/>
  <c r="H61" i="5" s="1"/>
  <c r="G60" i="5"/>
  <c r="H60" i="5" s="1"/>
  <c r="G63" i="5"/>
  <c r="H63" i="5" s="1"/>
  <c r="G62" i="5"/>
  <c r="H62" i="5" s="1"/>
  <c r="G71" i="5"/>
  <c r="H71" i="5" s="1"/>
  <c r="G65" i="5"/>
  <c r="H65" i="5" s="1"/>
  <c r="G64" i="5"/>
  <c r="H64" i="5" s="1"/>
  <c r="G68" i="5"/>
  <c r="H68" i="5" s="1"/>
  <c r="G65" i="4"/>
  <c r="H65" i="4" s="1"/>
  <c r="G62" i="4"/>
  <c r="H62" i="4" s="1"/>
  <c r="G67" i="4"/>
  <c r="H67" i="4" s="1"/>
  <c r="G64" i="4"/>
  <c r="H64" i="4" s="1"/>
  <c r="G70" i="4"/>
  <c r="H70" i="4" s="1"/>
  <c r="G69" i="4"/>
  <c r="H69" i="4" s="1"/>
  <c r="G61" i="4"/>
  <c r="H61" i="4" s="1"/>
  <c r="G60" i="4"/>
  <c r="H60" i="4" s="1"/>
  <c r="G71" i="4"/>
  <c r="H71" i="4" s="1"/>
  <c r="G63" i="4"/>
  <c r="H63" i="4" s="1"/>
  <c r="D51" i="4"/>
  <c r="G62" i="3"/>
  <c r="H62" i="3" s="1"/>
  <c r="G68" i="3"/>
  <c r="H68" i="3" s="1"/>
  <c r="D51" i="3"/>
  <c r="G63" i="3"/>
  <c r="H63" i="3" s="1"/>
  <c r="G69" i="3"/>
  <c r="H69" i="3" s="1"/>
  <c r="G64" i="3"/>
  <c r="H64" i="3" s="1"/>
  <c r="G65" i="3"/>
  <c r="H65" i="3" s="1"/>
  <c r="G60" i="3"/>
  <c r="H60" i="3" s="1"/>
  <c r="G71" i="3"/>
  <c r="H71" i="3" s="1"/>
  <c r="G67" i="3"/>
  <c r="H67" i="3" s="1"/>
  <c r="G66" i="3"/>
  <c r="H66" i="3" s="1"/>
  <c r="G61" i="3"/>
  <c r="H61" i="3" s="1"/>
  <c r="E112" i="5"/>
  <c r="F112" i="5" s="1"/>
  <c r="E110" i="5"/>
  <c r="F110" i="5" s="1"/>
  <c r="E108" i="5"/>
  <c r="F108" i="5" s="1"/>
  <c r="E113" i="5"/>
  <c r="F113" i="5" s="1"/>
  <c r="E111" i="5"/>
  <c r="F111" i="5" s="1"/>
  <c r="E109" i="5"/>
  <c r="F109" i="5" s="1"/>
  <c r="D104" i="5"/>
  <c r="E113" i="4"/>
  <c r="F113" i="4" s="1"/>
  <c r="E111" i="4"/>
  <c r="F111" i="4" s="1"/>
  <c r="E109" i="4"/>
  <c r="F109" i="4" s="1"/>
  <c r="D104" i="4"/>
  <c r="E112" i="4"/>
  <c r="F112" i="4" s="1"/>
  <c r="E110" i="4"/>
  <c r="F110" i="4" s="1"/>
  <c r="E108" i="4"/>
  <c r="F108" i="4" s="1"/>
  <c r="F117" i="3" l="1"/>
  <c r="H72" i="3"/>
  <c r="G76" i="3" s="1"/>
  <c r="H74" i="5"/>
  <c r="G76" i="5"/>
  <c r="H72" i="4"/>
  <c r="H74" i="4"/>
  <c r="H74" i="3"/>
  <c r="F117" i="4"/>
  <c r="F117" i="5"/>
  <c r="F116" i="3" l="1"/>
  <c r="H73" i="5"/>
  <c r="H73" i="4"/>
  <c r="G76" i="4"/>
  <c r="H73" i="3"/>
  <c r="G120" i="5"/>
  <c r="F116" i="5"/>
  <c r="F116" i="4"/>
  <c r="G120" i="4"/>
</calcChain>
</file>

<file path=xl/sharedStrings.xml><?xml version="1.0" encoding="utf-8"?>
<sst xmlns="http://schemas.openxmlformats.org/spreadsheetml/2006/main" count="637" uniqueCount="134">
  <si>
    <t>HPLC System Suitability Report</t>
  </si>
  <si>
    <t>Analysis Data</t>
  </si>
  <si>
    <t>Assay</t>
  </si>
  <si>
    <t>Sample(s)</t>
  </si>
  <si>
    <t>Reference Substance:</t>
  </si>
  <si>
    <t>Lamivudine 150mg + Zidovudine 300mg + Nevirapine 200mg Tablets</t>
  </si>
  <si>
    <t>% age Purity:</t>
  </si>
  <si>
    <t>NDQD201508157</t>
  </si>
  <si>
    <t>Weight (mg):</t>
  </si>
  <si>
    <t xml:space="preserve">Each film coated tablet contains:
Lamivudine USP 150mg 
Zidovudine USP 300mg
 Nevirapine USP 200mg </t>
  </si>
  <si>
    <t>Standard Conc (mg/mL):</t>
  </si>
  <si>
    <t xml:space="preserve">Lamivudine 150mg + Zidovudine 300mg + Nevirapine 200mg </t>
  </si>
  <si>
    <t>2015-08-13 12:22:26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</si>
  <si>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</si>
  <si>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</si>
  <si>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</si>
  <si>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</si>
  <si>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</si>
  <si>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</si>
  <si>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</si>
  <si>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</si>
  <si>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</si>
  <si>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</si>
  <si>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</si>
  <si>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</si>
  <si>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</si>
  <si>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</si>
  <si>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</si>
  <si>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</si>
  <si>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</si>
  <si>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</si>
  <si>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</si>
  <si>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</si>
  <si>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</si>
  <si>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</si>
  <si>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</si>
  <si>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</si>
  <si>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</si>
  <si>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</si>
  <si>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</si>
  <si>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</si>
  <si>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</si>
  <si>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</si>
  <si>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</si>
  <si>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</si>
  <si>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</si>
  <si>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</si>
  <si>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</si>
  <si>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</si>
  <si>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</si>
  <si>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</si>
  <si>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</si>
  <si>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</si>
  <si>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</si>
  <si>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</si>
  <si>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</si>
  <si>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</si>
  <si>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</si>
  <si>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</si>
  <si>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</si>
  <si>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</si>
  <si>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</si>
  <si>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</si>
  <si>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</si>
  <si>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</si>
  <si>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</si>
  <si>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</si>
  <si>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</si>
  <si>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</si>
  <si>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</si>
  <si>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</si>
  <si>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</si>
  <si>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</si>
  <si>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</si>
  <si>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</si>
  <si>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</si>
  <si>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</si>
  <si>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</si>
  <si>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</si>
  <si>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</si>
  <si>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</si>
  <si>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</si>
  <si>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</si>
  <si>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</si>
  <si>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</si>
  <si>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</si>
  <si>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</si>
  <si>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</si>
  <si>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</si>
  <si>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</si>
  <si>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</si>
  <si>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</si>
  <si>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</si>
  <si>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</si>
  <si>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</si>
  <si>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</si>
  <si>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</si>
  <si>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</si>
  <si>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</si>
  <si>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</si>
  <si>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</si>
  <si>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</si>
  <si>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</si>
  <si>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</si>
  <si>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</si>
  <si>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</si>
  <si>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</si>
  <si>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</si>
  <si>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</si>
  <si>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</si>
  <si>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</si>
  <si>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</si>
  <si>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</si>
  <si>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</si>
  <si>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</si>
  <si>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</si>
  <si>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</si>
  <si>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</si>
  <si>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</si>
  <si>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</si>
  <si>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</si>
  <si>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</si>
  <si>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</si>
  <si>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</si>
  <si>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</si>
  <si>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Zidovudine</t>
  </si>
  <si>
    <t>lamivudine</t>
  </si>
  <si>
    <t>WRS/L3/6</t>
  </si>
  <si>
    <t>NEVIRAPINE</t>
  </si>
  <si>
    <t>WRS/N1-2</t>
  </si>
  <si>
    <t>NQCL-WRS-Z1-1</t>
  </si>
  <si>
    <t>Nevirapine</t>
  </si>
  <si>
    <t>zidovudine</t>
  </si>
  <si>
    <t xml:space="preserve">Lamivudine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</si>
</sst>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0.0000\ &quot;mg&quot;"/>
    <numFmt numFmtId="170" formatCode="0.000"/>
    <numFmt numFmtId="171" formatCode="0.0\ &quot;mg&quot;"/>
  </numFmts>
  <fonts count="25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b/>
      <sz val="10"/>
      <color rgb="FF000000"/>
      <name val="Arial"/>
      <family val="2"/>
    </font>
    <font>
      <sz val="12"/>
      <color rgb="FF000000"/>
      <name val="Arial"/>
      <family val="2"/>
    </font>
    <font>
      <b/>
      <i/>
      <sz val="10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b/>
      <u/>
      <sz val="16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sz val="10"/>
      <color rgb="FF000000"/>
      <name val="Arial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6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24" fillId="2" borderId="0"/>
    <xf numFmtId="0" fontId="24" fillId="2" borderId="0"/>
    <xf numFmtId="0" fontId="24" fillId="2" borderId="0"/>
  </cellStyleXfs>
  <cellXfs count="783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5" fillId="2" borderId="1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5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69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0" fontId="11" fillId="2" borderId="26" xfId="0" applyNumberFormat="1" applyFont="1" applyFill="1" applyBorder="1" applyAlignment="1">
      <alignment horizontal="center"/>
    </xf>
    <xf numFmtId="170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0" fontId="11" fillId="2" borderId="31" xfId="0" applyNumberFormat="1" applyFont="1" applyFill="1" applyBorder="1" applyAlignment="1">
      <alignment horizontal="center"/>
    </xf>
    <xf numFmtId="170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0" fontId="11" fillId="2" borderId="35" xfId="0" applyNumberFormat="1" applyFont="1" applyFill="1" applyBorder="1" applyAlignment="1">
      <alignment horizontal="center"/>
    </xf>
    <xf numFmtId="170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0" fontId="12" fillId="6" borderId="38" xfId="0" applyNumberFormat="1" applyFont="1" applyFill="1" applyBorder="1" applyAlignment="1">
      <alignment horizontal="center"/>
    </xf>
    <xf numFmtId="170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0" fontId="12" fillId="7" borderId="13" xfId="0" applyNumberFormat="1" applyFont="1" applyFill="1" applyBorder="1" applyAlignment="1">
      <alignment horizontal="center"/>
    </xf>
    <xf numFmtId="170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1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0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0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0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0" fontId="12" fillId="2" borderId="0" xfId="0" applyNumberFormat="1" applyFont="1" applyFill="1" applyAlignment="1">
      <alignment horizontal="center"/>
    </xf>
    <xf numFmtId="170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0" fontId="11" fillId="2" borderId="6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center"/>
    </xf>
    <xf numFmtId="0" fontId="11" fillId="2" borderId="57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0" fontId="14" fillId="2" borderId="0" xfId="0" applyFont="1" applyFill="1" applyProtection="1"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8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5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69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0" fontId="11" fillId="2" borderId="26" xfId="0" applyNumberFormat="1" applyFont="1" applyFill="1" applyBorder="1" applyAlignment="1">
      <alignment horizontal="center"/>
    </xf>
    <xf numFmtId="170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0" fontId="11" fillId="2" borderId="31" xfId="0" applyNumberFormat="1" applyFont="1" applyFill="1" applyBorder="1" applyAlignment="1">
      <alignment horizontal="center"/>
    </xf>
    <xf numFmtId="170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0" fontId="11" fillId="2" borderId="35" xfId="0" applyNumberFormat="1" applyFont="1" applyFill="1" applyBorder="1" applyAlignment="1">
      <alignment horizontal="center"/>
    </xf>
    <xf numFmtId="170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0" fontId="12" fillId="6" borderId="38" xfId="0" applyNumberFormat="1" applyFont="1" applyFill="1" applyBorder="1" applyAlignment="1">
      <alignment horizontal="center"/>
    </xf>
    <xf numFmtId="170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0" fontId="12" fillId="7" borderId="13" xfId="0" applyNumberFormat="1" applyFont="1" applyFill="1" applyBorder="1" applyAlignment="1">
      <alignment horizontal="center"/>
    </xf>
    <xf numFmtId="170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1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0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0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0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0" fontId="12" fillId="2" borderId="0" xfId="0" applyNumberFormat="1" applyFont="1" applyFill="1" applyAlignment="1">
      <alignment horizontal="center"/>
    </xf>
    <xf numFmtId="170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0" fontId="11" fillId="2" borderId="6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center"/>
    </xf>
    <xf numFmtId="0" fontId="11" fillId="2" borderId="57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0" fontId="14" fillId="2" borderId="0" xfId="0" applyFont="1" applyFill="1" applyProtection="1"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5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69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0" fontId="11" fillId="2" borderId="26" xfId="0" applyNumberFormat="1" applyFont="1" applyFill="1" applyBorder="1" applyAlignment="1">
      <alignment horizontal="center"/>
    </xf>
    <xf numFmtId="170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0" fontId="11" fillId="2" borderId="31" xfId="0" applyNumberFormat="1" applyFont="1" applyFill="1" applyBorder="1" applyAlignment="1">
      <alignment horizontal="center"/>
    </xf>
    <xf numFmtId="170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0" fontId="11" fillId="2" borderId="35" xfId="0" applyNumberFormat="1" applyFont="1" applyFill="1" applyBorder="1" applyAlignment="1">
      <alignment horizontal="center"/>
    </xf>
    <xf numFmtId="170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0" fontId="12" fillId="6" borderId="38" xfId="0" applyNumberFormat="1" applyFont="1" applyFill="1" applyBorder="1" applyAlignment="1">
      <alignment horizontal="center"/>
    </xf>
    <xf numFmtId="170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0" fontId="12" fillId="7" borderId="13" xfId="0" applyNumberFormat="1" applyFont="1" applyFill="1" applyBorder="1" applyAlignment="1">
      <alignment horizontal="center"/>
    </xf>
    <xf numFmtId="170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1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0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0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0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0" fontId="12" fillId="2" borderId="0" xfId="0" applyNumberFormat="1" applyFont="1" applyFill="1" applyAlignment="1">
      <alignment horizontal="center"/>
    </xf>
    <xf numFmtId="170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0" fontId="11" fillId="2" borderId="6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center"/>
    </xf>
    <xf numFmtId="0" fontId="11" fillId="2" borderId="57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0" fontId="14" fillId="2" borderId="0" xfId="0" applyFont="1" applyFill="1" applyProtection="1"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8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20" fillId="2" borderId="0" xfId="0" applyFont="1" applyFill="1" applyAlignment="1">
      <alignment horizontal="center" vertical="center"/>
    </xf>
    <xf numFmtId="0" fontId="21" fillId="2" borderId="0" xfId="0" applyFont="1" applyFill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59" xfId="0" applyFont="1" applyFill="1" applyBorder="1" applyAlignment="1">
      <alignment horizontal="center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43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0" fontId="13" fillId="3" borderId="0" xfId="0" applyFont="1" applyFill="1" applyAlignment="1" applyProtection="1">
      <alignment horizontal="left"/>
      <protection locked="0"/>
    </xf>
    <xf numFmtId="0" fontId="12" fillId="2" borderId="9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/>
      <protection locked="0"/>
    </xf>
    <xf numFmtId="0" fontId="12" fillId="2" borderId="40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2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1" fillId="2" borderId="0" xfId="1" applyFont="1" applyFill="1"/>
    <xf numFmtId="0" fontId="2" fillId="2" borderId="0" xfId="1" applyFont="1" applyFill="1"/>
    <xf numFmtId="0" fontId="2" fillId="2" borderId="0" xfId="1" applyFont="1" applyFill="1" applyAlignment="1">
      <alignment horizontal="right"/>
    </xf>
    <xf numFmtId="0" fontId="3" fillId="2" borderId="0" xfId="1" applyFont="1" applyFill="1" applyAlignment="1">
      <alignment horizontal="center"/>
    </xf>
    <xf numFmtId="0" fontId="4" fillId="2" borderId="0" xfId="1" applyFont="1" applyFill="1"/>
    <xf numFmtId="0" fontId="4" fillId="2" borderId="0" xfId="1" applyFont="1" applyFill="1" applyAlignment="1">
      <alignment horizontal="left"/>
    </xf>
    <xf numFmtId="0" fontId="5" fillId="2" borderId="0" xfId="1" applyFont="1" applyFill="1" applyAlignment="1">
      <alignment horizontal="left"/>
    </xf>
    <xf numFmtId="0" fontId="6" fillId="2" borderId="0" xfId="1" applyFont="1" applyFill="1"/>
    <xf numFmtId="0" fontId="5" fillId="2" borderId="0" xfId="1" applyFont="1" applyFill="1"/>
    <xf numFmtId="2" fontId="5" fillId="2" borderId="0" xfId="1" applyNumberFormat="1" applyFont="1" applyFill="1" applyAlignment="1">
      <alignment horizontal="center"/>
    </xf>
    <xf numFmtId="164" fontId="5" fillId="2" borderId="0" xfId="1" applyNumberFormat="1" applyFont="1" applyFill="1" applyAlignment="1">
      <alignment horizontal="center"/>
    </xf>
    <xf numFmtId="0" fontId="5" fillId="2" borderId="1" xfId="1" applyFont="1" applyFill="1" applyBorder="1" applyAlignment="1">
      <alignment horizontal="center"/>
    </xf>
    <xf numFmtId="0" fontId="5" fillId="2" borderId="2" xfId="1" applyFont="1" applyFill="1" applyBorder="1" applyAlignment="1">
      <alignment horizontal="center"/>
    </xf>
    <xf numFmtId="0" fontId="6" fillId="2" borderId="3" xfId="1" applyFont="1" applyFill="1" applyBorder="1" applyAlignment="1">
      <alignment horizontal="center"/>
    </xf>
    <xf numFmtId="0" fontId="7" fillId="3" borderId="3" xfId="1" applyFont="1" applyFill="1" applyBorder="1" applyAlignment="1" applyProtection="1">
      <alignment horizontal="center"/>
      <protection locked="0"/>
    </xf>
    <xf numFmtId="2" fontId="7" fillId="3" borderId="3" xfId="1" applyNumberFormat="1" applyFont="1" applyFill="1" applyBorder="1" applyAlignment="1" applyProtection="1">
      <alignment horizontal="center"/>
      <protection locked="0"/>
    </xf>
    <xf numFmtId="2" fontId="7" fillId="3" borderId="4" xfId="1" applyNumberFormat="1" applyFont="1" applyFill="1" applyBorder="1" applyAlignment="1" applyProtection="1">
      <alignment horizontal="center"/>
      <protection locked="0"/>
    </xf>
    <xf numFmtId="0" fontId="7" fillId="3" borderId="5" xfId="1" applyFont="1" applyFill="1" applyBorder="1" applyAlignment="1" applyProtection="1">
      <alignment horizontal="center"/>
      <protection locked="0"/>
    </xf>
    <xf numFmtId="2" fontId="7" fillId="3" borderId="5" xfId="1" applyNumberFormat="1" applyFont="1" applyFill="1" applyBorder="1" applyAlignment="1" applyProtection="1">
      <alignment horizontal="center"/>
      <protection locked="0"/>
    </xf>
    <xf numFmtId="0" fontId="6" fillId="2" borderId="4" xfId="1" applyFont="1" applyFill="1" applyBorder="1"/>
    <xf numFmtId="1" fontId="5" fillId="4" borderId="2" xfId="1" applyNumberFormat="1" applyFont="1" applyFill="1" applyBorder="1" applyAlignment="1">
      <alignment horizontal="center"/>
    </xf>
    <xf numFmtId="1" fontId="5" fillId="4" borderId="1" xfId="1" applyNumberFormat="1" applyFont="1" applyFill="1" applyBorder="1" applyAlignment="1">
      <alignment horizontal="center"/>
    </xf>
    <xf numFmtId="2" fontId="5" fillId="4" borderId="1" xfId="1" applyNumberFormat="1" applyFont="1" applyFill="1" applyBorder="1" applyAlignment="1">
      <alignment horizontal="center"/>
    </xf>
    <xf numFmtId="0" fontId="6" fillId="2" borderId="3" xfId="1" applyFont="1" applyFill="1" applyBorder="1"/>
    <xf numFmtId="10" fontId="5" fillId="5" borderId="1" xfId="1" applyNumberFormat="1" applyFont="1" applyFill="1" applyBorder="1" applyAlignment="1">
      <alignment horizontal="center"/>
    </xf>
    <xf numFmtId="165" fontId="5" fillId="2" borderId="0" xfId="1" applyNumberFormat="1" applyFont="1" applyFill="1" applyAlignment="1">
      <alignment horizontal="center"/>
    </xf>
    <xf numFmtId="0" fontId="6" fillId="2" borderId="6" xfId="1" applyFont="1" applyFill="1" applyBorder="1"/>
    <xf numFmtId="0" fontId="6" fillId="2" borderId="5" xfId="1" applyFont="1" applyFill="1" applyBorder="1"/>
    <xf numFmtId="0" fontId="5" fillId="4" borderId="1" xfId="1" applyFont="1" applyFill="1" applyBorder="1" applyAlignment="1">
      <alignment horizontal="center"/>
    </xf>
    <xf numFmtId="0" fontId="5" fillId="2" borderId="7" xfId="1" applyFont="1" applyFill="1" applyBorder="1" applyAlignment="1">
      <alignment horizontal="center"/>
    </xf>
    <xf numFmtId="0" fontId="6" fillId="2" borderId="7" xfId="1" applyFont="1" applyFill="1" applyBorder="1"/>
    <xf numFmtId="0" fontId="6" fillId="2" borderId="8" xfId="1" applyFont="1" applyFill="1" applyBorder="1"/>
    <xf numFmtId="0" fontId="6" fillId="2" borderId="0" xfId="1" applyFont="1" applyFill="1" applyAlignment="1" applyProtection="1">
      <alignment horizontal="left"/>
      <protection locked="0"/>
    </xf>
    <xf numFmtId="0" fontId="6" fillId="2" borderId="0" xfId="1" applyFont="1" applyFill="1" applyProtection="1">
      <protection locked="0"/>
    </xf>
    <xf numFmtId="0" fontId="2" fillId="2" borderId="9" xfId="1" applyFont="1" applyFill="1" applyBorder="1"/>
    <xf numFmtId="0" fontId="2" fillId="2" borderId="0" xfId="1" applyFont="1" applyFill="1" applyAlignment="1">
      <alignment horizontal="center"/>
    </xf>
    <xf numFmtId="10" fontId="2" fillId="2" borderId="9" xfId="1" applyNumberFormat="1" applyFont="1" applyFill="1" applyBorder="1"/>
    <xf numFmtId="0" fontId="24" fillId="2" borderId="0" xfId="1" applyFill="1"/>
    <xf numFmtId="0" fontId="1" fillId="2" borderId="10" xfId="1" applyFont="1" applyFill="1" applyBorder="1" applyAlignment="1">
      <alignment horizontal="center"/>
    </xf>
    <xf numFmtId="0" fontId="1" fillId="2" borderId="10" xfId="1" applyFont="1" applyFill="1" applyBorder="1" applyAlignment="1">
      <alignment horizontal="center"/>
    </xf>
    <xf numFmtId="0" fontId="2" fillId="2" borderId="10" xfId="1" applyFont="1" applyFill="1" applyBorder="1" applyAlignment="1">
      <alignment horizontal="center"/>
    </xf>
    <xf numFmtId="0" fontId="1" fillId="2" borderId="0" xfId="1" applyFont="1" applyFill="1" applyAlignment="1">
      <alignment horizontal="right"/>
    </xf>
    <xf numFmtId="0" fontId="2" fillId="2" borderId="7" xfId="1" applyFont="1" applyFill="1" applyBorder="1"/>
    <xf numFmtId="0" fontId="1" fillId="2" borderId="11" xfId="1" applyFont="1" applyFill="1" applyBorder="1"/>
    <xf numFmtId="0" fontId="2" fillId="2" borderId="11" xfId="1" applyFont="1" applyFill="1" applyBorder="1"/>
    <xf numFmtId="0" fontId="1" fillId="2" borderId="0" xfId="2" applyFont="1" applyFill="1"/>
    <xf numFmtId="0" fontId="2" fillId="2" borderId="0" xfId="2" applyFont="1" applyFill="1"/>
    <xf numFmtId="0" fontId="2" fillId="2" borderId="0" xfId="2" applyFont="1" applyFill="1" applyAlignment="1">
      <alignment horizontal="right"/>
    </xf>
    <xf numFmtId="0" fontId="3" fillId="2" borderId="0" xfId="2" applyFont="1" applyFill="1" applyAlignment="1">
      <alignment horizontal="center"/>
    </xf>
    <xf numFmtId="0" fontId="4" fillId="2" borderId="0" xfId="2" applyFont="1" applyFill="1"/>
    <xf numFmtId="0" fontId="4" fillId="2" borderId="0" xfId="2" applyFont="1" applyFill="1" applyAlignment="1">
      <alignment horizontal="left"/>
    </xf>
    <xf numFmtId="0" fontId="5" fillId="2" borderId="0" xfId="2" applyFont="1" applyFill="1" applyAlignment="1">
      <alignment horizontal="left"/>
    </xf>
    <xf numFmtId="0" fontId="6" fillId="2" borderId="0" xfId="2" applyFont="1" applyFill="1"/>
    <xf numFmtId="0" fontId="5" fillId="2" borderId="0" xfId="2" applyFont="1" applyFill="1"/>
    <xf numFmtId="2" fontId="5" fillId="2" borderId="0" xfId="2" applyNumberFormat="1" applyFont="1" applyFill="1" applyAlignment="1">
      <alignment horizontal="center"/>
    </xf>
    <xf numFmtId="164" fontId="5" fillId="2" borderId="0" xfId="2" applyNumberFormat="1" applyFont="1" applyFill="1" applyAlignment="1">
      <alignment horizontal="center"/>
    </xf>
    <xf numFmtId="0" fontId="5" fillId="2" borderId="1" xfId="2" applyFont="1" applyFill="1" applyBorder="1" applyAlignment="1">
      <alignment horizontal="center"/>
    </xf>
    <xf numFmtId="0" fontId="5" fillId="2" borderId="2" xfId="2" applyFont="1" applyFill="1" applyBorder="1" applyAlignment="1">
      <alignment horizontal="center"/>
    </xf>
    <xf numFmtId="0" fontId="6" fillId="2" borderId="3" xfId="2" applyFont="1" applyFill="1" applyBorder="1" applyAlignment="1">
      <alignment horizontal="center"/>
    </xf>
    <xf numFmtId="0" fontId="7" fillId="3" borderId="3" xfId="2" applyFont="1" applyFill="1" applyBorder="1" applyAlignment="1" applyProtection="1">
      <alignment horizontal="center"/>
      <protection locked="0"/>
    </xf>
    <xf numFmtId="2" fontId="7" fillId="3" borderId="3" xfId="2" applyNumberFormat="1" applyFont="1" applyFill="1" applyBorder="1" applyAlignment="1" applyProtection="1">
      <alignment horizontal="center"/>
      <protection locked="0"/>
    </xf>
    <xf numFmtId="2" fontId="7" fillId="3" borderId="4" xfId="2" applyNumberFormat="1" applyFont="1" applyFill="1" applyBorder="1" applyAlignment="1" applyProtection="1">
      <alignment horizontal="center"/>
      <protection locked="0"/>
    </xf>
    <xf numFmtId="0" fontId="7" fillId="3" borderId="5" xfId="2" applyFont="1" applyFill="1" applyBorder="1" applyAlignment="1" applyProtection="1">
      <alignment horizontal="center"/>
      <protection locked="0"/>
    </xf>
    <xf numFmtId="2" fontId="7" fillId="3" borderId="5" xfId="2" applyNumberFormat="1" applyFont="1" applyFill="1" applyBorder="1" applyAlignment="1" applyProtection="1">
      <alignment horizontal="center"/>
      <protection locked="0"/>
    </xf>
    <xf numFmtId="0" fontId="6" fillId="2" borderId="4" xfId="2" applyFont="1" applyFill="1" applyBorder="1"/>
    <xf numFmtId="1" fontId="5" fillId="4" borderId="2" xfId="2" applyNumberFormat="1" applyFont="1" applyFill="1" applyBorder="1" applyAlignment="1">
      <alignment horizontal="center"/>
    </xf>
    <xf numFmtId="1" fontId="5" fillId="4" borderId="1" xfId="2" applyNumberFormat="1" applyFont="1" applyFill="1" applyBorder="1" applyAlignment="1">
      <alignment horizontal="center"/>
    </xf>
    <xf numFmtId="2" fontId="5" fillId="4" borderId="1" xfId="2" applyNumberFormat="1" applyFont="1" applyFill="1" applyBorder="1" applyAlignment="1">
      <alignment horizontal="center"/>
    </xf>
    <xf numFmtId="0" fontId="6" fillId="2" borderId="3" xfId="2" applyFont="1" applyFill="1" applyBorder="1"/>
    <xf numFmtId="10" fontId="5" fillId="5" borderId="1" xfId="2" applyNumberFormat="1" applyFont="1" applyFill="1" applyBorder="1" applyAlignment="1">
      <alignment horizontal="center"/>
    </xf>
    <xf numFmtId="165" fontId="5" fillId="2" borderId="0" xfId="2" applyNumberFormat="1" applyFont="1" applyFill="1" applyAlignment="1">
      <alignment horizontal="center"/>
    </xf>
    <xf numFmtId="0" fontId="6" fillId="2" borderId="6" xfId="2" applyFont="1" applyFill="1" applyBorder="1"/>
    <xf numFmtId="0" fontId="6" fillId="2" borderId="5" xfId="2" applyFont="1" applyFill="1" applyBorder="1"/>
    <xf numFmtId="0" fontId="5" fillId="4" borderId="1" xfId="2" applyFont="1" applyFill="1" applyBorder="1" applyAlignment="1">
      <alignment horizontal="center"/>
    </xf>
    <xf numFmtId="0" fontId="5" fillId="2" borderId="7" xfId="2" applyFont="1" applyFill="1" applyBorder="1" applyAlignment="1">
      <alignment horizontal="center"/>
    </xf>
    <xf numFmtId="0" fontId="6" fillId="2" borderId="7" xfId="2" applyFont="1" applyFill="1" applyBorder="1"/>
    <xf numFmtId="0" fontId="6" fillId="2" borderId="8" xfId="2" applyFont="1" applyFill="1" applyBorder="1"/>
    <xf numFmtId="0" fontId="6" fillId="2" borderId="0" xfId="2" applyFont="1" applyFill="1" applyAlignment="1" applyProtection="1">
      <alignment horizontal="left"/>
      <protection locked="0"/>
    </xf>
    <xf numFmtId="0" fontId="6" fillId="2" borderId="0" xfId="2" applyFont="1" applyFill="1" applyProtection="1">
      <protection locked="0"/>
    </xf>
    <xf numFmtId="0" fontId="2" fillId="2" borderId="9" xfId="2" applyFont="1" applyFill="1" applyBorder="1"/>
    <xf numFmtId="0" fontId="2" fillId="2" borderId="0" xfId="2" applyFont="1" applyFill="1" applyAlignment="1">
      <alignment horizontal="center"/>
    </xf>
    <xf numFmtId="10" fontId="2" fillId="2" borderId="9" xfId="2" applyNumberFormat="1" applyFont="1" applyFill="1" applyBorder="1"/>
    <xf numFmtId="0" fontId="24" fillId="2" borderId="0" xfId="2" applyFill="1"/>
    <xf numFmtId="0" fontId="1" fillId="2" borderId="10" xfId="2" applyFont="1" applyFill="1" applyBorder="1" applyAlignment="1">
      <alignment horizontal="center"/>
    </xf>
    <xf numFmtId="0" fontId="1" fillId="2" borderId="10" xfId="2" applyFont="1" applyFill="1" applyBorder="1" applyAlignment="1">
      <alignment horizontal="center"/>
    </xf>
    <xf numFmtId="0" fontId="2" fillId="2" borderId="10" xfId="2" applyFont="1" applyFill="1" applyBorder="1" applyAlignment="1">
      <alignment horizontal="center"/>
    </xf>
    <xf numFmtId="0" fontId="1" fillId="2" borderId="0" xfId="2" applyFont="1" applyFill="1" applyAlignment="1">
      <alignment horizontal="right"/>
    </xf>
    <xf numFmtId="0" fontId="2" fillId="2" borderId="7" xfId="2" applyFont="1" applyFill="1" applyBorder="1"/>
    <xf numFmtId="0" fontId="1" fillId="2" borderId="11" xfId="2" applyFont="1" applyFill="1" applyBorder="1"/>
    <xf numFmtId="0" fontId="2" fillId="2" borderId="11" xfId="2" applyFont="1" applyFill="1" applyBorder="1"/>
    <xf numFmtId="0" fontId="1" fillId="2" borderId="0" xfId="3" applyFont="1" applyFill="1"/>
    <xf numFmtId="0" fontId="2" fillId="2" borderId="0" xfId="3" applyFont="1" applyFill="1"/>
    <xf numFmtId="0" fontId="2" fillId="2" borderId="0" xfId="3" applyFont="1" applyFill="1" applyAlignment="1">
      <alignment horizontal="right"/>
    </xf>
    <xf numFmtId="0" fontId="3" fillId="2" borderId="0" xfId="3" applyFont="1" applyFill="1" applyAlignment="1">
      <alignment horizontal="center"/>
    </xf>
    <xf numFmtId="0" fontId="4" fillId="2" borderId="0" xfId="3" applyFont="1" applyFill="1"/>
    <xf numFmtId="0" fontId="4" fillId="2" borderId="0" xfId="3" applyFont="1" applyFill="1" applyAlignment="1">
      <alignment horizontal="left"/>
    </xf>
    <xf numFmtId="0" fontId="5" fillId="2" borderId="0" xfId="3" applyFont="1" applyFill="1" applyAlignment="1">
      <alignment horizontal="left"/>
    </xf>
    <xf numFmtId="0" fontId="6" fillId="2" borderId="0" xfId="3" applyFont="1" applyFill="1"/>
    <xf numFmtId="0" fontId="5" fillId="2" borderId="0" xfId="3" applyFont="1" applyFill="1"/>
    <xf numFmtId="2" fontId="5" fillId="2" borderId="0" xfId="3" applyNumberFormat="1" applyFont="1" applyFill="1" applyAlignment="1">
      <alignment horizontal="center"/>
    </xf>
    <xf numFmtId="164" fontId="5" fillId="2" borderId="0" xfId="3" applyNumberFormat="1" applyFont="1" applyFill="1" applyAlignment="1">
      <alignment horizontal="center"/>
    </xf>
    <xf numFmtId="0" fontId="5" fillId="2" borderId="1" xfId="3" applyFont="1" applyFill="1" applyBorder="1" applyAlignment="1">
      <alignment horizontal="center"/>
    </xf>
    <xf numFmtId="0" fontId="5" fillId="2" borderId="2" xfId="3" applyFont="1" applyFill="1" applyBorder="1" applyAlignment="1">
      <alignment horizontal="center"/>
    </xf>
    <xf numFmtId="0" fontId="6" fillId="2" borderId="3" xfId="3" applyFont="1" applyFill="1" applyBorder="1" applyAlignment="1">
      <alignment horizontal="center"/>
    </xf>
    <xf numFmtId="0" fontId="7" fillId="3" borderId="3" xfId="3" applyFont="1" applyFill="1" applyBorder="1" applyAlignment="1" applyProtection="1">
      <alignment horizontal="center"/>
      <protection locked="0"/>
    </xf>
    <xf numFmtId="2" fontId="7" fillId="3" borderId="3" xfId="3" applyNumberFormat="1" applyFont="1" applyFill="1" applyBorder="1" applyAlignment="1" applyProtection="1">
      <alignment horizontal="center"/>
      <protection locked="0"/>
    </xf>
    <xf numFmtId="2" fontId="7" fillId="3" borderId="4" xfId="3" applyNumberFormat="1" applyFont="1" applyFill="1" applyBorder="1" applyAlignment="1" applyProtection="1">
      <alignment horizontal="center"/>
      <protection locked="0"/>
    </xf>
    <xf numFmtId="0" fontId="7" fillId="3" borderId="5" xfId="3" applyFont="1" applyFill="1" applyBorder="1" applyAlignment="1" applyProtection="1">
      <alignment horizontal="center"/>
      <protection locked="0"/>
    </xf>
    <xf numFmtId="2" fontId="7" fillId="3" borderId="5" xfId="3" applyNumberFormat="1" applyFont="1" applyFill="1" applyBorder="1" applyAlignment="1" applyProtection="1">
      <alignment horizontal="center"/>
      <protection locked="0"/>
    </xf>
    <xf numFmtId="0" fontId="6" fillId="2" borderId="4" xfId="3" applyFont="1" applyFill="1" applyBorder="1"/>
    <xf numFmtId="1" fontId="5" fillId="4" borderId="2" xfId="3" applyNumberFormat="1" applyFont="1" applyFill="1" applyBorder="1" applyAlignment="1">
      <alignment horizontal="center"/>
    </xf>
    <xf numFmtId="1" fontId="5" fillId="4" borderId="1" xfId="3" applyNumberFormat="1" applyFont="1" applyFill="1" applyBorder="1" applyAlignment="1">
      <alignment horizontal="center"/>
    </xf>
    <xf numFmtId="2" fontId="5" fillId="4" borderId="1" xfId="3" applyNumberFormat="1" applyFont="1" applyFill="1" applyBorder="1" applyAlignment="1">
      <alignment horizontal="center"/>
    </xf>
    <xf numFmtId="0" fontId="6" fillId="2" borderId="3" xfId="3" applyFont="1" applyFill="1" applyBorder="1"/>
    <xf numFmtId="10" fontId="5" fillId="5" borderId="1" xfId="3" applyNumberFormat="1" applyFont="1" applyFill="1" applyBorder="1" applyAlignment="1">
      <alignment horizontal="center"/>
    </xf>
    <xf numFmtId="165" fontId="5" fillId="2" borderId="0" xfId="3" applyNumberFormat="1" applyFont="1" applyFill="1" applyAlignment="1">
      <alignment horizontal="center"/>
    </xf>
    <xf numFmtId="0" fontId="6" fillId="2" borderId="6" xfId="3" applyFont="1" applyFill="1" applyBorder="1"/>
    <xf numFmtId="0" fontId="6" fillId="2" borderId="5" xfId="3" applyFont="1" applyFill="1" applyBorder="1"/>
    <xf numFmtId="0" fontId="5" fillId="4" borderId="1" xfId="3" applyFont="1" applyFill="1" applyBorder="1" applyAlignment="1">
      <alignment horizontal="center"/>
    </xf>
    <xf numFmtId="0" fontId="5" fillId="2" borderId="7" xfId="3" applyFont="1" applyFill="1" applyBorder="1" applyAlignment="1">
      <alignment horizontal="center"/>
    </xf>
    <xf numFmtId="0" fontId="6" fillId="2" borderId="7" xfId="3" applyFont="1" applyFill="1" applyBorder="1"/>
    <xf numFmtId="0" fontId="6" fillId="2" borderId="8" xfId="3" applyFont="1" applyFill="1" applyBorder="1"/>
    <xf numFmtId="0" fontId="6" fillId="2" borderId="0" xfId="3" applyFont="1" applyFill="1" applyAlignment="1" applyProtection="1">
      <alignment horizontal="left"/>
      <protection locked="0"/>
    </xf>
    <xf numFmtId="0" fontId="6" fillId="2" borderId="0" xfId="3" applyFont="1" applyFill="1" applyProtection="1">
      <protection locked="0"/>
    </xf>
    <xf numFmtId="0" fontId="2" fillId="2" borderId="9" xfId="3" applyFont="1" applyFill="1" applyBorder="1"/>
    <xf numFmtId="0" fontId="2" fillId="2" borderId="0" xfId="3" applyFont="1" applyFill="1" applyAlignment="1">
      <alignment horizontal="center"/>
    </xf>
    <xf numFmtId="10" fontId="2" fillId="2" borderId="9" xfId="3" applyNumberFormat="1" applyFont="1" applyFill="1" applyBorder="1"/>
    <xf numFmtId="0" fontId="24" fillId="2" borderId="0" xfId="3" applyFill="1"/>
    <xf numFmtId="0" fontId="1" fillId="2" borderId="10" xfId="3" applyFont="1" applyFill="1" applyBorder="1" applyAlignment="1">
      <alignment horizontal="center"/>
    </xf>
    <xf numFmtId="0" fontId="1" fillId="2" borderId="10" xfId="3" applyFont="1" applyFill="1" applyBorder="1" applyAlignment="1">
      <alignment horizontal="center"/>
    </xf>
    <xf numFmtId="0" fontId="2" fillId="2" borderId="10" xfId="3" applyFont="1" applyFill="1" applyBorder="1" applyAlignment="1">
      <alignment horizontal="center"/>
    </xf>
    <xf numFmtId="0" fontId="1" fillId="2" borderId="0" xfId="3" applyFont="1" applyFill="1" applyAlignment="1">
      <alignment horizontal="right"/>
    </xf>
    <xf numFmtId="0" fontId="2" fillId="2" borderId="7" xfId="3" applyFont="1" applyFill="1" applyBorder="1"/>
    <xf numFmtId="0" fontId="1" fillId="2" borderId="11" xfId="3" applyFont="1" applyFill="1" applyBorder="1"/>
    <xf numFmtId="0" fontId="2" fillId="2" borderId="11" xfId="3" applyFont="1" applyFill="1" applyBorder="1"/>
  </cellXfs>
  <cellStyles count="4">
    <cellStyle name="Normal" xfId="0" builtinId="0"/>
    <cellStyle name="Normal 2" xfId="1"/>
    <cellStyle name="Normal 3" xfId="2"/>
    <cellStyle name="Normal 4" xfId="3"/>
  </cellStyles>
  <dxfs count="45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abSelected="1" topLeftCell="A33" workbookViewId="0">
      <selection activeCell="A14" sqref="A14:G62"/>
    </sheetView>
  </sheetViews>
  <sheetFormatPr defaultRowHeight="13.5" x14ac:dyDescent="0.25"/>
  <cols>
    <col min="1" max="1" width="27.5703125" style="649" customWidth="1"/>
    <col min="2" max="2" width="20.42578125" style="649" customWidth="1"/>
    <col min="3" max="3" width="31.85546875" style="649" customWidth="1"/>
    <col min="4" max="4" width="25.85546875" style="649" customWidth="1"/>
    <col min="5" max="5" width="25.7109375" style="649" customWidth="1"/>
    <col min="6" max="6" width="23.140625" style="649" customWidth="1"/>
    <col min="7" max="7" width="28.42578125" style="649" customWidth="1"/>
    <col min="8" max="8" width="21.5703125" style="649" customWidth="1"/>
    <col min="9" max="9" width="9.140625" style="649" customWidth="1"/>
    <col min="10" max="16384" width="9.140625" style="685"/>
  </cols>
  <sheetData>
    <row r="14" spans="1:6" ht="15" customHeight="1" x14ac:dyDescent="0.3">
      <c r="A14" s="648"/>
      <c r="C14" s="650"/>
      <c r="F14" s="650"/>
    </row>
    <row r="15" spans="1:6" ht="18.75" customHeight="1" x14ac:dyDescent="0.3">
      <c r="A15" s="651" t="s">
        <v>0</v>
      </c>
      <c r="B15" s="651"/>
      <c r="C15" s="651"/>
      <c r="D15" s="651"/>
      <c r="E15" s="651"/>
    </row>
    <row r="16" spans="1:6" ht="16.5" customHeight="1" x14ac:dyDescent="0.3">
      <c r="A16" s="652" t="s">
        <v>1</v>
      </c>
      <c r="B16" s="653" t="s">
        <v>2</v>
      </c>
    </row>
    <row r="17" spans="1:5" ht="16.5" customHeight="1" x14ac:dyDescent="0.3">
      <c r="A17" s="654" t="s">
        <v>3</v>
      </c>
      <c r="B17" s="654" t="s">
        <v>5</v>
      </c>
      <c r="C17" s="655"/>
      <c r="D17" s="655"/>
      <c r="E17" s="655"/>
    </row>
    <row r="18" spans="1:5" ht="16.5" customHeight="1" x14ac:dyDescent="0.3">
      <c r="A18" s="656" t="s">
        <v>4</v>
      </c>
      <c r="B18" s="649" t="s">
        <v>131</v>
      </c>
      <c r="E18" s="655"/>
    </row>
    <row r="19" spans="1:5" ht="16.5" customHeight="1" x14ac:dyDescent="0.3">
      <c r="A19" s="656" t="s">
        <v>6</v>
      </c>
      <c r="B19" s="657">
        <v>99.15</v>
      </c>
      <c r="C19" s="655"/>
      <c r="D19" s="655"/>
      <c r="E19" s="655"/>
    </row>
    <row r="20" spans="1:5" ht="16.5" customHeight="1" x14ac:dyDescent="0.3">
      <c r="A20" s="654" t="s">
        <v>8</v>
      </c>
      <c r="B20" s="657">
        <v>21.47</v>
      </c>
      <c r="C20" s="655"/>
      <c r="D20" s="655"/>
      <c r="E20" s="655"/>
    </row>
    <row r="21" spans="1:5" ht="16.5" customHeight="1" x14ac:dyDescent="0.3">
      <c r="A21" s="654" t="s">
        <v>10</v>
      </c>
      <c r="B21" s="658">
        <v>0.2</v>
      </c>
      <c r="C21" s="655"/>
      <c r="D21" s="655"/>
      <c r="E21" s="655"/>
    </row>
    <row r="22" spans="1:5" ht="15.75" customHeight="1" x14ac:dyDescent="0.25">
      <c r="A22" s="655"/>
      <c r="B22" s="655"/>
      <c r="C22" s="655"/>
      <c r="D22" s="655"/>
      <c r="E22" s="655"/>
    </row>
    <row r="23" spans="1:5" ht="16.5" customHeight="1" x14ac:dyDescent="0.3">
      <c r="A23" s="659" t="s">
        <v>13</v>
      </c>
      <c r="B23" s="660" t="s">
        <v>14</v>
      </c>
      <c r="C23" s="659" t="s">
        <v>15</v>
      </c>
      <c r="D23" s="659" t="s">
        <v>16</v>
      </c>
      <c r="E23" s="659" t="s">
        <v>17</v>
      </c>
    </row>
    <row r="24" spans="1:5" ht="16.5" customHeight="1" x14ac:dyDescent="0.3">
      <c r="A24" s="661">
        <v>1</v>
      </c>
      <c r="B24" s="662">
        <v>56229963</v>
      </c>
      <c r="C24" s="662">
        <v>5196.3999999999996</v>
      </c>
      <c r="D24" s="663">
        <v>1.1000000000000001</v>
      </c>
      <c r="E24" s="664">
        <v>5.3</v>
      </c>
    </row>
    <row r="25" spans="1:5" ht="16.5" customHeight="1" x14ac:dyDescent="0.3">
      <c r="A25" s="661">
        <v>2</v>
      </c>
      <c r="B25" s="662">
        <v>56107324</v>
      </c>
      <c r="C25" s="662">
        <v>5101.8999999999996</v>
      </c>
      <c r="D25" s="663">
        <v>1.1000000000000001</v>
      </c>
      <c r="E25" s="663">
        <v>5.3</v>
      </c>
    </row>
    <row r="26" spans="1:5" ht="16.5" customHeight="1" x14ac:dyDescent="0.3">
      <c r="A26" s="661">
        <v>3</v>
      </c>
      <c r="B26" s="662">
        <v>55915029</v>
      </c>
      <c r="C26" s="662">
        <v>5053.2</v>
      </c>
      <c r="D26" s="663">
        <v>1.1000000000000001</v>
      </c>
      <c r="E26" s="663">
        <v>5.3</v>
      </c>
    </row>
    <row r="27" spans="1:5" ht="16.5" customHeight="1" x14ac:dyDescent="0.3">
      <c r="A27" s="661">
        <v>4</v>
      </c>
      <c r="B27" s="662">
        <v>55713805</v>
      </c>
      <c r="C27" s="662">
        <v>5048.5</v>
      </c>
      <c r="D27" s="663">
        <v>1.1000000000000001</v>
      </c>
      <c r="E27" s="663">
        <v>5.3</v>
      </c>
    </row>
    <row r="28" spans="1:5" ht="16.5" customHeight="1" x14ac:dyDescent="0.3">
      <c r="A28" s="661">
        <v>5</v>
      </c>
      <c r="B28" s="662">
        <v>55892132</v>
      </c>
      <c r="C28" s="662">
        <v>5029.2</v>
      </c>
      <c r="D28" s="663">
        <v>1.1000000000000001</v>
      </c>
      <c r="E28" s="663">
        <v>5.3</v>
      </c>
    </row>
    <row r="29" spans="1:5" ht="16.5" customHeight="1" x14ac:dyDescent="0.3">
      <c r="A29" s="661">
        <v>6</v>
      </c>
      <c r="B29" s="665">
        <v>55789387</v>
      </c>
      <c r="C29" s="665">
        <v>5007.1000000000004</v>
      </c>
      <c r="D29" s="666">
        <v>1.1000000000000001</v>
      </c>
      <c r="E29" s="666">
        <v>5.3</v>
      </c>
    </row>
    <row r="30" spans="1:5" ht="16.5" customHeight="1" x14ac:dyDescent="0.3">
      <c r="A30" s="667" t="s">
        <v>18</v>
      </c>
      <c r="B30" s="668">
        <f>AVERAGE(B24:B29)</f>
        <v>55941273.333333336</v>
      </c>
      <c r="C30" s="669">
        <f>AVERAGE(C24:C29)</f>
        <v>5072.7166666666672</v>
      </c>
      <c r="D30" s="670">
        <f>AVERAGE(D24:D29)</f>
        <v>1.0999999999999999</v>
      </c>
      <c r="E30" s="670">
        <f>AVERAGE(E24:E29)</f>
        <v>5.3</v>
      </c>
    </row>
    <row r="31" spans="1:5" ht="16.5" customHeight="1" x14ac:dyDescent="0.3">
      <c r="A31" s="671" t="s">
        <v>19</v>
      </c>
      <c r="B31" s="672">
        <f>(STDEV(B24:B29)/B30)</f>
        <v>3.4739019276092465E-3</v>
      </c>
      <c r="C31" s="673"/>
      <c r="D31" s="673"/>
      <c r="E31" s="674"/>
    </row>
    <row r="32" spans="1:5" s="649" customFormat="1" ht="16.5" customHeight="1" x14ac:dyDescent="0.3">
      <c r="A32" s="675" t="s">
        <v>20</v>
      </c>
      <c r="B32" s="676">
        <f>COUNT(B24:B29)</f>
        <v>6</v>
      </c>
      <c r="C32" s="677"/>
      <c r="D32" s="678"/>
      <c r="E32" s="679"/>
    </row>
    <row r="33" spans="1:5" s="649" customFormat="1" ht="15.75" customHeight="1" x14ac:dyDescent="0.25">
      <c r="A33" s="655"/>
      <c r="B33" s="655"/>
      <c r="C33" s="655"/>
      <c r="D33" s="655"/>
      <c r="E33" s="655"/>
    </row>
    <row r="34" spans="1:5" s="649" customFormat="1" ht="16.5" customHeight="1" x14ac:dyDescent="0.3">
      <c r="A34" s="656" t="s">
        <v>21</v>
      </c>
      <c r="B34" s="680" t="s">
        <v>22</v>
      </c>
      <c r="C34" s="681"/>
      <c r="D34" s="681"/>
      <c r="E34" s="681"/>
    </row>
    <row r="35" spans="1:5" ht="16.5" customHeight="1" x14ac:dyDescent="0.3">
      <c r="A35" s="656"/>
      <c r="B35" s="680" t="s">
        <v>23</v>
      </c>
      <c r="C35" s="681"/>
      <c r="D35" s="681"/>
      <c r="E35" s="681"/>
    </row>
    <row r="36" spans="1:5" ht="16.5" customHeight="1" x14ac:dyDescent="0.3">
      <c r="A36" s="656"/>
      <c r="B36" s="680" t="s">
        <v>24</v>
      </c>
      <c r="C36" s="681"/>
      <c r="D36" s="681"/>
      <c r="E36" s="681"/>
    </row>
    <row r="37" spans="1:5" ht="15.75" customHeight="1" x14ac:dyDescent="0.25">
      <c r="A37" s="655"/>
      <c r="B37" s="655"/>
      <c r="C37" s="655"/>
      <c r="D37" s="655"/>
      <c r="E37" s="655"/>
    </row>
    <row r="38" spans="1:5" ht="16.5" customHeight="1" x14ac:dyDescent="0.3">
      <c r="A38" s="652" t="s">
        <v>1</v>
      </c>
      <c r="B38" s="653" t="s">
        <v>25</v>
      </c>
    </row>
    <row r="39" spans="1:5" ht="16.5" customHeight="1" x14ac:dyDescent="0.3">
      <c r="A39" s="656" t="s">
        <v>4</v>
      </c>
      <c r="B39" s="654" t="s">
        <v>131</v>
      </c>
      <c r="C39" s="655"/>
      <c r="D39" s="655"/>
      <c r="E39" s="655"/>
    </row>
    <row r="40" spans="1:5" ht="16.5" customHeight="1" x14ac:dyDescent="0.3">
      <c r="A40" s="656" t="s">
        <v>6</v>
      </c>
      <c r="B40" s="657">
        <v>99.15</v>
      </c>
      <c r="C40" s="655"/>
      <c r="D40" s="655"/>
      <c r="E40" s="655"/>
    </row>
    <row r="41" spans="1:5" ht="16.5" customHeight="1" x14ac:dyDescent="0.3">
      <c r="A41" s="654" t="s">
        <v>8</v>
      </c>
      <c r="B41" s="657">
        <v>24.32</v>
      </c>
      <c r="C41" s="655"/>
      <c r="D41" s="655"/>
      <c r="E41" s="655"/>
    </row>
    <row r="42" spans="1:5" ht="16.5" customHeight="1" x14ac:dyDescent="0.3">
      <c r="A42" s="654" t="s">
        <v>10</v>
      </c>
      <c r="B42" s="658">
        <v>0.2</v>
      </c>
      <c r="C42" s="655"/>
      <c r="D42" s="655"/>
      <c r="E42" s="655"/>
    </row>
    <row r="43" spans="1:5" ht="15.75" customHeight="1" x14ac:dyDescent="0.25">
      <c r="A43" s="655"/>
      <c r="B43" s="655"/>
      <c r="C43" s="655"/>
      <c r="D43" s="655"/>
      <c r="E43" s="655"/>
    </row>
    <row r="44" spans="1:5" ht="16.5" customHeight="1" x14ac:dyDescent="0.3">
      <c r="A44" s="659" t="s">
        <v>13</v>
      </c>
      <c r="B44" s="660"/>
      <c r="C44" s="659"/>
      <c r="D44" s="659"/>
      <c r="E44" s="659" t="s">
        <v>17</v>
      </c>
    </row>
    <row r="45" spans="1:5" ht="16.5" customHeight="1" x14ac:dyDescent="0.3">
      <c r="A45" s="661">
        <v>1</v>
      </c>
      <c r="B45" s="662">
        <v>62355110</v>
      </c>
      <c r="C45" s="662">
        <v>6467.1</v>
      </c>
      <c r="D45" s="663">
        <v>1.1000000000000001</v>
      </c>
      <c r="E45" s="664">
        <v>5.2</v>
      </c>
    </row>
    <row r="46" spans="1:5" ht="16.5" customHeight="1" x14ac:dyDescent="0.3">
      <c r="A46" s="661">
        <v>2</v>
      </c>
      <c r="B46" s="662">
        <v>62194857</v>
      </c>
      <c r="C46" s="662">
        <v>6688</v>
      </c>
      <c r="D46" s="663">
        <v>1.1000000000000001</v>
      </c>
      <c r="E46" s="663">
        <v>5.2</v>
      </c>
    </row>
    <row r="47" spans="1:5" ht="16.5" customHeight="1" x14ac:dyDescent="0.3">
      <c r="A47" s="661">
        <v>3</v>
      </c>
      <c r="B47" s="662">
        <v>62240540</v>
      </c>
      <c r="C47" s="662">
        <v>6697.6</v>
      </c>
      <c r="D47" s="663">
        <v>1.1000000000000001</v>
      </c>
      <c r="E47" s="663">
        <v>5.2</v>
      </c>
    </row>
    <row r="48" spans="1:5" ht="16.5" customHeight="1" x14ac:dyDescent="0.3">
      <c r="A48" s="661">
        <v>4</v>
      </c>
      <c r="B48" s="662">
        <v>62080178</v>
      </c>
      <c r="C48" s="662">
        <v>6671.1</v>
      </c>
      <c r="D48" s="663">
        <v>1.1000000000000001</v>
      </c>
      <c r="E48" s="663">
        <v>5.2</v>
      </c>
    </row>
    <row r="49" spans="1:7" ht="16.5" customHeight="1" x14ac:dyDescent="0.3">
      <c r="A49" s="661">
        <v>5</v>
      </c>
      <c r="B49" s="662">
        <v>62487633</v>
      </c>
      <c r="C49" s="662">
        <v>6700.3</v>
      </c>
      <c r="D49" s="663">
        <v>1.1000000000000001</v>
      </c>
      <c r="E49" s="663">
        <v>5.2</v>
      </c>
    </row>
    <row r="50" spans="1:7" ht="16.5" customHeight="1" x14ac:dyDescent="0.3">
      <c r="A50" s="661">
        <v>6</v>
      </c>
      <c r="B50" s="665">
        <v>62461086</v>
      </c>
      <c r="C50" s="665">
        <v>6676.4</v>
      </c>
      <c r="D50" s="666">
        <v>1.1000000000000001</v>
      </c>
      <c r="E50" s="666">
        <v>5.2</v>
      </c>
    </row>
    <row r="51" spans="1:7" ht="16.5" customHeight="1" x14ac:dyDescent="0.3">
      <c r="A51" s="667" t="s">
        <v>18</v>
      </c>
      <c r="B51" s="668">
        <f>AVERAGE(B45:B50)</f>
        <v>62303234</v>
      </c>
      <c r="C51" s="669">
        <f>AVERAGE(C45:C50)</f>
        <v>6650.0833333333348</v>
      </c>
      <c r="D51" s="670">
        <f>AVERAGE(D45:D50)</f>
        <v>1.0999999999999999</v>
      </c>
      <c r="E51" s="670">
        <f>AVERAGE(E45:E50)</f>
        <v>5.2</v>
      </c>
    </row>
    <row r="52" spans="1:7" ht="16.5" customHeight="1" x14ac:dyDescent="0.3">
      <c r="A52" s="671" t="s">
        <v>19</v>
      </c>
      <c r="B52" s="672">
        <f>(STDEV(B45:B50)/B51)</f>
        <v>2.5584512001875326E-3</v>
      </c>
      <c r="C52" s="673"/>
      <c r="D52" s="673"/>
      <c r="E52" s="674"/>
    </row>
    <row r="53" spans="1:7" s="649" customFormat="1" ht="16.5" customHeight="1" x14ac:dyDescent="0.3">
      <c r="A53" s="675" t="s">
        <v>20</v>
      </c>
      <c r="B53" s="676">
        <f>COUNT(B45:B50)</f>
        <v>6</v>
      </c>
      <c r="C53" s="677"/>
      <c r="D53" s="678"/>
      <c r="E53" s="679"/>
    </row>
    <row r="54" spans="1:7" s="649" customFormat="1" ht="15.75" customHeight="1" x14ac:dyDescent="0.25">
      <c r="A54" s="655"/>
      <c r="B54" s="655"/>
      <c r="C54" s="655"/>
      <c r="D54" s="655"/>
      <c r="E54" s="655"/>
    </row>
    <row r="55" spans="1:7" s="649" customFormat="1" ht="16.5" customHeight="1" x14ac:dyDescent="0.3">
      <c r="A55" s="656" t="s">
        <v>21</v>
      </c>
      <c r="B55" s="680" t="s">
        <v>22</v>
      </c>
      <c r="C55" s="681"/>
      <c r="D55" s="681"/>
      <c r="E55" s="681"/>
    </row>
    <row r="56" spans="1:7" ht="16.5" customHeight="1" x14ac:dyDescent="0.3">
      <c r="A56" s="656"/>
      <c r="B56" s="680" t="s">
        <v>23</v>
      </c>
      <c r="C56" s="681"/>
      <c r="D56" s="681"/>
      <c r="E56" s="681"/>
    </row>
    <row r="57" spans="1:7" ht="16.5" customHeight="1" x14ac:dyDescent="0.3">
      <c r="A57" s="656"/>
      <c r="B57" s="680" t="s">
        <v>24</v>
      </c>
      <c r="C57" s="681"/>
      <c r="D57" s="681"/>
      <c r="E57" s="681"/>
    </row>
    <row r="58" spans="1:7" ht="14.25" customHeight="1" thickBot="1" x14ac:dyDescent="0.3">
      <c r="A58" s="682"/>
      <c r="B58" s="683"/>
      <c r="D58" s="684"/>
      <c r="F58" s="685"/>
      <c r="G58" s="685"/>
    </row>
    <row r="59" spans="1:7" ht="15" customHeight="1" x14ac:dyDescent="0.3">
      <c r="B59" s="686" t="s">
        <v>26</v>
      </c>
      <c r="C59" s="686"/>
      <c r="E59" s="687" t="s">
        <v>27</v>
      </c>
      <c r="F59" s="688"/>
      <c r="G59" s="687" t="s">
        <v>28</v>
      </c>
    </row>
    <row r="60" spans="1:7" ht="15" customHeight="1" x14ac:dyDescent="0.3">
      <c r="A60" s="689" t="s">
        <v>29</v>
      </c>
      <c r="B60" s="690"/>
      <c r="C60" s="690"/>
      <c r="E60" s="690"/>
      <c r="G60" s="690"/>
    </row>
    <row r="61" spans="1:7" ht="15" customHeight="1" x14ac:dyDescent="0.3">
      <c r="A61" s="689" t="s">
        <v>30</v>
      </c>
      <c r="B61" s="691"/>
      <c r="C61" s="691"/>
      <c r="E61" s="691"/>
      <c r="G61" s="692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abSelected="1" topLeftCell="A34" workbookViewId="0">
      <selection activeCell="A14" sqref="A14:G62"/>
    </sheetView>
  </sheetViews>
  <sheetFormatPr defaultRowHeight="13.5" x14ac:dyDescent="0.25"/>
  <cols>
    <col min="1" max="1" width="27.5703125" style="694" customWidth="1"/>
    <col min="2" max="2" width="20.42578125" style="694" customWidth="1"/>
    <col min="3" max="3" width="31.85546875" style="694" customWidth="1"/>
    <col min="4" max="4" width="25.85546875" style="694" customWidth="1"/>
    <col min="5" max="5" width="25.7109375" style="694" customWidth="1"/>
    <col min="6" max="6" width="23.140625" style="694" customWidth="1"/>
    <col min="7" max="7" width="28.42578125" style="694" customWidth="1"/>
    <col min="8" max="8" width="21.5703125" style="694" customWidth="1"/>
    <col min="9" max="9" width="9.140625" style="694" customWidth="1"/>
    <col min="10" max="16384" width="9.140625" style="730"/>
  </cols>
  <sheetData>
    <row r="14" spans="1:6" ht="15" customHeight="1" x14ac:dyDescent="0.3">
      <c r="A14" s="693"/>
      <c r="C14" s="695"/>
      <c r="F14" s="695"/>
    </row>
    <row r="15" spans="1:6" ht="18.75" customHeight="1" x14ac:dyDescent="0.3">
      <c r="A15" s="696" t="s">
        <v>0</v>
      </c>
      <c r="B15" s="696"/>
      <c r="C15" s="696"/>
      <c r="D15" s="696"/>
      <c r="E15" s="696"/>
    </row>
    <row r="16" spans="1:6" ht="16.5" customHeight="1" x14ac:dyDescent="0.3">
      <c r="A16" s="697" t="s">
        <v>1</v>
      </c>
      <c r="B16" s="698" t="s">
        <v>2</v>
      </c>
    </row>
    <row r="17" spans="1:5" ht="16.5" customHeight="1" x14ac:dyDescent="0.3">
      <c r="A17" s="699" t="s">
        <v>3</v>
      </c>
      <c r="B17" s="699" t="s">
        <v>5</v>
      </c>
      <c r="C17" s="700"/>
      <c r="D17" s="700"/>
      <c r="E17" s="700"/>
    </row>
    <row r="18" spans="1:5" ht="16.5" customHeight="1" x14ac:dyDescent="0.3">
      <c r="A18" s="701" t="s">
        <v>4</v>
      </c>
      <c r="B18" s="694" t="s">
        <v>132</v>
      </c>
      <c r="E18" s="700"/>
    </row>
    <row r="19" spans="1:5" ht="16.5" customHeight="1" x14ac:dyDescent="0.3">
      <c r="A19" s="701" t="s">
        <v>6</v>
      </c>
      <c r="B19" s="702">
        <v>99</v>
      </c>
      <c r="C19" s="700"/>
      <c r="D19" s="700"/>
      <c r="E19" s="700"/>
    </row>
    <row r="20" spans="1:5" ht="16.5" customHeight="1" x14ac:dyDescent="0.3">
      <c r="A20" s="699" t="s">
        <v>8</v>
      </c>
      <c r="B20" s="702">
        <v>33.47</v>
      </c>
      <c r="C20" s="700"/>
      <c r="D20" s="700"/>
      <c r="E20" s="700"/>
    </row>
    <row r="21" spans="1:5" ht="16.5" customHeight="1" x14ac:dyDescent="0.3">
      <c r="A21" s="699" t="s">
        <v>10</v>
      </c>
      <c r="B21" s="703">
        <v>0.3</v>
      </c>
      <c r="C21" s="700"/>
      <c r="D21" s="700"/>
      <c r="E21" s="700"/>
    </row>
    <row r="22" spans="1:5" ht="15.75" customHeight="1" x14ac:dyDescent="0.25">
      <c r="A22" s="700"/>
      <c r="B22" s="700"/>
      <c r="C22" s="700"/>
      <c r="D22" s="700"/>
      <c r="E22" s="700"/>
    </row>
    <row r="23" spans="1:5" ht="16.5" customHeight="1" x14ac:dyDescent="0.3">
      <c r="A23" s="704" t="s">
        <v>13</v>
      </c>
      <c r="B23" s="705" t="s">
        <v>14</v>
      </c>
      <c r="C23" s="704" t="s">
        <v>15</v>
      </c>
      <c r="D23" s="704" t="s">
        <v>16</v>
      </c>
      <c r="E23" s="704" t="s">
        <v>17</v>
      </c>
    </row>
    <row r="24" spans="1:5" ht="16.5" customHeight="1" x14ac:dyDescent="0.3">
      <c r="A24" s="706">
        <v>1</v>
      </c>
      <c r="B24" s="707">
        <v>116462205</v>
      </c>
      <c r="C24" s="707">
        <v>5784.9</v>
      </c>
      <c r="D24" s="708">
        <v>1.1000000000000001</v>
      </c>
      <c r="E24" s="709">
        <v>3.8</v>
      </c>
    </row>
    <row r="25" spans="1:5" ht="16.5" customHeight="1" x14ac:dyDescent="0.3">
      <c r="A25" s="706">
        <v>2</v>
      </c>
      <c r="B25" s="707">
        <v>116077824</v>
      </c>
      <c r="C25" s="707">
        <v>6057.8</v>
      </c>
      <c r="D25" s="708">
        <v>1.1000000000000001</v>
      </c>
      <c r="E25" s="708">
        <v>3.8</v>
      </c>
    </row>
    <row r="26" spans="1:5" ht="16.5" customHeight="1" x14ac:dyDescent="0.3">
      <c r="A26" s="706">
        <v>3</v>
      </c>
      <c r="B26" s="707">
        <v>115897625</v>
      </c>
      <c r="C26" s="707">
        <v>5980</v>
      </c>
      <c r="D26" s="708">
        <v>1.1000000000000001</v>
      </c>
      <c r="E26" s="708">
        <v>3.8</v>
      </c>
    </row>
    <row r="27" spans="1:5" ht="16.5" customHeight="1" x14ac:dyDescent="0.3">
      <c r="A27" s="706">
        <v>4</v>
      </c>
      <c r="B27" s="707">
        <v>115639780</v>
      </c>
      <c r="C27" s="707">
        <v>5998.3</v>
      </c>
      <c r="D27" s="708">
        <v>1.1000000000000001</v>
      </c>
      <c r="E27" s="708">
        <v>3.8</v>
      </c>
    </row>
    <row r="28" spans="1:5" ht="16.5" customHeight="1" x14ac:dyDescent="0.3">
      <c r="A28" s="706">
        <v>5</v>
      </c>
      <c r="B28" s="707">
        <v>115536564</v>
      </c>
      <c r="C28" s="707">
        <v>6015.3</v>
      </c>
      <c r="D28" s="708">
        <v>1.1000000000000001</v>
      </c>
      <c r="E28" s="708">
        <v>3.8</v>
      </c>
    </row>
    <row r="29" spans="1:5" ht="16.5" customHeight="1" x14ac:dyDescent="0.3">
      <c r="A29" s="706">
        <v>6</v>
      </c>
      <c r="B29" s="710">
        <v>115085168</v>
      </c>
      <c r="C29" s="710">
        <v>5991.4</v>
      </c>
      <c r="D29" s="711">
        <v>1.1000000000000001</v>
      </c>
      <c r="E29" s="711">
        <v>3.8</v>
      </c>
    </row>
    <row r="30" spans="1:5" ht="16.5" customHeight="1" x14ac:dyDescent="0.3">
      <c r="A30" s="712" t="s">
        <v>18</v>
      </c>
      <c r="B30" s="713">
        <f>AVERAGE(B24:B29)</f>
        <v>115783194.33333333</v>
      </c>
      <c r="C30" s="714">
        <f>AVERAGE(C24:C29)</f>
        <v>5971.2833333333328</v>
      </c>
      <c r="D30" s="715">
        <f>AVERAGE(D24:D29)</f>
        <v>1.0999999999999999</v>
      </c>
      <c r="E30" s="715">
        <f>AVERAGE(E24:E29)</f>
        <v>3.8000000000000003</v>
      </c>
    </row>
    <row r="31" spans="1:5" ht="16.5" customHeight="1" x14ac:dyDescent="0.3">
      <c r="A31" s="716" t="s">
        <v>19</v>
      </c>
      <c r="B31" s="717">
        <f>(STDEV(B24:B29)/B30)</f>
        <v>4.1051607741571117E-3</v>
      </c>
      <c r="C31" s="718"/>
      <c r="D31" s="718"/>
      <c r="E31" s="719"/>
    </row>
    <row r="32" spans="1:5" s="694" customFormat="1" ht="16.5" customHeight="1" x14ac:dyDescent="0.3">
      <c r="A32" s="720" t="s">
        <v>20</v>
      </c>
      <c r="B32" s="721">
        <f>COUNT(B24:B29)</f>
        <v>6</v>
      </c>
      <c r="C32" s="722"/>
      <c r="D32" s="723"/>
      <c r="E32" s="724"/>
    </row>
    <row r="33" spans="1:5" s="694" customFormat="1" ht="15.75" customHeight="1" x14ac:dyDescent="0.25">
      <c r="A33" s="700"/>
      <c r="B33" s="700"/>
      <c r="C33" s="700"/>
      <c r="D33" s="700"/>
      <c r="E33" s="700"/>
    </row>
    <row r="34" spans="1:5" s="694" customFormat="1" ht="16.5" customHeight="1" x14ac:dyDescent="0.3">
      <c r="A34" s="701" t="s">
        <v>21</v>
      </c>
      <c r="B34" s="725" t="s">
        <v>22</v>
      </c>
      <c r="C34" s="726"/>
      <c r="D34" s="726"/>
      <c r="E34" s="726"/>
    </row>
    <row r="35" spans="1:5" ht="16.5" customHeight="1" x14ac:dyDescent="0.3">
      <c r="A35" s="701"/>
      <c r="B35" s="725" t="s">
        <v>23</v>
      </c>
      <c r="C35" s="726"/>
      <c r="D35" s="726"/>
      <c r="E35" s="726"/>
    </row>
    <row r="36" spans="1:5" ht="16.5" customHeight="1" x14ac:dyDescent="0.3">
      <c r="A36" s="701"/>
      <c r="B36" s="725" t="s">
        <v>24</v>
      </c>
      <c r="C36" s="726"/>
      <c r="D36" s="726"/>
      <c r="E36" s="726"/>
    </row>
    <row r="37" spans="1:5" ht="15.75" customHeight="1" x14ac:dyDescent="0.25">
      <c r="A37" s="700"/>
      <c r="B37" s="700"/>
      <c r="C37" s="700"/>
      <c r="D37" s="700"/>
      <c r="E37" s="700"/>
    </row>
    <row r="38" spans="1:5" ht="16.5" customHeight="1" x14ac:dyDescent="0.3">
      <c r="A38" s="697" t="s">
        <v>1</v>
      </c>
      <c r="B38" s="698" t="s">
        <v>25</v>
      </c>
    </row>
    <row r="39" spans="1:5" ht="16.5" customHeight="1" x14ac:dyDescent="0.3">
      <c r="A39" s="701" t="s">
        <v>4</v>
      </c>
      <c r="B39" s="699" t="s">
        <v>132</v>
      </c>
      <c r="C39" s="700"/>
      <c r="D39" s="700"/>
      <c r="E39" s="700"/>
    </row>
    <row r="40" spans="1:5" ht="16.5" customHeight="1" x14ac:dyDescent="0.3">
      <c r="A40" s="701" t="s">
        <v>6</v>
      </c>
      <c r="B40" s="702">
        <v>99</v>
      </c>
      <c r="C40" s="700"/>
      <c r="D40" s="700"/>
      <c r="E40" s="700"/>
    </row>
    <row r="41" spans="1:5" ht="16.5" customHeight="1" x14ac:dyDescent="0.3">
      <c r="A41" s="699" t="s">
        <v>8</v>
      </c>
      <c r="B41" s="702">
        <v>30.83</v>
      </c>
      <c r="C41" s="700"/>
      <c r="D41" s="700"/>
      <c r="E41" s="700"/>
    </row>
    <row r="42" spans="1:5" ht="16.5" customHeight="1" x14ac:dyDescent="0.3">
      <c r="A42" s="699" t="s">
        <v>10</v>
      </c>
      <c r="B42" s="703">
        <v>0.3</v>
      </c>
      <c r="C42" s="700"/>
      <c r="D42" s="700"/>
      <c r="E42" s="700"/>
    </row>
    <row r="43" spans="1:5" ht="15.75" customHeight="1" x14ac:dyDescent="0.25">
      <c r="A43" s="700"/>
      <c r="B43" s="700"/>
      <c r="C43" s="700"/>
      <c r="D43" s="700"/>
      <c r="E43" s="700"/>
    </row>
    <row r="44" spans="1:5" ht="16.5" customHeight="1" x14ac:dyDescent="0.3">
      <c r="A44" s="704" t="s">
        <v>13</v>
      </c>
      <c r="B44" s="705"/>
      <c r="C44" s="704"/>
      <c r="D44" s="704"/>
      <c r="E44" s="704" t="s">
        <v>17</v>
      </c>
    </row>
    <row r="45" spans="1:5" ht="16.5" customHeight="1" x14ac:dyDescent="0.3">
      <c r="A45" s="706">
        <v>1</v>
      </c>
      <c r="B45" s="707">
        <v>105643420</v>
      </c>
      <c r="C45" s="707">
        <v>6520.7</v>
      </c>
      <c r="D45" s="708">
        <v>1.1000000000000001</v>
      </c>
      <c r="E45" s="709">
        <v>3.7</v>
      </c>
    </row>
    <row r="46" spans="1:5" ht="16.5" customHeight="1" x14ac:dyDescent="0.3">
      <c r="A46" s="706">
        <v>2</v>
      </c>
      <c r="B46" s="707">
        <v>105918157</v>
      </c>
      <c r="C46" s="707">
        <v>6756.6</v>
      </c>
      <c r="D46" s="708">
        <v>1.1000000000000001</v>
      </c>
      <c r="E46" s="708">
        <v>3.7</v>
      </c>
    </row>
    <row r="47" spans="1:5" ht="16.5" customHeight="1" x14ac:dyDescent="0.3">
      <c r="A47" s="706">
        <v>3</v>
      </c>
      <c r="B47" s="707">
        <v>106249366</v>
      </c>
      <c r="C47" s="707">
        <v>6728.6</v>
      </c>
      <c r="D47" s="708">
        <v>1.1000000000000001</v>
      </c>
      <c r="E47" s="708">
        <v>3.7</v>
      </c>
    </row>
    <row r="48" spans="1:5" ht="16.5" customHeight="1" x14ac:dyDescent="0.3">
      <c r="A48" s="706">
        <v>4</v>
      </c>
      <c r="B48" s="707">
        <v>105909137</v>
      </c>
      <c r="C48" s="707">
        <v>6734.9</v>
      </c>
      <c r="D48" s="708">
        <v>1.1000000000000001</v>
      </c>
      <c r="E48" s="708">
        <v>3.7</v>
      </c>
    </row>
    <row r="49" spans="1:7" ht="16.5" customHeight="1" x14ac:dyDescent="0.3">
      <c r="A49" s="706">
        <v>5</v>
      </c>
      <c r="B49" s="707">
        <v>106628382</v>
      </c>
      <c r="C49" s="707">
        <v>6703.8</v>
      </c>
      <c r="D49" s="708">
        <v>1.1000000000000001</v>
      </c>
      <c r="E49" s="708">
        <v>3.7</v>
      </c>
    </row>
    <row r="50" spans="1:7" ht="16.5" customHeight="1" x14ac:dyDescent="0.3">
      <c r="A50" s="706">
        <v>6</v>
      </c>
      <c r="B50" s="710">
        <v>106437282</v>
      </c>
      <c r="C50" s="710">
        <v>6738.2</v>
      </c>
      <c r="D50" s="711">
        <v>1.1000000000000001</v>
      </c>
      <c r="E50" s="711">
        <v>3.7</v>
      </c>
    </row>
    <row r="51" spans="1:7" ht="16.5" customHeight="1" x14ac:dyDescent="0.3">
      <c r="A51" s="712" t="s">
        <v>18</v>
      </c>
      <c r="B51" s="713">
        <f>AVERAGE(B45:B50)</f>
        <v>106130957.33333333</v>
      </c>
      <c r="C51" s="714">
        <f>AVERAGE(C45:C50)</f>
        <v>6697.1333333333341</v>
      </c>
      <c r="D51" s="715">
        <f>AVERAGE(D45:D50)</f>
        <v>1.0999999999999999</v>
      </c>
      <c r="E51" s="715">
        <f>AVERAGE(E45:E50)</f>
        <v>3.6999999999999997</v>
      </c>
    </row>
    <row r="52" spans="1:7" ht="16.5" customHeight="1" x14ac:dyDescent="0.3">
      <c r="A52" s="716" t="s">
        <v>19</v>
      </c>
      <c r="B52" s="717">
        <f>(STDEV(B45:B50)/B51)</f>
        <v>3.4938080051031598E-3</v>
      </c>
      <c r="C52" s="718"/>
      <c r="D52" s="718"/>
      <c r="E52" s="719"/>
    </row>
    <row r="53" spans="1:7" s="694" customFormat="1" ht="16.5" customHeight="1" x14ac:dyDescent="0.3">
      <c r="A53" s="720" t="s">
        <v>20</v>
      </c>
      <c r="B53" s="721">
        <f>COUNT(B45:B50)</f>
        <v>6</v>
      </c>
      <c r="C53" s="722"/>
      <c r="D53" s="723"/>
      <c r="E53" s="724"/>
    </row>
    <row r="54" spans="1:7" s="694" customFormat="1" ht="15.75" customHeight="1" x14ac:dyDescent="0.25">
      <c r="A54" s="700"/>
      <c r="B54" s="700"/>
      <c r="C54" s="700"/>
      <c r="D54" s="700"/>
      <c r="E54" s="700"/>
    </row>
    <row r="55" spans="1:7" s="694" customFormat="1" ht="16.5" customHeight="1" x14ac:dyDescent="0.3">
      <c r="A55" s="701" t="s">
        <v>21</v>
      </c>
      <c r="B55" s="725" t="s">
        <v>22</v>
      </c>
      <c r="C55" s="726"/>
      <c r="D55" s="726"/>
      <c r="E55" s="726"/>
    </row>
    <row r="56" spans="1:7" ht="16.5" customHeight="1" x14ac:dyDescent="0.3">
      <c r="A56" s="701"/>
      <c r="B56" s="725" t="s">
        <v>23</v>
      </c>
      <c r="C56" s="726"/>
      <c r="D56" s="726"/>
      <c r="E56" s="726"/>
    </row>
    <row r="57" spans="1:7" ht="16.5" customHeight="1" x14ac:dyDescent="0.3">
      <c r="A57" s="701"/>
      <c r="B57" s="725" t="s">
        <v>24</v>
      </c>
      <c r="C57" s="726"/>
      <c r="D57" s="726"/>
      <c r="E57" s="726"/>
    </row>
    <row r="58" spans="1:7" ht="14.25" customHeight="1" thickBot="1" x14ac:dyDescent="0.3">
      <c r="A58" s="727"/>
      <c r="B58" s="728"/>
      <c r="D58" s="729"/>
      <c r="F58" s="730"/>
      <c r="G58" s="730"/>
    </row>
    <row r="59" spans="1:7" ht="15" customHeight="1" x14ac:dyDescent="0.3">
      <c r="B59" s="731" t="s">
        <v>26</v>
      </c>
      <c r="C59" s="731"/>
      <c r="E59" s="732" t="s">
        <v>27</v>
      </c>
      <c r="F59" s="733"/>
      <c r="G59" s="732" t="s">
        <v>28</v>
      </c>
    </row>
    <row r="60" spans="1:7" ht="15" customHeight="1" x14ac:dyDescent="0.3">
      <c r="A60" s="734" t="s">
        <v>29</v>
      </c>
      <c r="B60" s="735"/>
      <c r="C60" s="735"/>
      <c r="E60" s="735"/>
      <c r="G60" s="735"/>
    </row>
    <row r="61" spans="1:7" ht="15" customHeight="1" x14ac:dyDescent="0.3">
      <c r="A61" s="734" t="s">
        <v>30</v>
      </c>
      <c r="B61" s="736"/>
      <c r="C61" s="736"/>
      <c r="E61" s="736"/>
      <c r="G61" s="737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abSelected="1" topLeftCell="A38" workbookViewId="0">
      <selection activeCell="A14" sqref="A14:G62"/>
    </sheetView>
  </sheetViews>
  <sheetFormatPr defaultRowHeight="13.5" x14ac:dyDescent="0.25"/>
  <cols>
    <col min="1" max="1" width="27.5703125" style="739" customWidth="1"/>
    <col min="2" max="2" width="20.42578125" style="739" customWidth="1"/>
    <col min="3" max="3" width="31.85546875" style="739" customWidth="1"/>
    <col min="4" max="4" width="25.85546875" style="739" customWidth="1"/>
    <col min="5" max="5" width="25.7109375" style="739" customWidth="1"/>
    <col min="6" max="6" width="23.140625" style="739" customWidth="1"/>
    <col min="7" max="7" width="28.42578125" style="739" customWidth="1"/>
    <col min="8" max="8" width="21.5703125" style="739" customWidth="1"/>
    <col min="9" max="9" width="9.140625" style="739" customWidth="1"/>
    <col min="10" max="16384" width="9.140625" style="775"/>
  </cols>
  <sheetData>
    <row r="14" spans="1:6" ht="15" customHeight="1" x14ac:dyDescent="0.3">
      <c r="A14" s="738"/>
      <c r="C14" s="740"/>
      <c r="F14" s="740"/>
    </row>
    <row r="15" spans="1:6" ht="18.75" customHeight="1" x14ac:dyDescent="0.3">
      <c r="A15" s="741" t="s">
        <v>0</v>
      </c>
      <c r="B15" s="741"/>
      <c r="C15" s="741"/>
      <c r="D15" s="741"/>
      <c r="E15" s="741"/>
    </row>
    <row r="16" spans="1:6" ht="16.5" customHeight="1" x14ac:dyDescent="0.3">
      <c r="A16" s="742" t="s">
        <v>1</v>
      </c>
      <c r="B16" s="743" t="s">
        <v>2</v>
      </c>
    </row>
    <row r="17" spans="1:5" ht="16.5" customHeight="1" x14ac:dyDescent="0.3">
      <c r="A17" s="744" t="s">
        <v>3</v>
      </c>
      <c r="B17" s="744" t="s">
        <v>5</v>
      </c>
      <c r="C17" s="745"/>
      <c r="D17" s="745"/>
      <c r="E17" s="745"/>
    </row>
    <row r="18" spans="1:5" ht="16.5" customHeight="1" x14ac:dyDescent="0.3">
      <c r="A18" s="746" t="s">
        <v>4</v>
      </c>
      <c r="B18" s="739" t="s">
        <v>133</v>
      </c>
      <c r="E18" s="745"/>
    </row>
    <row r="19" spans="1:5" ht="16.5" customHeight="1" x14ac:dyDescent="0.3">
      <c r="A19" s="746" t="s">
        <v>6</v>
      </c>
      <c r="B19" s="747">
        <v>101.34</v>
      </c>
      <c r="C19" s="745"/>
      <c r="D19" s="745"/>
      <c r="E19" s="745"/>
    </row>
    <row r="20" spans="1:5" ht="16.5" customHeight="1" x14ac:dyDescent="0.3">
      <c r="A20" s="744" t="s">
        <v>8</v>
      </c>
      <c r="B20" s="747">
        <v>15.79</v>
      </c>
      <c r="C20" s="745"/>
      <c r="D20" s="745"/>
      <c r="E20" s="745"/>
    </row>
    <row r="21" spans="1:5" ht="16.5" customHeight="1" x14ac:dyDescent="0.3">
      <c r="A21" s="744" t="s">
        <v>10</v>
      </c>
      <c r="B21" s="748">
        <v>0.15</v>
      </c>
      <c r="C21" s="745"/>
      <c r="D21" s="745"/>
      <c r="E21" s="745"/>
    </row>
    <row r="22" spans="1:5" ht="15.75" customHeight="1" x14ac:dyDescent="0.25">
      <c r="A22" s="745"/>
      <c r="B22" s="745"/>
      <c r="C22" s="745"/>
      <c r="D22" s="745"/>
      <c r="E22" s="745"/>
    </row>
    <row r="23" spans="1:5" ht="16.5" customHeight="1" x14ac:dyDescent="0.3">
      <c r="A23" s="749" t="s">
        <v>13</v>
      </c>
      <c r="B23" s="750" t="s">
        <v>14</v>
      </c>
      <c r="C23" s="749" t="s">
        <v>15</v>
      </c>
      <c r="D23" s="749" t="s">
        <v>16</v>
      </c>
      <c r="E23" s="749" t="s">
        <v>17</v>
      </c>
    </row>
    <row r="24" spans="1:5" ht="16.5" customHeight="1" x14ac:dyDescent="0.3">
      <c r="A24" s="751">
        <v>1</v>
      </c>
      <c r="B24" s="752">
        <v>63688632</v>
      </c>
      <c r="C24" s="752">
        <v>5784.9</v>
      </c>
      <c r="D24" s="753">
        <v>1.2</v>
      </c>
      <c r="E24" s="754">
        <v>2.9</v>
      </c>
    </row>
    <row r="25" spans="1:5" ht="16.5" customHeight="1" x14ac:dyDescent="0.3">
      <c r="A25" s="751">
        <v>2</v>
      </c>
      <c r="B25" s="752">
        <v>63516846</v>
      </c>
      <c r="C25" s="752">
        <v>5736.6</v>
      </c>
      <c r="D25" s="753">
        <v>1.2</v>
      </c>
      <c r="E25" s="753">
        <v>2.9</v>
      </c>
    </row>
    <row r="26" spans="1:5" ht="16.5" customHeight="1" x14ac:dyDescent="0.3">
      <c r="A26" s="751">
        <v>3</v>
      </c>
      <c r="B26" s="752">
        <v>63420754</v>
      </c>
      <c r="C26" s="752">
        <v>5670.5</v>
      </c>
      <c r="D26" s="753">
        <v>1.2</v>
      </c>
      <c r="E26" s="753">
        <v>2.9</v>
      </c>
    </row>
    <row r="27" spans="1:5" ht="16.5" customHeight="1" x14ac:dyDescent="0.3">
      <c r="A27" s="751">
        <v>4</v>
      </c>
      <c r="B27" s="752">
        <v>63185189</v>
      </c>
      <c r="C27" s="752">
        <v>5643.3</v>
      </c>
      <c r="D27" s="753">
        <v>1.2</v>
      </c>
      <c r="E27" s="753">
        <v>2.9</v>
      </c>
    </row>
    <row r="28" spans="1:5" ht="16.5" customHeight="1" x14ac:dyDescent="0.3">
      <c r="A28" s="751">
        <v>5</v>
      </c>
      <c r="B28" s="752">
        <v>63301218</v>
      </c>
      <c r="C28" s="752">
        <v>5678</v>
      </c>
      <c r="D28" s="753">
        <v>1.1000000000000001</v>
      </c>
      <c r="E28" s="753">
        <v>2.9</v>
      </c>
    </row>
    <row r="29" spans="1:5" ht="16.5" customHeight="1" x14ac:dyDescent="0.3">
      <c r="A29" s="751">
        <v>6</v>
      </c>
      <c r="B29" s="755">
        <v>62960071</v>
      </c>
      <c r="C29" s="755">
        <v>5674.6</v>
      </c>
      <c r="D29" s="756">
        <v>1.2</v>
      </c>
      <c r="E29" s="756">
        <v>2.9</v>
      </c>
    </row>
    <row r="30" spans="1:5" ht="16.5" customHeight="1" x14ac:dyDescent="0.3">
      <c r="A30" s="757" t="s">
        <v>18</v>
      </c>
      <c r="B30" s="758">
        <f>AVERAGE(B24:B29)</f>
        <v>63345451.666666664</v>
      </c>
      <c r="C30" s="759">
        <f>AVERAGE(C24:C29)</f>
        <v>5697.9833333333336</v>
      </c>
      <c r="D30" s="760">
        <f>AVERAGE(D24:D29)</f>
        <v>1.1833333333333333</v>
      </c>
      <c r="E30" s="760">
        <f>AVERAGE(E24:E29)</f>
        <v>2.9</v>
      </c>
    </row>
    <row r="31" spans="1:5" ht="16.5" customHeight="1" x14ac:dyDescent="0.3">
      <c r="A31" s="761" t="s">
        <v>19</v>
      </c>
      <c r="B31" s="762">
        <f>(STDEV(B24:B29)/B30)</f>
        <v>4.0493295184471029E-3</v>
      </c>
      <c r="C31" s="763"/>
      <c r="D31" s="763"/>
      <c r="E31" s="764"/>
    </row>
    <row r="32" spans="1:5" s="739" customFormat="1" ht="16.5" customHeight="1" x14ac:dyDescent="0.3">
      <c r="A32" s="765" t="s">
        <v>20</v>
      </c>
      <c r="B32" s="766">
        <f>COUNT(B24:B29)</f>
        <v>6</v>
      </c>
      <c r="C32" s="767"/>
      <c r="D32" s="768"/>
      <c r="E32" s="769"/>
    </row>
    <row r="33" spans="1:5" s="739" customFormat="1" ht="15.75" customHeight="1" x14ac:dyDescent="0.25">
      <c r="A33" s="745"/>
      <c r="B33" s="745"/>
      <c r="C33" s="745"/>
      <c r="D33" s="745"/>
      <c r="E33" s="745"/>
    </row>
    <row r="34" spans="1:5" s="739" customFormat="1" ht="16.5" customHeight="1" x14ac:dyDescent="0.3">
      <c r="A34" s="746" t="s">
        <v>21</v>
      </c>
      <c r="B34" s="770" t="s">
        <v>22</v>
      </c>
      <c r="C34" s="771"/>
      <c r="D34" s="771"/>
      <c r="E34" s="771"/>
    </row>
    <row r="35" spans="1:5" ht="16.5" customHeight="1" x14ac:dyDescent="0.3">
      <c r="A35" s="746"/>
      <c r="B35" s="770" t="s">
        <v>23</v>
      </c>
      <c r="C35" s="771"/>
      <c r="D35" s="771"/>
      <c r="E35" s="771"/>
    </row>
    <row r="36" spans="1:5" ht="16.5" customHeight="1" x14ac:dyDescent="0.3">
      <c r="A36" s="746"/>
      <c r="B36" s="770" t="s">
        <v>24</v>
      </c>
      <c r="C36" s="771"/>
      <c r="D36" s="771"/>
      <c r="E36" s="771"/>
    </row>
    <row r="37" spans="1:5" ht="15.75" customHeight="1" x14ac:dyDescent="0.25">
      <c r="A37" s="745"/>
      <c r="B37" s="745"/>
      <c r="C37" s="745"/>
      <c r="D37" s="745"/>
      <c r="E37" s="745"/>
    </row>
    <row r="38" spans="1:5" ht="16.5" customHeight="1" x14ac:dyDescent="0.3">
      <c r="A38" s="742" t="s">
        <v>1</v>
      </c>
      <c r="B38" s="743" t="s">
        <v>25</v>
      </c>
    </row>
    <row r="39" spans="1:5" ht="16.5" customHeight="1" x14ac:dyDescent="0.3">
      <c r="A39" s="746" t="s">
        <v>4</v>
      </c>
      <c r="B39" s="744" t="s">
        <v>133</v>
      </c>
      <c r="C39" s="745"/>
      <c r="D39" s="745"/>
      <c r="E39" s="745"/>
    </row>
    <row r="40" spans="1:5" ht="16.5" customHeight="1" x14ac:dyDescent="0.3">
      <c r="A40" s="746" t="s">
        <v>6</v>
      </c>
      <c r="B40" s="747">
        <v>101.34</v>
      </c>
      <c r="C40" s="745"/>
      <c r="D40" s="745"/>
      <c r="E40" s="745"/>
    </row>
    <row r="41" spans="1:5" ht="16.5" customHeight="1" x14ac:dyDescent="0.3">
      <c r="A41" s="744" t="s">
        <v>8</v>
      </c>
      <c r="B41" s="747">
        <v>15.79</v>
      </c>
      <c r="C41" s="745"/>
      <c r="D41" s="745"/>
      <c r="E41" s="745"/>
    </row>
    <row r="42" spans="1:5" ht="16.5" customHeight="1" x14ac:dyDescent="0.3">
      <c r="A42" s="744" t="s">
        <v>10</v>
      </c>
      <c r="B42" s="748">
        <v>0.15</v>
      </c>
      <c r="C42" s="745"/>
      <c r="D42" s="745"/>
      <c r="E42" s="745"/>
    </row>
    <row r="43" spans="1:5" ht="15.75" customHeight="1" x14ac:dyDescent="0.25">
      <c r="A43" s="745"/>
      <c r="B43" s="745"/>
      <c r="C43" s="745"/>
      <c r="D43" s="745"/>
      <c r="E43" s="745"/>
    </row>
    <row r="44" spans="1:5" ht="16.5" customHeight="1" x14ac:dyDescent="0.3">
      <c r="A44" s="749" t="s">
        <v>13</v>
      </c>
      <c r="B44" s="750"/>
      <c r="C44" s="749"/>
      <c r="D44" s="749"/>
      <c r="E44" s="749" t="s">
        <v>17</v>
      </c>
    </row>
    <row r="45" spans="1:5" ht="16.5" customHeight="1" x14ac:dyDescent="0.3">
      <c r="A45" s="751">
        <v>1</v>
      </c>
      <c r="B45" s="752">
        <v>67460583</v>
      </c>
      <c r="C45" s="752">
        <v>6239.8</v>
      </c>
      <c r="D45" s="753">
        <v>1.2</v>
      </c>
      <c r="E45" s="754">
        <v>2.9</v>
      </c>
    </row>
    <row r="46" spans="1:5" ht="16.5" customHeight="1" x14ac:dyDescent="0.3">
      <c r="A46" s="751">
        <v>2</v>
      </c>
      <c r="B46" s="752">
        <v>67795040</v>
      </c>
      <c r="C46" s="752">
        <v>6416.5</v>
      </c>
      <c r="D46" s="753">
        <v>1.2</v>
      </c>
      <c r="E46" s="753">
        <v>2.9</v>
      </c>
    </row>
    <row r="47" spans="1:5" ht="16.5" customHeight="1" x14ac:dyDescent="0.3">
      <c r="A47" s="751">
        <v>3</v>
      </c>
      <c r="B47" s="752">
        <v>67961719</v>
      </c>
      <c r="C47" s="752">
        <v>6382.3</v>
      </c>
      <c r="D47" s="753">
        <v>1.2</v>
      </c>
      <c r="E47" s="753">
        <v>2.9</v>
      </c>
    </row>
    <row r="48" spans="1:5" ht="16.5" customHeight="1" x14ac:dyDescent="0.3">
      <c r="A48" s="751">
        <v>4</v>
      </c>
      <c r="B48" s="752">
        <v>67746098</v>
      </c>
      <c r="C48" s="752">
        <v>6382.3</v>
      </c>
      <c r="D48" s="753">
        <v>1.2</v>
      </c>
      <c r="E48" s="753">
        <v>2.9</v>
      </c>
    </row>
    <row r="49" spans="1:7" ht="16.5" customHeight="1" x14ac:dyDescent="0.3">
      <c r="A49" s="751">
        <v>5</v>
      </c>
      <c r="B49" s="752">
        <v>68215475</v>
      </c>
      <c r="C49" s="752">
        <v>6412</v>
      </c>
      <c r="D49" s="753">
        <v>1.2</v>
      </c>
      <c r="E49" s="753">
        <v>2.9</v>
      </c>
    </row>
    <row r="50" spans="1:7" ht="16.5" customHeight="1" x14ac:dyDescent="0.3">
      <c r="A50" s="751">
        <v>6</v>
      </c>
      <c r="B50" s="755">
        <v>68008695</v>
      </c>
      <c r="C50" s="755">
        <v>6418.9</v>
      </c>
      <c r="D50" s="756">
        <v>1.2</v>
      </c>
      <c r="E50" s="756">
        <v>2.9</v>
      </c>
    </row>
    <row r="51" spans="1:7" ht="16.5" customHeight="1" x14ac:dyDescent="0.3">
      <c r="A51" s="757" t="s">
        <v>18</v>
      </c>
      <c r="B51" s="758">
        <f>AVERAGE(B45:B50)</f>
        <v>67864601.666666672</v>
      </c>
      <c r="C51" s="759">
        <f>AVERAGE(C45:C50)</f>
        <v>6375.2999999999993</v>
      </c>
      <c r="D51" s="760">
        <f>AVERAGE(D45:D50)</f>
        <v>1.2</v>
      </c>
      <c r="E51" s="760">
        <f>AVERAGE(E45:E50)</f>
        <v>2.9</v>
      </c>
    </row>
    <row r="52" spans="1:7" ht="16.5" customHeight="1" x14ac:dyDescent="0.3">
      <c r="A52" s="761" t="s">
        <v>19</v>
      </c>
      <c r="B52" s="762">
        <f>(STDEV(B45:B50)/B51)</f>
        <v>3.8165067427510901E-3</v>
      </c>
      <c r="C52" s="763"/>
      <c r="D52" s="763"/>
      <c r="E52" s="764"/>
    </row>
    <row r="53" spans="1:7" s="739" customFormat="1" ht="16.5" customHeight="1" x14ac:dyDescent="0.3">
      <c r="A53" s="765" t="s">
        <v>20</v>
      </c>
      <c r="B53" s="766">
        <f>COUNT(B45:B50)</f>
        <v>6</v>
      </c>
      <c r="C53" s="767"/>
      <c r="D53" s="768"/>
      <c r="E53" s="769"/>
    </row>
    <row r="54" spans="1:7" s="739" customFormat="1" ht="15.75" customHeight="1" x14ac:dyDescent="0.25">
      <c r="A54" s="745"/>
      <c r="B54" s="745"/>
      <c r="C54" s="745"/>
      <c r="D54" s="745"/>
      <c r="E54" s="745"/>
    </row>
    <row r="55" spans="1:7" s="739" customFormat="1" ht="16.5" customHeight="1" x14ac:dyDescent="0.3">
      <c r="A55" s="746" t="s">
        <v>21</v>
      </c>
      <c r="B55" s="770" t="s">
        <v>22</v>
      </c>
      <c r="C55" s="771"/>
      <c r="D55" s="771"/>
      <c r="E55" s="771"/>
    </row>
    <row r="56" spans="1:7" ht="16.5" customHeight="1" x14ac:dyDescent="0.3">
      <c r="A56" s="746"/>
      <c r="B56" s="770" t="s">
        <v>23</v>
      </c>
      <c r="C56" s="771"/>
      <c r="D56" s="771"/>
      <c r="E56" s="771"/>
    </row>
    <row r="57" spans="1:7" ht="16.5" customHeight="1" x14ac:dyDescent="0.3">
      <c r="A57" s="746"/>
      <c r="B57" s="770" t="s">
        <v>24</v>
      </c>
      <c r="C57" s="771"/>
      <c r="D57" s="771"/>
      <c r="E57" s="771"/>
    </row>
    <row r="58" spans="1:7" ht="14.25" customHeight="1" thickBot="1" x14ac:dyDescent="0.3">
      <c r="A58" s="772"/>
      <c r="B58" s="773"/>
      <c r="D58" s="774"/>
      <c r="F58" s="775"/>
      <c r="G58" s="775"/>
    </row>
    <row r="59" spans="1:7" ht="15" customHeight="1" x14ac:dyDescent="0.3">
      <c r="B59" s="776" t="s">
        <v>26</v>
      </c>
      <c r="C59" s="776"/>
      <c r="E59" s="777" t="s">
        <v>27</v>
      </c>
      <c r="F59" s="778"/>
      <c r="G59" s="777" t="s">
        <v>28</v>
      </c>
    </row>
    <row r="60" spans="1:7" ht="15" customHeight="1" x14ac:dyDescent="0.3">
      <c r="A60" s="779" t="s">
        <v>29</v>
      </c>
      <c r="B60" s="780"/>
      <c r="C60" s="780"/>
      <c r="E60" s="780"/>
      <c r="G60" s="780"/>
    </row>
    <row r="61" spans="1:7" ht="15" customHeight="1" x14ac:dyDescent="0.3">
      <c r="A61" s="779" t="s">
        <v>30</v>
      </c>
      <c r="B61" s="781"/>
      <c r="C61" s="781"/>
      <c r="E61" s="781"/>
      <c r="G61" s="782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0:H54"/>
  <sheetViews>
    <sheetView view="pageBreakPreview" topLeftCell="A31" workbookViewId="0">
      <selection activeCell="A11" sqref="A11:J54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604" t="s">
        <v>31</v>
      </c>
      <c r="B11" s="605"/>
      <c r="C11" s="605"/>
      <c r="D11" s="605"/>
      <c r="E11" s="605"/>
      <c r="F11" s="606"/>
      <c r="G11" s="43"/>
    </row>
    <row r="12" spans="1:7" ht="16.5" customHeight="1" x14ac:dyDescent="0.3">
      <c r="A12" s="603" t="s">
        <v>32</v>
      </c>
      <c r="B12" s="603"/>
      <c r="C12" s="603"/>
      <c r="D12" s="603"/>
      <c r="E12" s="603"/>
      <c r="F12" s="603"/>
      <c r="G12" s="42"/>
    </row>
    <row r="14" spans="1:7" ht="16.5" customHeight="1" x14ac:dyDescent="0.3">
      <c r="A14" s="608" t="s">
        <v>33</v>
      </c>
      <c r="B14" s="608"/>
      <c r="C14" s="12" t="s">
        <v>5</v>
      </c>
    </row>
    <row r="15" spans="1:7" ht="16.5" customHeight="1" x14ac:dyDescent="0.3">
      <c r="A15" s="608" t="s">
        <v>34</v>
      </c>
      <c r="B15" s="608"/>
      <c r="C15" s="12" t="s">
        <v>7</v>
      </c>
    </row>
    <row r="16" spans="1:7" ht="16.5" customHeight="1" x14ac:dyDescent="0.3">
      <c r="A16" s="608" t="s">
        <v>35</v>
      </c>
      <c r="B16" s="608"/>
      <c r="C16" s="12" t="s">
        <v>9</v>
      </c>
    </row>
    <row r="17" spans="1:5" ht="16.5" customHeight="1" x14ac:dyDescent="0.3">
      <c r="A17" s="608" t="s">
        <v>36</v>
      </c>
      <c r="B17" s="608"/>
      <c r="C17" s="12" t="s">
        <v>11</v>
      </c>
    </row>
    <row r="18" spans="1:5" ht="16.5" customHeight="1" x14ac:dyDescent="0.3">
      <c r="A18" s="608" t="s">
        <v>37</v>
      </c>
      <c r="B18" s="608"/>
      <c r="C18" s="49" t="s">
        <v>12</v>
      </c>
    </row>
    <row r="19" spans="1:5" ht="16.5" customHeight="1" x14ac:dyDescent="0.3">
      <c r="A19" s="608" t="s">
        <v>38</v>
      </c>
      <c r="B19" s="608"/>
      <c r="C19" s="49" t="e">
        <f>#REF!</f>
        <v>#REF!</v>
      </c>
    </row>
    <row r="20" spans="1:5" ht="16.5" customHeight="1" x14ac:dyDescent="0.3">
      <c r="A20" s="14"/>
      <c r="B20" s="14"/>
      <c r="C20" s="29"/>
    </row>
    <row r="21" spans="1:5" ht="16.5" customHeight="1" x14ac:dyDescent="0.3">
      <c r="A21" s="603" t="s">
        <v>1</v>
      </c>
      <c r="B21" s="603"/>
      <c r="C21" s="11" t="s">
        <v>39</v>
      </c>
      <c r="D21" s="18"/>
    </row>
    <row r="22" spans="1:5" ht="15.75" customHeight="1" x14ac:dyDescent="0.3">
      <c r="A22" s="607"/>
      <c r="B22" s="607"/>
      <c r="C22" s="9"/>
      <c r="D22" s="607"/>
      <c r="E22" s="607"/>
    </row>
    <row r="23" spans="1:5" ht="33.75" customHeight="1" x14ac:dyDescent="0.3">
      <c r="C23" s="38" t="s">
        <v>40</v>
      </c>
      <c r="D23" s="37" t="s">
        <v>41</v>
      </c>
      <c r="E23" s="4"/>
    </row>
    <row r="24" spans="1:5" ht="15.75" customHeight="1" x14ac:dyDescent="0.3">
      <c r="C24" s="47">
        <v>1238.22</v>
      </c>
      <c r="D24" s="39">
        <f t="shared" ref="D24:D43" si="0">(C24-$C$46)/$C$46</f>
        <v>6.2652858305554523E-3</v>
      </c>
      <c r="E24" s="5"/>
    </row>
    <row r="25" spans="1:5" ht="15.75" customHeight="1" x14ac:dyDescent="0.3">
      <c r="C25" s="47">
        <v>1239.47</v>
      </c>
      <c r="D25" s="40">
        <f t="shared" si="0"/>
        <v>7.2811243788652794E-3</v>
      </c>
      <c r="E25" s="5"/>
    </row>
    <row r="26" spans="1:5" ht="15.75" customHeight="1" x14ac:dyDescent="0.3">
      <c r="C26" s="47">
        <v>1231.7</v>
      </c>
      <c r="D26" s="40">
        <f t="shared" si="0"/>
        <v>9.6667196257140843E-4</v>
      </c>
      <c r="E26" s="5"/>
    </row>
    <row r="27" spans="1:5" ht="15.75" customHeight="1" x14ac:dyDescent="0.3">
      <c r="C27" s="47">
        <v>1229.01</v>
      </c>
      <c r="D27" s="40">
        <f t="shared" si="0"/>
        <v>-1.2194125933913842E-3</v>
      </c>
      <c r="E27" s="5"/>
    </row>
    <row r="28" spans="1:5" ht="15.75" customHeight="1" x14ac:dyDescent="0.3">
      <c r="C28" s="47">
        <v>1226.07</v>
      </c>
      <c r="D28" s="40">
        <f t="shared" si="0"/>
        <v>-3.6086648590161422E-3</v>
      </c>
      <c r="E28" s="5"/>
    </row>
    <row r="29" spans="1:5" ht="15.75" customHeight="1" x14ac:dyDescent="0.3">
      <c r="C29" s="47">
        <v>1230.3800000000001</v>
      </c>
      <c r="D29" s="40">
        <f t="shared" si="0"/>
        <v>-1.0605354444371744E-4</v>
      </c>
      <c r="E29" s="5"/>
    </row>
    <row r="30" spans="1:5" ht="15.75" customHeight="1" x14ac:dyDescent="0.3">
      <c r="C30" s="47">
        <v>1219.45</v>
      </c>
      <c r="D30" s="40">
        <f t="shared" si="0"/>
        <v>-8.9885458108648984E-3</v>
      </c>
      <c r="E30" s="5"/>
    </row>
    <row r="31" spans="1:5" ht="15.75" customHeight="1" x14ac:dyDescent="0.3">
      <c r="C31" s="47">
        <v>1221.6199999999999</v>
      </c>
      <c r="D31" s="40">
        <f t="shared" si="0"/>
        <v>-7.2250500909991642E-3</v>
      </c>
      <c r="E31" s="5"/>
    </row>
    <row r="32" spans="1:5" ht="15.75" customHeight="1" x14ac:dyDescent="0.3">
      <c r="C32" s="47">
        <v>1217.1400000000001</v>
      </c>
      <c r="D32" s="40">
        <f t="shared" si="0"/>
        <v>-1.0865815448141415E-2</v>
      </c>
      <c r="E32" s="5"/>
    </row>
    <row r="33" spans="1:7" ht="15.75" customHeight="1" x14ac:dyDescent="0.3">
      <c r="C33" s="47">
        <v>1234.23</v>
      </c>
      <c r="D33" s="40">
        <f t="shared" si="0"/>
        <v>3.0227291843504768E-3</v>
      </c>
      <c r="E33" s="5"/>
    </row>
    <row r="34" spans="1:7" ht="15.75" customHeight="1" x14ac:dyDescent="0.3">
      <c r="C34" s="47">
        <v>1234.23</v>
      </c>
      <c r="D34" s="40">
        <f t="shared" si="0"/>
        <v>3.0227291843504768E-3</v>
      </c>
      <c r="E34" s="5"/>
    </row>
    <row r="35" spans="1:7" ht="15.75" customHeight="1" x14ac:dyDescent="0.3">
      <c r="C35" s="47">
        <v>1258.82</v>
      </c>
      <c r="D35" s="40">
        <f t="shared" si="0"/>
        <v>2.3006305106701333E-2</v>
      </c>
      <c r="E35" s="5"/>
    </row>
    <row r="36" spans="1:7" ht="15.75" customHeight="1" x14ac:dyDescent="0.3">
      <c r="C36" s="47">
        <v>1230.1600000000001</v>
      </c>
      <c r="D36" s="40">
        <f t="shared" si="0"/>
        <v>-2.8484112894626922E-4</v>
      </c>
      <c r="E36" s="5"/>
    </row>
    <row r="37" spans="1:7" ht="15.75" customHeight="1" x14ac:dyDescent="0.3">
      <c r="C37" s="47">
        <v>1230.68</v>
      </c>
      <c r="D37" s="40">
        <f t="shared" si="0"/>
        <v>1.3774770715060415E-4</v>
      </c>
      <c r="E37" s="5"/>
    </row>
    <row r="38" spans="1:7" ht="15.75" customHeight="1" x14ac:dyDescent="0.3">
      <c r="C38" s="47">
        <v>1228.56</v>
      </c>
      <c r="D38" s="40">
        <f t="shared" si="0"/>
        <v>-1.5851144707829589E-3</v>
      </c>
      <c r="E38" s="5"/>
    </row>
    <row r="39" spans="1:7" ht="15.75" customHeight="1" x14ac:dyDescent="0.3">
      <c r="C39" s="47">
        <v>1224.17</v>
      </c>
      <c r="D39" s="40">
        <f t="shared" si="0"/>
        <v>-5.1527394524469687E-3</v>
      </c>
      <c r="E39" s="5"/>
    </row>
    <row r="40" spans="1:7" ht="15.75" customHeight="1" x14ac:dyDescent="0.3">
      <c r="C40" s="47">
        <v>1252.52</v>
      </c>
      <c r="D40" s="40">
        <f t="shared" si="0"/>
        <v>1.788647882321984E-2</v>
      </c>
      <c r="E40" s="5"/>
    </row>
    <row r="41" spans="1:7" ht="15.75" customHeight="1" x14ac:dyDescent="0.3">
      <c r="C41" s="47">
        <v>1208.04</v>
      </c>
      <c r="D41" s="40">
        <f t="shared" si="0"/>
        <v>-1.826112007983707E-2</v>
      </c>
      <c r="E41" s="5"/>
    </row>
    <row r="42" spans="1:7" ht="15.75" customHeight="1" x14ac:dyDescent="0.3">
      <c r="C42" s="47">
        <v>1242.57</v>
      </c>
      <c r="D42" s="40">
        <f t="shared" si="0"/>
        <v>9.8004039786735771E-3</v>
      </c>
      <c r="E42" s="5"/>
    </row>
    <row r="43" spans="1:7" ht="16.5" customHeight="1" x14ac:dyDescent="0.3">
      <c r="C43" s="48">
        <v>1213.17</v>
      </c>
      <c r="D43" s="41">
        <f t="shared" si="0"/>
        <v>-1.4092118677573448E-2</v>
      </c>
      <c r="E43" s="5"/>
    </row>
    <row r="44" spans="1:7" ht="16.5" customHeight="1" x14ac:dyDescent="0.3">
      <c r="C44" s="6"/>
      <c r="D44" s="5"/>
      <c r="E44" s="7"/>
    </row>
    <row r="45" spans="1:7" ht="16.5" customHeight="1" x14ac:dyDescent="0.3">
      <c r="B45" s="34" t="s">
        <v>42</v>
      </c>
      <c r="C45" s="35">
        <f>SUM(C24:C44)</f>
        <v>24610.210000000006</v>
      </c>
      <c r="D45" s="30"/>
      <c r="E45" s="6"/>
    </row>
    <row r="46" spans="1:7" ht="17.25" customHeight="1" x14ac:dyDescent="0.3">
      <c r="B46" s="34" t="s">
        <v>43</v>
      </c>
      <c r="C46" s="36">
        <f>AVERAGE(C24:C44)</f>
        <v>1230.5105000000003</v>
      </c>
      <c r="E46" s="8"/>
    </row>
    <row r="47" spans="1:7" ht="17.25" customHeight="1" x14ac:dyDescent="0.3">
      <c r="A47" s="12"/>
      <c r="B47" s="31"/>
      <c r="D47" s="10"/>
      <c r="E47" s="8"/>
    </row>
    <row r="48" spans="1:7" ht="33.75" customHeight="1" x14ac:dyDescent="0.3">
      <c r="B48" s="44" t="s">
        <v>43</v>
      </c>
      <c r="C48" s="37" t="s">
        <v>44</v>
      </c>
      <c r="D48" s="32"/>
      <c r="G48" s="10"/>
    </row>
    <row r="49" spans="1:6" ht="17.25" customHeight="1" x14ac:dyDescent="0.3">
      <c r="B49" s="601">
        <f>C46</f>
        <v>1230.5105000000003</v>
      </c>
      <c r="C49" s="45">
        <f>-IF(C46&lt;=80,10%,IF(C46&lt;250,7.5%,5%))</f>
        <v>-0.05</v>
      </c>
      <c r="D49" s="33">
        <f>IF(C46&lt;=80,C46*0.9,IF(C46&lt;250,C46*0.925,C46*0.95))</f>
        <v>1168.9849750000003</v>
      </c>
    </row>
    <row r="50" spans="1:6" ht="17.25" customHeight="1" x14ac:dyDescent="0.3">
      <c r="B50" s="602"/>
      <c r="C50" s="46">
        <f>IF(C46&lt;=80, 10%, IF(C46&lt;250, 7.5%, 5%))</f>
        <v>0.05</v>
      </c>
      <c r="D50" s="33">
        <f>IF(C46&lt;=80, C46*1.1, IF(C46&lt;250, C46*1.075, C46*1.05))</f>
        <v>1292.0360250000003</v>
      </c>
    </row>
    <row r="51" spans="1:6" ht="16.5" customHeight="1" x14ac:dyDescent="0.3">
      <c r="A51" s="15"/>
      <c r="B51" s="16"/>
      <c r="C51" s="12"/>
      <c r="D51" s="17"/>
      <c r="E51" s="12"/>
      <c r="F51" s="18"/>
    </row>
    <row r="52" spans="1:6" ht="16.5" customHeight="1" x14ac:dyDescent="0.3">
      <c r="A52" s="12"/>
      <c r="B52" s="19" t="s">
        <v>26</v>
      </c>
      <c r="C52" s="19"/>
      <c r="D52" s="20" t="s">
        <v>27</v>
      </c>
      <c r="E52" s="21"/>
      <c r="F52" s="20" t="s">
        <v>28</v>
      </c>
    </row>
    <row r="53" spans="1:6" ht="34.5" customHeight="1" x14ac:dyDescent="0.3">
      <c r="A53" s="22" t="s">
        <v>29</v>
      </c>
      <c r="B53" s="23"/>
      <c r="C53" s="24"/>
      <c r="D53" s="23"/>
      <c r="E53" s="13"/>
      <c r="F53" s="25"/>
    </row>
    <row r="54" spans="1:6" ht="34.5" customHeight="1" x14ac:dyDescent="0.3">
      <c r="A54" s="22" t="s">
        <v>30</v>
      </c>
      <c r="B54" s="26"/>
      <c r="C54" s="27"/>
      <c r="D54" s="26"/>
      <c r="E54" s="13"/>
      <c r="F54" s="28"/>
    </row>
  </sheetData>
  <sheetProtection formatCells="0" formatColumns="0" formatRows="0" insertColumns="0" insertRows="0" insertHyperlinks="0" deleteColumns="0" deleteRows="0" sort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44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43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42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41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40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39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38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37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36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35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34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33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32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31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30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29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28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27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6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25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24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1" orientation="portrait" r:id="rId1"/>
  <headerFooter alignWithMargins="0"/>
  <colBreaks count="1" manualBreakCount="1">
    <brk id="6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A117" zoomScale="55" zoomScaleNormal="40" zoomScalePageLayoutView="55" workbookViewId="0">
      <selection sqref="A1:I124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609" t="s">
        <v>45</v>
      </c>
      <c r="B1" s="609"/>
      <c r="C1" s="609"/>
      <c r="D1" s="609"/>
      <c r="E1" s="609"/>
      <c r="F1" s="609"/>
      <c r="G1" s="609"/>
      <c r="H1" s="609"/>
      <c r="I1" s="609"/>
    </row>
    <row r="2" spans="1:9" ht="18.75" customHeight="1" x14ac:dyDescent="0.25">
      <c r="A2" s="609"/>
      <c r="B2" s="609"/>
      <c r="C2" s="609"/>
      <c r="D2" s="609"/>
      <c r="E2" s="609"/>
      <c r="F2" s="609"/>
      <c r="G2" s="609"/>
      <c r="H2" s="609"/>
      <c r="I2" s="609"/>
    </row>
    <row r="3" spans="1:9" ht="18.75" customHeight="1" x14ac:dyDescent="0.25">
      <c r="A3" s="609"/>
      <c r="B3" s="609"/>
      <c r="C3" s="609"/>
      <c r="D3" s="609"/>
      <c r="E3" s="609"/>
      <c r="F3" s="609"/>
      <c r="G3" s="609"/>
      <c r="H3" s="609"/>
      <c r="I3" s="609"/>
    </row>
    <row r="4" spans="1:9" ht="18.75" customHeight="1" x14ac:dyDescent="0.25">
      <c r="A4" s="609"/>
      <c r="B4" s="609"/>
      <c r="C4" s="609"/>
      <c r="D4" s="609"/>
      <c r="E4" s="609"/>
      <c r="F4" s="609"/>
      <c r="G4" s="609"/>
      <c r="H4" s="609"/>
      <c r="I4" s="609"/>
    </row>
    <row r="5" spans="1:9" ht="18.75" customHeight="1" x14ac:dyDescent="0.25">
      <c r="A5" s="609"/>
      <c r="B5" s="609"/>
      <c r="C5" s="609"/>
      <c r="D5" s="609"/>
      <c r="E5" s="609"/>
      <c r="F5" s="609"/>
      <c r="G5" s="609"/>
      <c r="H5" s="609"/>
      <c r="I5" s="609"/>
    </row>
    <row r="6" spans="1:9" ht="18.75" customHeight="1" x14ac:dyDescent="0.25">
      <c r="A6" s="609"/>
      <c r="B6" s="609"/>
      <c r="C6" s="609"/>
      <c r="D6" s="609"/>
      <c r="E6" s="609"/>
      <c r="F6" s="609"/>
      <c r="G6" s="609"/>
      <c r="H6" s="609"/>
      <c r="I6" s="609"/>
    </row>
    <row r="7" spans="1:9" ht="18.75" customHeight="1" x14ac:dyDescent="0.25">
      <c r="A7" s="609"/>
      <c r="B7" s="609"/>
      <c r="C7" s="609"/>
      <c r="D7" s="609"/>
      <c r="E7" s="609"/>
      <c r="F7" s="609"/>
      <c r="G7" s="609"/>
      <c r="H7" s="609"/>
      <c r="I7" s="609"/>
    </row>
    <row r="8" spans="1:9" x14ac:dyDescent="0.25">
      <c r="A8" s="610" t="s">
        <v>46</v>
      </c>
      <c r="B8" s="610"/>
      <c r="C8" s="610"/>
      <c r="D8" s="610"/>
      <c r="E8" s="610"/>
      <c r="F8" s="610"/>
      <c r="G8" s="610"/>
      <c r="H8" s="610"/>
      <c r="I8" s="610"/>
    </row>
    <row r="9" spans="1:9" x14ac:dyDescent="0.25">
      <c r="A9" s="610"/>
      <c r="B9" s="610"/>
      <c r="C9" s="610"/>
      <c r="D9" s="610"/>
      <c r="E9" s="610"/>
      <c r="F9" s="610"/>
      <c r="G9" s="610"/>
      <c r="H9" s="610"/>
      <c r="I9" s="610"/>
    </row>
    <row r="10" spans="1:9" x14ac:dyDescent="0.25">
      <c r="A10" s="610"/>
      <c r="B10" s="610"/>
      <c r="C10" s="610"/>
      <c r="D10" s="610"/>
      <c r="E10" s="610"/>
      <c r="F10" s="610"/>
      <c r="G10" s="610"/>
      <c r="H10" s="610"/>
      <c r="I10" s="610"/>
    </row>
    <row r="11" spans="1:9" x14ac:dyDescent="0.25">
      <c r="A11" s="610"/>
      <c r="B11" s="610"/>
      <c r="C11" s="610"/>
      <c r="D11" s="610"/>
      <c r="E11" s="610"/>
      <c r="F11" s="610"/>
      <c r="G11" s="610"/>
      <c r="H11" s="610"/>
      <c r="I11" s="610"/>
    </row>
    <row r="12" spans="1:9" x14ac:dyDescent="0.25">
      <c r="A12" s="610"/>
      <c r="B12" s="610"/>
      <c r="C12" s="610"/>
      <c r="D12" s="610"/>
      <c r="E12" s="610"/>
      <c r="F12" s="610"/>
      <c r="G12" s="610"/>
      <c r="H12" s="610"/>
      <c r="I12" s="610"/>
    </row>
    <row r="13" spans="1:9" x14ac:dyDescent="0.25">
      <c r="A13" s="610"/>
      <c r="B13" s="610"/>
      <c r="C13" s="610"/>
      <c r="D13" s="610"/>
      <c r="E13" s="610"/>
      <c r="F13" s="610"/>
      <c r="G13" s="610"/>
      <c r="H13" s="610"/>
      <c r="I13" s="610"/>
    </row>
    <row r="14" spans="1:9" x14ac:dyDescent="0.25">
      <c r="A14" s="610"/>
      <c r="B14" s="610"/>
      <c r="C14" s="610"/>
      <c r="D14" s="610"/>
      <c r="E14" s="610"/>
      <c r="F14" s="610"/>
      <c r="G14" s="610"/>
      <c r="H14" s="610"/>
      <c r="I14" s="610"/>
    </row>
    <row r="15" spans="1:9" ht="19.5" customHeight="1" x14ac:dyDescent="0.3">
      <c r="A15" s="50"/>
    </row>
    <row r="16" spans="1:9" ht="19.5" customHeight="1" x14ac:dyDescent="0.3">
      <c r="A16" s="643" t="s">
        <v>31</v>
      </c>
      <c r="B16" s="644"/>
      <c r="C16" s="644"/>
      <c r="D16" s="644"/>
      <c r="E16" s="644"/>
      <c r="F16" s="644"/>
      <c r="G16" s="644"/>
      <c r="H16" s="645"/>
    </row>
    <row r="17" spans="1:14" ht="20.25" customHeight="1" x14ac:dyDescent="0.25">
      <c r="A17" s="646" t="s">
        <v>47</v>
      </c>
      <c r="B17" s="646"/>
      <c r="C17" s="646"/>
      <c r="D17" s="646"/>
      <c r="E17" s="646"/>
      <c r="F17" s="646"/>
      <c r="G17" s="646"/>
      <c r="H17" s="646"/>
    </row>
    <row r="18" spans="1:14" ht="26.25" customHeight="1" x14ac:dyDescent="0.4">
      <c r="A18" s="52" t="s">
        <v>33</v>
      </c>
      <c r="B18" s="642" t="s">
        <v>5</v>
      </c>
      <c r="C18" s="642"/>
      <c r="D18" s="222"/>
      <c r="E18" s="53"/>
      <c r="F18" s="54"/>
      <c r="G18" s="54"/>
      <c r="H18" s="54"/>
    </row>
    <row r="19" spans="1:14" ht="26.25" customHeight="1" x14ac:dyDescent="0.4">
      <c r="A19" s="52" t="s">
        <v>34</v>
      </c>
      <c r="B19" s="55" t="s">
        <v>7</v>
      </c>
      <c r="C19" s="224">
        <v>21</v>
      </c>
      <c r="D19" s="54"/>
      <c r="E19" s="54"/>
      <c r="F19" s="54"/>
      <c r="G19" s="54"/>
      <c r="H19" s="54"/>
    </row>
    <row r="20" spans="1:14" ht="26.25" customHeight="1" x14ac:dyDescent="0.4">
      <c r="A20" s="52" t="s">
        <v>35</v>
      </c>
      <c r="B20" s="647" t="s">
        <v>9</v>
      </c>
      <c r="C20" s="647"/>
      <c r="D20" s="54"/>
      <c r="E20" s="54"/>
      <c r="F20" s="54"/>
      <c r="G20" s="54"/>
      <c r="H20" s="54"/>
    </row>
    <row r="21" spans="1:14" ht="26.25" customHeight="1" x14ac:dyDescent="0.4">
      <c r="A21" s="52" t="s">
        <v>36</v>
      </c>
      <c r="B21" s="647" t="s">
        <v>11</v>
      </c>
      <c r="C21" s="647"/>
      <c r="D21" s="647"/>
      <c r="E21" s="647"/>
      <c r="F21" s="647"/>
      <c r="G21" s="647"/>
      <c r="H21" s="647"/>
      <c r="I21" s="56"/>
    </row>
    <row r="22" spans="1:14" ht="26.25" customHeight="1" x14ac:dyDescent="0.4">
      <c r="A22" s="52" t="s">
        <v>37</v>
      </c>
      <c r="B22" s="57" t="s">
        <v>12</v>
      </c>
      <c r="C22" s="54"/>
      <c r="D22" s="54"/>
      <c r="E22" s="54"/>
      <c r="F22" s="54"/>
      <c r="G22" s="54"/>
      <c r="H22" s="54"/>
    </row>
    <row r="23" spans="1:14" ht="26.25" customHeight="1" x14ac:dyDescent="0.4">
      <c r="A23" s="52" t="s">
        <v>38</v>
      </c>
      <c r="B23" s="57"/>
      <c r="C23" s="54"/>
      <c r="D23" s="54"/>
      <c r="E23" s="54"/>
      <c r="F23" s="54"/>
      <c r="G23" s="54"/>
      <c r="H23" s="54"/>
    </row>
    <row r="24" spans="1:14" ht="18.75" x14ac:dyDescent="0.3">
      <c r="A24" s="52"/>
      <c r="B24" s="58"/>
    </row>
    <row r="25" spans="1:14" ht="18.75" x14ac:dyDescent="0.3">
      <c r="A25" s="59" t="s">
        <v>1</v>
      </c>
      <c r="B25" s="58"/>
    </row>
    <row r="26" spans="1:14" ht="26.25" customHeight="1" x14ac:dyDescent="0.4">
      <c r="A26" s="60" t="s">
        <v>4</v>
      </c>
      <c r="B26" s="642" t="s">
        <v>126</v>
      </c>
      <c r="C26" s="642"/>
    </row>
    <row r="27" spans="1:14" ht="26.25" customHeight="1" x14ac:dyDescent="0.4">
      <c r="A27" s="61" t="s">
        <v>48</v>
      </c>
      <c r="B27" s="640" t="s">
        <v>127</v>
      </c>
      <c r="C27" s="640"/>
    </row>
    <row r="28" spans="1:14" ht="27" customHeight="1" x14ac:dyDescent="0.4">
      <c r="A28" s="61" t="s">
        <v>6</v>
      </c>
      <c r="B28" s="62">
        <v>101.34</v>
      </c>
    </row>
    <row r="29" spans="1:14" s="3" customFormat="1" ht="27" customHeight="1" x14ac:dyDescent="0.4">
      <c r="A29" s="61" t="s">
        <v>49</v>
      </c>
      <c r="B29" s="63"/>
      <c r="C29" s="617" t="s">
        <v>50</v>
      </c>
      <c r="D29" s="618"/>
      <c r="E29" s="618"/>
      <c r="F29" s="618"/>
      <c r="G29" s="619"/>
      <c r="I29" s="64"/>
      <c r="J29" s="64"/>
      <c r="K29" s="64"/>
      <c r="L29" s="64"/>
    </row>
    <row r="30" spans="1:14" s="3" customFormat="1" ht="19.5" customHeight="1" x14ac:dyDescent="0.3">
      <c r="A30" s="61" t="s">
        <v>51</v>
      </c>
      <c r="B30" s="65">
        <f>B28-B29</f>
        <v>101.34</v>
      </c>
      <c r="C30" s="66"/>
      <c r="D30" s="66"/>
      <c r="E30" s="66"/>
      <c r="F30" s="66"/>
      <c r="G30" s="67"/>
      <c r="I30" s="64"/>
      <c r="J30" s="64"/>
      <c r="K30" s="64"/>
      <c r="L30" s="64"/>
    </row>
    <row r="31" spans="1:14" s="3" customFormat="1" ht="27" customHeight="1" x14ac:dyDescent="0.4">
      <c r="A31" s="61" t="s">
        <v>52</v>
      </c>
      <c r="B31" s="68">
        <v>1</v>
      </c>
      <c r="C31" s="620" t="s">
        <v>53</v>
      </c>
      <c r="D31" s="621"/>
      <c r="E31" s="621"/>
      <c r="F31" s="621"/>
      <c r="G31" s="621"/>
      <c r="H31" s="622"/>
      <c r="I31" s="64"/>
      <c r="J31" s="64"/>
      <c r="K31" s="64"/>
      <c r="L31" s="64"/>
    </row>
    <row r="32" spans="1:14" s="3" customFormat="1" ht="27" customHeight="1" x14ac:dyDescent="0.4">
      <c r="A32" s="61" t="s">
        <v>54</v>
      </c>
      <c r="B32" s="68">
        <v>1</v>
      </c>
      <c r="C32" s="620" t="s">
        <v>55</v>
      </c>
      <c r="D32" s="621"/>
      <c r="E32" s="621"/>
      <c r="F32" s="621"/>
      <c r="G32" s="621"/>
      <c r="H32" s="622"/>
      <c r="I32" s="64"/>
      <c r="J32" s="64"/>
      <c r="K32" s="64"/>
      <c r="L32" s="69"/>
      <c r="M32" s="69"/>
      <c r="N32" s="70"/>
    </row>
    <row r="33" spans="1:14" s="3" customFormat="1" ht="17.25" customHeight="1" x14ac:dyDescent="0.3">
      <c r="A33" s="61"/>
      <c r="B33" s="71"/>
      <c r="C33" s="72"/>
      <c r="D33" s="72"/>
      <c r="E33" s="72"/>
      <c r="F33" s="72"/>
      <c r="G33" s="72"/>
      <c r="H33" s="72"/>
      <c r="I33" s="64"/>
      <c r="J33" s="64"/>
      <c r="K33" s="64"/>
      <c r="L33" s="69"/>
      <c r="M33" s="69"/>
      <c r="N33" s="70"/>
    </row>
    <row r="34" spans="1:14" s="3" customFormat="1" ht="18.75" x14ac:dyDescent="0.3">
      <c r="A34" s="61" t="s">
        <v>56</v>
      </c>
      <c r="B34" s="73">
        <f>B31/B32</f>
        <v>1</v>
      </c>
      <c r="C34" s="51" t="s">
        <v>57</v>
      </c>
      <c r="D34" s="51"/>
      <c r="E34" s="51"/>
      <c r="F34" s="51"/>
      <c r="G34" s="51"/>
      <c r="I34" s="64"/>
      <c r="J34" s="64"/>
      <c r="K34" s="64"/>
      <c r="L34" s="69"/>
      <c r="M34" s="69"/>
      <c r="N34" s="70"/>
    </row>
    <row r="35" spans="1:14" s="3" customFormat="1" ht="19.5" customHeight="1" x14ac:dyDescent="0.3">
      <c r="A35" s="61"/>
      <c r="B35" s="65"/>
      <c r="G35" s="51"/>
      <c r="I35" s="64"/>
      <c r="J35" s="64"/>
      <c r="K35" s="64"/>
      <c r="L35" s="69"/>
      <c r="M35" s="69"/>
      <c r="N35" s="70"/>
    </row>
    <row r="36" spans="1:14" s="3" customFormat="1" ht="27" customHeight="1" x14ac:dyDescent="0.4">
      <c r="A36" s="74" t="s">
        <v>58</v>
      </c>
      <c r="B36" s="75">
        <v>50</v>
      </c>
      <c r="C36" s="51"/>
      <c r="D36" s="623" t="s">
        <v>59</v>
      </c>
      <c r="E36" s="641"/>
      <c r="F36" s="623" t="s">
        <v>60</v>
      </c>
      <c r="G36" s="624"/>
      <c r="J36" s="64"/>
      <c r="K36" s="64"/>
      <c r="L36" s="69"/>
      <c r="M36" s="69"/>
      <c r="N36" s="70"/>
    </row>
    <row r="37" spans="1:14" s="3" customFormat="1" ht="27" customHeight="1" x14ac:dyDescent="0.4">
      <c r="A37" s="76" t="s">
        <v>61</v>
      </c>
      <c r="B37" s="77">
        <v>5</v>
      </c>
      <c r="C37" s="78" t="s">
        <v>62</v>
      </c>
      <c r="D37" s="79" t="s">
        <v>63</v>
      </c>
      <c r="E37" s="80" t="s">
        <v>64</v>
      </c>
      <c r="F37" s="79" t="s">
        <v>63</v>
      </c>
      <c r="G37" s="81" t="s">
        <v>64</v>
      </c>
      <c r="I37" s="82" t="s">
        <v>65</v>
      </c>
      <c r="J37" s="64"/>
      <c r="K37" s="64"/>
      <c r="L37" s="69"/>
      <c r="M37" s="69"/>
      <c r="N37" s="70"/>
    </row>
    <row r="38" spans="1:14" s="3" customFormat="1" ht="26.25" customHeight="1" x14ac:dyDescent="0.4">
      <c r="A38" s="76" t="s">
        <v>66</v>
      </c>
      <c r="B38" s="77">
        <v>10</v>
      </c>
      <c r="C38" s="83">
        <v>1</v>
      </c>
      <c r="D38" s="451">
        <v>63505417</v>
      </c>
      <c r="E38" s="85">
        <f>IF(ISBLANK(D38),"-",$D$48/$D$45*D38)</f>
        <v>59530427.483875662</v>
      </c>
      <c r="F38" s="451">
        <v>68581409</v>
      </c>
      <c r="G38" s="86">
        <f>IF(ISBLANK(F38),"-",$D$48/$F$45*F38)</f>
        <v>59748001.558399387</v>
      </c>
      <c r="I38" s="87"/>
      <c r="J38" s="64"/>
      <c r="K38" s="64"/>
      <c r="L38" s="69"/>
      <c r="M38" s="69"/>
      <c r="N38" s="70"/>
    </row>
    <row r="39" spans="1:14" s="3" customFormat="1" ht="26.25" customHeight="1" x14ac:dyDescent="0.4">
      <c r="A39" s="76" t="s">
        <v>67</v>
      </c>
      <c r="B39" s="77">
        <v>1</v>
      </c>
      <c r="C39" s="88">
        <v>2</v>
      </c>
      <c r="D39" s="456">
        <v>62816346</v>
      </c>
      <c r="E39" s="90">
        <f>IF(ISBLANK(D39),"-",$D$48/$D$45*D39)</f>
        <v>58884487.450181507</v>
      </c>
      <c r="F39" s="456">
        <v>68386643</v>
      </c>
      <c r="G39" s="91">
        <f>IF(ISBLANK(F39),"-",$D$48/$F$45*F39)</f>
        <v>59578321.765563354</v>
      </c>
      <c r="I39" s="625">
        <f>ABS((F43/D43*D42)-F42)/D42</f>
        <v>8.2118173858255136E-3</v>
      </c>
      <c r="J39" s="64"/>
      <c r="K39" s="64"/>
      <c r="L39" s="69"/>
      <c r="M39" s="69"/>
      <c r="N39" s="70"/>
    </row>
    <row r="40" spans="1:14" ht="26.25" customHeight="1" x14ac:dyDescent="0.4">
      <c r="A40" s="76" t="s">
        <v>68</v>
      </c>
      <c r="B40" s="77">
        <v>1</v>
      </c>
      <c r="C40" s="88">
        <v>3</v>
      </c>
      <c r="D40" s="456">
        <v>63039899</v>
      </c>
      <c r="E40" s="90">
        <f>IF(ISBLANK(D40),"-",$D$48/$D$45*D40)</f>
        <v>59094047.615030162</v>
      </c>
      <c r="F40" s="456">
        <v>68339620</v>
      </c>
      <c r="G40" s="91">
        <f>IF(ISBLANK(F40),"-",$D$48/$F$45*F40)</f>
        <v>59537355.411587149</v>
      </c>
      <c r="I40" s="625"/>
      <c r="L40" s="69"/>
      <c r="M40" s="69"/>
      <c r="N40" s="92"/>
    </row>
    <row r="41" spans="1:14" ht="27" customHeight="1" x14ac:dyDescent="0.4">
      <c r="A41" s="76" t="s">
        <v>69</v>
      </c>
      <c r="B41" s="77">
        <v>1</v>
      </c>
      <c r="C41" s="93">
        <v>4</v>
      </c>
      <c r="D41" s="461"/>
      <c r="E41" s="95" t="str">
        <f>IF(ISBLANK(D41),"-",$D$48/$D$45*D41)</f>
        <v>-</v>
      </c>
      <c r="F41" s="461"/>
      <c r="G41" s="96" t="str">
        <f>IF(ISBLANK(F41),"-",$D$48/$F$45*F41)</f>
        <v>-</v>
      </c>
      <c r="I41" s="97"/>
      <c r="L41" s="69"/>
      <c r="M41" s="69"/>
      <c r="N41" s="92"/>
    </row>
    <row r="42" spans="1:14" ht="27" customHeight="1" x14ac:dyDescent="0.4">
      <c r="A42" s="76" t="s">
        <v>70</v>
      </c>
      <c r="B42" s="77">
        <v>1</v>
      </c>
      <c r="C42" s="98" t="s">
        <v>71</v>
      </c>
      <c r="D42" s="99">
        <f>AVERAGE(D38:D41)</f>
        <v>63120554</v>
      </c>
      <c r="E42" s="100">
        <f>AVERAGE(E38:E41)</f>
        <v>59169654.183029115</v>
      </c>
      <c r="F42" s="99">
        <f>AVERAGE(F38:F41)</f>
        <v>68435890.666666672</v>
      </c>
      <c r="G42" s="101">
        <f>AVERAGE(G38:G41)</f>
        <v>59621226.245183297</v>
      </c>
      <c r="H42" s="102"/>
    </row>
    <row r="43" spans="1:14" ht="26.25" customHeight="1" x14ac:dyDescent="0.4">
      <c r="A43" s="76" t="s">
        <v>72</v>
      </c>
      <c r="B43" s="77">
        <v>1</v>
      </c>
      <c r="C43" s="103" t="s">
        <v>73</v>
      </c>
      <c r="D43" s="471">
        <v>15.79</v>
      </c>
      <c r="E43" s="92"/>
      <c r="F43" s="104">
        <v>16.989999999999998</v>
      </c>
      <c r="H43" s="102"/>
    </row>
    <row r="44" spans="1:14" ht="26.25" customHeight="1" x14ac:dyDescent="0.4">
      <c r="A44" s="76" t="s">
        <v>74</v>
      </c>
      <c r="B44" s="77">
        <v>1</v>
      </c>
      <c r="C44" s="105" t="s">
        <v>75</v>
      </c>
      <c r="D44" s="106">
        <f>D43*$B$34</f>
        <v>15.79</v>
      </c>
      <c r="E44" s="107"/>
      <c r="F44" s="106">
        <f>F43*$B$34</f>
        <v>16.989999999999998</v>
      </c>
      <c r="H44" s="102"/>
    </row>
    <row r="45" spans="1:14" ht="19.5" customHeight="1" x14ac:dyDescent="0.3">
      <c r="A45" s="76" t="s">
        <v>76</v>
      </c>
      <c r="B45" s="108">
        <f>(B44/B43)*(B42/B41)*(B40/B39)*(B38/B37)*B36</f>
        <v>100</v>
      </c>
      <c r="C45" s="105" t="s">
        <v>77</v>
      </c>
      <c r="D45" s="109">
        <f>D44*$B$30/100</f>
        <v>16.001586</v>
      </c>
      <c r="E45" s="110"/>
      <c r="F45" s="109">
        <f>F44*$B$30/100</f>
        <v>17.217665999999998</v>
      </c>
      <c r="H45" s="102"/>
    </row>
    <row r="46" spans="1:14" ht="19.5" customHeight="1" x14ac:dyDescent="0.3">
      <c r="A46" s="611" t="s">
        <v>78</v>
      </c>
      <c r="B46" s="612"/>
      <c r="C46" s="105" t="s">
        <v>79</v>
      </c>
      <c r="D46" s="111">
        <f>D45/$B$45</f>
        <v>0.16001586000000001</v>
      </c>
      <c r="E46" s="112"/>
      <c r="F46" s="113">
        <f>F45/$B$45</f>
        <v>0.17217665999999998</v>
      </c>
      <c r="H46" s="102"/>
    </row>
    <row r="47" spans="1:14" ht="27" customHeight="1" x14ac:dyDescent="0.4">
      <c r="A47" s="613"/>
      <c r="B47" s="614"/>
      <c r="C47" s="114" t="s">
        <v>80</v>
      </c>
      <c r="D47" s="115">
        <v>0.15</v>
      </c>
      <c r="E47" s="116"/>
      <c r="F47" s="112"/>
      <c r="H47" s="102"/>
    </row>
    <row r="48" spans="1:14" ht="18.75" x14ac:dyDescent="0.3">
      <c r="C48" s="117" t="s">
        <v>81</v>
      </c>
      <c r="D48" s="109">
        <f>D47*$B$45</f>
        <v>15</v>
      </c>
      <c r="F48" s="118"/>
      <c r="H48" s="102"/>
    </row>
    <row r="49" spans="1:12" ht="19.5" customHeight="1" x14ac:dyDescent="0.3">
      <c r="C49" s="119" t="s">
        <v>82</v>
      </c>
      <c r="D49" s="120">
        <f>D48/B34</f>
        <v>15</v>
      </c>
      <c r="F49" s="118"/>
      <c r="H49" s="102"/>
    </row>
    <row r="50" spans="1:12" ht="18.75" x14ac:dyDescent="0.3">
      <c r="C50" s="74" t="s">
        <v>83</v>
      </c>
      <c r="D50" s="121">
        <f>AVERAGE(E38:E41,G38:G41)</f>
        <v>59395440.214106202</v>
      </c>
      <c r="F50" s="122"/>
      <c r="H50" s="102"/>
    </row>
    <row r="51" spans="1:12" ht="18.75" x14ac:dyDescent="0.3">
      <c r="C51" s="76" t="s">
        <v>84</v>
      </c>
      <c r="D51" s="123">
        <f>STDEV(E38:E41,G38:G41)/D50</f>
        <v>5.5738959641339408E-3</v>
      </c>
      <c r="F51" s="122"/>
      <c r="H51" s="102"/>
    </row>
    <row r="52" spans="1:12" ht="19.5" customHeight="1" x14ac:dyDescent="0.3">
      <c r="C52" s="124" t="s">
        <v>20</v>
      </c>
      <c r="D52" s="125">
        <f>COUNT(E38:E41,G38:G41)</f>
        <v>6</v>
      </c>
      <c r="F52" s="122"/>
    </row>
    <row r="54" spans="1:12" ht="18.75" x14ac:dyDescent="0.3">
      <c r="A54" s="126" t="s">
        <v>1</v>
      </c>
      <c r="B54" s="127" t="s">
        <v>85</v>
      </c>
    </row>
    <row r="55" spans="1:12" ht="18.75" x14ac:dyDescent="0.3">
      <c r="A55" s="51" t="s">
        <v>86</v>
      </c>
      <c r="B55" s="128" t="str">
        <f>B21</f>
        <v xml:space="preserve">Lamivudine 150mg + Zidovudine 300mg + Nevirapine 200mg </v>
      </c>
    </row>
    <row r="56" spans="1:12" ht="26.25" customHeight="1" x14ac:dyDescent="0.4">
      <c r="A56" s="129" t="s">
        <v>87</v>
      </c>
      <c r="B56" s="130">
        <v>150</v>
      </c>
      <c r="C56" s="51" t="str">
        <f>B20</f>
        <v xml:space="preserve">Each film coated tablet contains:
Lamivudine USP 150mg 
Zidovudine USP 300mg
 Nevirapine USP 200mg </v>
      </c>
      <c r="H56" s="131"/>
    </row>
    <row r="57" spans="1:12" ht="18.75" x14ac:dyDescent="0.3">
      <c r="A57" s="128" t="s">
        <v>88</v>
      </c>
      <c r="B57" s="223">
        <f>Uniformity!C46</f>
        <v>1230.5105000000003</v>
      </c>
      <c r="H57" s="131"/>
    </row>
    <row r="58" spans="1:12" ht="19.5" customHeight="1" x14ac:dyDescent="0.3">
      <c r="H58" s="131"/>
    </row>
    <row r="59" spans="1:12" s="3" customFormat="1" ht="27" customHeight="1" x14ac:dyDescent="0.4">
      <c r="A59" s="74" t="s">
        <v>89</v>
      </c>
      <c r="B59" s="75">
        <v>100</v>
      </c>
      <c r="C59" s="51"/>
      <c r="D59" s="132" t="s">
        <v>90</v>
      </c>
      <c r="E59" s="133" t="s">
        <v>62</v>
      </c>
      <c r="F59" s="133" t="s">
        <v>63</v>
      </c>
      <c r="G59" s="133" t="s">
        <v>91</v>
      </c>
      <c r="H59" s="78" t="s">
        <v>92</v>
      </c>
      <c r="L59" s="64"/>
    </row>
    <row r="60" spans="1:12" s="3" customFormat="1" ht="26.25" customHeight="1" x14ac:dyDescent="0.4">
      <c r="A60" s="76" t="s">
        <v>93</v>
      </c>
      <c r="B60" s="77">
        <v>5</v>
      </c>
      <c r="C60" s="628" t="s">
        <v>94</v>
      </c>
      <c r="D60" s="631">
        <v>1035.6199999999999</v>
      </c>
      <c r="E60" s="134">
        <v>1</v>
      </c>
      <c r="F60" s="135">
        <v>49249804</v>
      </c>
      <c r="G60" s="225">
        <f>IF(ISBLANK(F60),"-",(F60/$D$50*$D$47*$B$68)*($B$57/$D$60))</f>
        <v>147.78404686961892</v>
      </c>
      <c r="H60" s="136">
        <f t="shared" ref="H60:H71" si="0">IF(ISBLANK(F60),"-",G60/$B$56)</f>
        <v>0.98522697913079282</v>
      </c>
      <c r="L60" s="64"/>
    </row>
    <row r="61" spans="1:12" s="3" customFormat="1" ht="26.25" customHeight="1" x14ac:dyDescent="0.4">
      <c r="A61" s="76" t="s">
        <v>95</v>
      </c>
      <c r="B61" s="77">
        <v>50</v>
      </c>
      <c r="C61" s="629"/>
      <c r="D61" s="632"/>
      <c r="E61" s="137">
        <v>2</v>
      </c>
      <c r="F61" s="89">
        <v>49409350</v>
      </c>
      <c r="G61" s="226">
        <f>IF(ISBLANK(F61),"-",(F61/$D$50*$D$47*$B$68)*($B$57/$D$60))</f>
        <v>148.26279707016511</v>
      </c>
      <c r="H61" s="138">
        <f t="shared" si="0"/>
        <v>0.98841864713443406</v>
      </c>
      <c r="L61" s="64"/>
    </row>
    <row r="62" spans="1:12" s="3" customFormat="1" ht="26.25" customHeight="1" x14ac:dyDescent="0.4">
      <c r="A62" s="76" t="s">
        <v>96</v>
      </c>
      <c r="B62" s="77">
        <v>1</v>
      </c>
      <c r="C62" s="629"/>
      <c r="D62" s="632"/>
      <c r="E62" s="137">
        <v>3</v>
      </c>
      <c r="F62" s="139">
        <v>49436789</v>
      </c>
      <c r="G62" s="226">
        <f>IF(ISBLANK(F62),"-",(F62/$D$50*$D$47*$B$68)*($B$57/$D$60))</f>
        <v>148.34513336661118</v>
      </c>
      <c r="H62" s="138">
        <f t="shared" si="0"/>
        <v>0.98896755577740791</v>
      </c>
      <c r="L62" s="64"/>
    </row>
    <row r="63" spans="1:12" ht="27" customHeight="1" x14ac:dyDescent="0.4">
      <c r="A63" s="76" t="s">
        <v>97</v>
      </c>
      <c r="B63" s="77">
        <v>1</v>
      </c>
      <c r="C63" s="639"/>
      <c r="D63" s="633"/>
      <c r="E63" s="140">
        <v>4</v>
      </c>
      <c r="F63" s="141"/>
      <c r="G63" s="226" t="str">
        <f>IF(ISBLANK(F63),"-",(F63/$D$50*$D$47*$B$68)*($B$57/$D$60))</f>
        <v>-</v>
      </c>
      <c r="H63" s="138" t="str">
        <f t="shared" si="0"/>
        <v>-</v>
      </c>
    </row>
    <row r="64" spans="1:12" ht="26.25" customHeight="1" x14ac:dyDescent="0.4">
      <c r="A64" s="76" t="s">
        <v>98</v>
      </c>
      <c r="B64" s="77">
        <v>1</v>
      </c>
      <c r="C64" s="628" t="s">
        <v>99</v>
      </c>
      <c r="D64" s="631">
        <v>1015.05</v>
      </c>
      <c r="E64" s="134">
        <v>1</v>
      </c>
      <c r="F64" s="135">
        <v>47708715</v>
      </c>
      <c r="G64" s="227">
        <f>IF(ISBLANK(F64),"-",(F64/$D$50*$D$47*$B$68)*($B$57/$D$64))</f>
        <v>146.06082899916453</v>
      </c>
      <c r="H64" s="142">
        <f t="shared" si="0"/>
        <v>0.97373885999443022</v>
      </c>
    </row>
    <row r="65" spans="1:8" ht="26.25" customHeight="1" x14ac:dyDescent="0.4">
      <c r="A65" s="76" t="s">
        <v>100</v>
      </c>
      <c r="B65" s="77">
        <v>1</v>
      </c>
      <c r="C65" s="629"/>
      <c r="D65" s="632"/>
      <c r="E65" s="137">
        <v>2</v>
      </c>
      <c r="F65" s="89">
        <v>47703597</v>
      </c>
      <c r="G65" s="228">
        <f>IF(ISBLANK(F65),"-",(F65/$D$50*$D$47*$B$68)*($B$57/$D$64))</f>
        <v>146.0451601780106</v>
      </c>
      <c r="H65" s="143">
        <f t="shared" si="0"/>
        <v>0.97363440118673739</v>
      </c>
    </row>
    <row r="66" spans="1:8" ht="26.25" customHeight="1" x14ac:dyDescent="0.4">
      <c r="A66" s="76" t="s">
        <v>101</v>
      </c>
      <c r="B66" s="77">
        <v>1</v>
      </c>
      <c r="C66" s="629"/>
      <c r="D66" s="632"/>
      <c r="E66" s="137">
        <v>3</v>
      </c>
      <c r="F66" s="89">
        <v>47900598</v>
      </c>
      <c r="G66" s="228">
        <f>IF(ISBLANK(F66),"-",(F66/$D$50*$D$47*$B$68)*($B$57/$D$64))</f>
        <v>146.64828120890957</v>
      </c>
      <c r="H66" s="143">
        <f t="shared" si="0"/>
        <v>0.9776552080593971</v>
      </c>
    </row>
    <row r="67" spans="1:8" ht="27" customHeight="1" x14ac:dyDescent="0.4">
      <c r="A67" s="76" t="s">
        <v>102</v>
      </c>
      <c r="B67" s="77">
        <v>1</v>
      </c>
      <c r="C67" s="639"/>
      <c r="D67" s="633"/>
      <c r="E67" s="140">
        <v>4</v>
      </c>
      <c r="F67" s="141"/>
      <c r="G67" s="229" t="str">
        <f>IF(ISBLANK(F67),"-",(F67/$D$50*$D$47*$B$68)*($B$57/$D$64))</f>
        <v>-</v>
      </c>
      <c r="H67" s="144" t="str">
        <f t="shared" si="0"/>
        <v>-</v>
      </c>
    </row>
    <row r="68" spans="1:8" ht="26.25" customHeight="1" x14ac:dyDescent="0.4">
      <c r="A68" s="76" t="s">
        <v>103</v>
      </c>
      <c r="B68" s="145">
        <f>(B67/B66)*(B65/B64)*(B63/B62)*(B61/B60)*B59</f>
        <v>1000</v>
      </c>
      <c r="C68" s="628" t="s">
        <v>104</v>
      </c>
      <c r="D68" s="631">
        <v>1005.4</v>
      </c>
      <c r="E68" s="134">
        <v>1</v>
      </c>
      <c r="F68" s="135">
        <v>47099188</v>
      </c>
      <c r="G68" s="227">
        <f>IF(ISBLANK(F68),"-",(F68/$D$50*$D$47*$B$68)*($B$57/$D$68))</f>
        <v>145.57876019764927</v>
      </c>
      <c r="H68" s="138">
        <f t="shared" si="0"/>
        <v>0.97052506798432847</v>
      </c>
    </row>
    <row r="69" spans="1:8" ht="27" customHeight="1" x14ac:dyDescent="0.4">
      <c r="A69" s="124" t="s">
        <v>105</v>
      </c>
      <c r="B69" s="146">
        <f>(D47*B68)/B56*B57</f>
        <v>1230.5105000000003</v>
      </c>
      <c r="C69" s="629"/>
      <c r="D69" s="632"/>
      <c r="E69" s="137">
        <v>2</v>
      </c>
      <c r="F69" s="89">
        <v>47443767</v>
      </c>
      <c r="G69" s="228">
        <f>IF(ISBLANK(F69),"-",(F69/$D$50*$D$47*$B$68)*($B$57/$D$68))</f>
        <v>146.64381855088769</v>
      </c>
      <c r="H69" s="138">
        <f t="shared" si="0"/>
        <v>0.97762545700591796</v>
      </c>
    </row>
    <row r="70" spans="1:8" ht="26.25" customHeight="1" x14ac:dyDescent="0.4">
      <c r="A70" s="634" t="s">
        <v>78</v>
      </c>
      <c r="B70" s="635"/>
      <c r="C70" s="629"/>
      <c r="D70" s="632"/>
      <c r="E70" s="137">
        <v>3</v>
      </c>
      <c r="F70" s="89">
        <v>47473175</v>
      </c>
      <c r="G70" s="228">
        <f>IF(ISBLANK(F70),"-",(F70/$D$50*$D$47*$B$68)*($B$57/$D$68))</f>
        <v>146.73471566316681</v>
      </c>
      <c r="H70" s="138">
        <f t="shared" si="0"/>
        <v>0.97823143775444543</v>
      </c>
    </row>
    <row r="71" spans="1:8" ht="27" customHeight="1" x14ac:dyDescent="0.4">
      <c r="A71" s="636"/>
      <c r="B71" s="637"/>
      <c r="C71" s="630"/>
      <c r="D71" s="633"/>
      <c r="E71" s="140">
        <v>4</v>
      </c>
      <c r="F71" s="141"/>
      <c r="G71" s="229" t="str">
        <f>IF(ISBLANK(F71),"-",(F71/$D$50*$D$47*$B$68)*($B$57/$D$68))</f>
        <v>-</v>
      </c>
      <c r="H71" s="147" t="str">
        <f t="shared" si="0"/>
        <v>-</v>
      </c>
    </row>
    <row r="72" spans="1:8" ht="26.25" customHeight="1" x14ac:dyDescent="0.4">
      <c r="A72" s="148"/>
      <c r="B72" s="148"/>
      <c r="C72" s="148"/>
      <c r="D72" s="148"/>
      <c r="E72" s="148"/>
      <c r="F72" s="149"/>
      <c r="G72" s="150" t="s">
        <v>71</v>
      </c>
      <c r="H72" s="151">
        <f>AVERAGE(H60:H71)</f>
        <v>0.97933595711421029</v>
      </c>
    </row>
    <row r="73" spans="1:8" ht="26.25" customHeight="1" x14ac:dyDescent="0.4">
      <c r="C73" s="148"/>
      <c r="D73" s="148"/>
      <c r="E73" s="148"/>
      <c r="F73" s="149"/>
      <c r="G73" s="152" t="s">
        <v>84</v>
      </c>
      <c r="H73" s="230">
        <f>STDEV(H60:H71)/H72</f>
        <v>6.8345544249944984E-3</v>
      </c>
    </row>
    <row r="74" spans="1:8" ht="27" customHeight="1" x14ac:dyDescent="0.4">
      <c r="A74" s="148"/>
      <c r="B74" s="148"/>
      <c r="C74" s="149"/>
      <c r="D74" s="149"/>
      <c r="E74" s="153"/>
      <c r="F74" s="149"/>
      <c r="G74" s="154" t="s">
        <v>20</v>
      </c>
      <c r="H74" s="155">
        <f>COUNT(H60:H71)</f>
        <v>9</v>
      </c>
    </row>
    <row r="76" spans="1:8" ht="26.25" customHeight="1" x14ac:dyDescent="0.4">
      <c r="A76" s="60" t="s">
        <v>106</v>
      </c>
      <c r="B76" s="156" t="s">
        <v>107</v>
      </c>
      <c r="C76" s="615" t="str">
        <f>B20</f>
        <v xml:space="preserve">Each film coated tablet contains:
Lamivudine USP 150mg 
Zidovudine USP 300mg
 Nevirapine USP 200mg </v>
      </c>
      <c r="D76" s="615"/>
      <c r="E76" s="157" t="s">
        <v>108</v>
      </c>
      <c r="F76" s="157"/>
      <c r="G76" s="158">
        <f>H72</f>
        <v>0.97933595711421029</v>
      </c>
      <c r="H76" s="159"/>
    </row>
    <row r="77" spans="1:8" ht="18.75" x14ac:dyDescent="0.3">
      <c r="A77" s="59" t="s">
        <v>109</v>
      </c>
      <c r="B77" s="59" t="s">
        <v>110</v>
      </c>
    </row>
    <row r="78" spans="1:8" ht="18.75" x14ac:dyDescent="0.3">
      <c r="A78" s="59"/>
      <c r="B78" s="59"/>
    </row>
    <row r="79" spans="1:8" ht="26.25" customHeight="1" x14ac:dyDescent="0.4">
      <c r="A79" s="60" t="s">
        <v>4</v>
      </c>
      <c r="B79" s="638" t="str">
        <f>B26</f>
        <v>lamivudine</v>
      </c>
      <c r="C79" s="638"/>
    </row>
    <row r="80" spans="1:8" ht="26.25" customHeight="1" x14ac:dyDescent="0.4">
      <c r="A80" s="61" t="s">
        <v>48</v>
      </c>
      <c r="B80" s="638" t="str">
        <f>B27</f>
        <v>WRS/L3/6</v>
      </c>
      <c r="C80" s="638"/>
    </row>
    <row r="81" spans="1:12" ht="27" customHeight="1" x14ac:dyDescent="0.4">
      <c r="A81" s="61" t="s">
        <v>6</v>
      </c>
      <c r="B81" s="160">
        <f>B28</f>
        <v>101.34</v>
      </c>
    </row>
    <row r="82" spans="1:12" s="3" customFormat="1" ht="27" customHeight="1" x14ac:dyDescent="0.4">
      <c r="A82" s="61" t="s">
        <v>49</v>
      </c>
      <c r="B82" s="63">
        <v>0</v>
      </c>
      <c r="C82" s="617" t="s">
        <v>50</v>
      </c>
      <c r="D82" s="618"/>
      <c r="E82" s="618"/>
      <c r="F82" s="618"/>
      <c r="G82" s="619"/>
      <c r="I82" s="64"/>
      <c r="J82" s="64"/>
      <c r="K82" s="64"/>
      <c r="L82" s="64"/>
    </row>
    <row r="83" spans="1:12" s="3" customFormat="1" ht="19.5" customHeight="1" x14ac:dyDescent="0.3">
      <c r="A83" s="61" t="s">
        <v>51</v>
      </c>
      <c r="B83" s="65">
        <f>B81-B82</f>
        <v>101.34</v>
      </c>
      <c r="C83" s="66"/>
      <c r="D83" s="66"/>
      <c r="E83" s="66"/>
      <c r="F83" s="66"/>
      <c r="G83" s="67"/>
      <c r="I83" s="64"/>
      <c r="J83" s="64"/>
      <c r="K83" s="64"/>
      <c r="L83" s="64"/>
    </row>
    <row r="84" spans="1:12" s="3" customFormat="1" ht="27" customHeight="1" x14ac:dyDescent="0.4">
      <c r="A84" s="61" t="s">
        <v>52</v>
      </c>
      <c r="B84" s="68">
        <v>1</v>
      </c>
      <c r="C84" s="620" t="s">
        <v>111</v>
      </c>
      <c r="D84" s="621"/>
      <c r="E84" s="621"/>
      <c r="F84" s="621"/>
      <c r="G84" s="621"/>
      <c r="H84" s="622"/>
      <c r="I84" s="64"/>
      <c r="J84" s="64"/>
      <c r="K84" s="64"/>
      <c r="L84" s="64"/>
    </row>
    <row r="85" spans="1:12" s="3" customFormat="1" ht="27" customHeight="1" x14ac:dyDescent="0.4">
      <c r="A85" s="61" t="s">
        <v>54</v>
      </c>
      <c r="B85" s="68">
        <v>1</v>
      </c>
      <c r="C85" s="620" t="s">
        <v>112</v>
      </c>
      <c r="D85" s="621"/>
      <c r="E85" s="621"/>
      <c r="F85" s="621"/>
      <c r="G85" s="621"/>
      <c r="H85" s="622"/>
      <c r="I85" s="64"/>
      <c r="J85" s="64"/>
      <c r="K85" s="64"/>
      <c r="L85" s="64"/>
    </row>
    <row r="86" spans="1:12" s="3" customFormat="1" ht="18.75" x14ac:dyDescent="0.3">
      <c r="A86" s="61"/>
      <c r="B86" s="71"/>
      <c r="C86" s="72"/>
      <c r="D86" s="72"/>
      <c r="E86" s="72"/>
      <c r="F86" s="72"/>
      <c r="G86" s="72"/>
      <c r="H86" s="72"/>
      <c r="I86" s="64"/>
      <c r="J86" s="64"/>
      <c r="K86" s="64"/>
      <c r="L86" s="64"/>
    </row>
    <row r="87" spans="1:12" s="3" customFormat="1" ht="18.75" x14ac:dyDescent="0.3">
      <c r="A87" s="61" t="s">
        <v>56</v>
      </c>
      <c r="B87" s="73">
        <f>B84/B85</f>
        <v>1</v>
      </c>
      <c r="C87" s="51" t="s">
        <v>57</v>
      </c>
      <c r="D87" s="51"/>
      <c r="E87" s="51"/>
      <c r="F87" s="51"/>
      <c r="G87" s="51"/>
      <c r="I87" s="64"/>
      <c r="J87" s="64"/>
      <c r="K87" s="64"/>
      <c r="L87" s="64"/>
    </row>
    <row r="88" spans="1:12" ht="19.5" customHeight="1" x14ac:dyDescent="0.3">
      <c r="A88" s="59"/>
      <c r="B88" s="59"/>
    </row>
    <row r="89" spans="1:12" ht="27" customHeight="1" x14ac:dyDescent="0.4">
      <c r="A89" s="74" t="s">
        <v>58</v>
      </c>
      <c r="B89" s="75">
        <v>50</v>
      </c>
      <c r="D89" s="161" t="s">
        <v>59</v>
      </c>
      <c r="E89" s="162"/>
      <c r="F89" s="623" t="s">
        <v>60</v>
      </c>
      <c r="G89" s="624"/>
    </row>
    <row r="90" spans="1:12" ht="27" customHeight="1" x14ac:dyDescent="0.4">
      <c r="A90" s="76" t="s">
        <v>61</v>
      </c>
      <c r="B90" s="77">
        <v>5</v>
      </c>
      <c r="C90" s="163" t="s">
        <v>62</v>
      </c>
      <c r="D90" s="79" t="s">
        <v>63</v>
      </c>
      <c r="E90" s="80" t="s">
        <v>64</v>
      </c>
      <c r="F90" s="79" t="s">
        <v>63</v>
      </c>
      <c r="G90" s="164" t="s">
        <v>64</v>
      </c>
      <c r="I90" s="82" t="s">
        <v>65</v>
      </c>
    </row>
    <row r="91" spans="1:12" ht="26.25" customHeight="1" x14ac:dyDescent="0.4">
      <c r="A91" s="76" t="s">
        <v>66</v>
      </c>
      <c r="B91" s="77">
        <v>10</v>
      </c>
      <c r="C91" s="165">
        <v>1</v>
      </c>
      <c r="D91" s="84">
        <v>67626324</v>
      </c>
      <c r="E91" s="85">
        <f>IF(ISBLANK(D91),"-",$D$101/$D$98*D91)</f>
        <v>64775882.039149456</v>
      </c>
      <c r="F91" s="84">
        <v>64933216</v>
      </c>
      <c r="G91" s="86">
        <f>IF(ISBLANK(F91),"-",$D$101/$F$98*F91)</f>
        <v>65156209.216671489</v>
      </c>
      <c r="I91" s="87"/>
    </row>
    <row r="92" spans="1:12" ht="26.25" customHeight="1" x14ac:dyDescent="0.4">
      <c r="A92" s="76" t="s">
        <v>67</v>
      </c>
      <c r="B92" s="77">
        <v>1</v>
      </c>
      <c r="C92" s="149">
        <v>2</v>
      </c>
      <c r="D92" s="89">
        <v>67895443</v>
      </c>
      <c r="E92" s="90">
        <f>IF(ISBLANK(D92),"-",$D$101/$D$98*D92)</f>
        <v>65033657.703526743</v>
      </c>
      <c r="F92" s="89">
        <v>64483062</v>
      </c>
      <c r="G92" s="91">
        <f>IF(ISBLANK(F92),"-",$D$101/$F$98*F92)</f>
        <v>64704509.300811455</v>
      </c>
      <c r="I92" s="625">
        <f>ABS((F96/D96*D95)-F95)/D95</f>
        <v>1.1718883784746035E-5</v>
      </c>
    </row>
    <row r="93" spans="1:12" ht="26.25" customHeight="1" x14ac:dyDescent="0.4">
      <c r="A93" s="76" t="s">
        <v>68</v>
      </c>
      <c r="B93" s="77">
        <v>1</v>
      </c>
      <c r="C93" s="149">
        <v>3</v>
      </c>
      <c r="D93" s="89">
        <v>67669440</v>
      </c>
      <c r="E93" s="90">
        <f>IF(ISBLANK(D93),"-",$D$101/$D$98*D93)</f>
        <v>64817180.70459222</v>
      </c>
      <c r="F93" s="89">
        <v>64541963</v>
      </c>
      <c r="G93" s="91">
        <f>IF(ISBLANK(F93),"-",$D$101/$F$98*F93)</f>
        <v>64763612.578232236</v>
      </c>
      <c r="I93" s="625"/>
    </row>
    <row r="94" spans="1:12" ht="27" customHeight="1" x14ac:dyDescent="0.4">
      <c r="A94" s="76" t="s">
        <v>69</v>
      </c>
      <c r="B94" s="77">
        <v>1</v>
      </c>
      <c r="C94" s="166">
        <v>4</v>
      </c>
      <c r="D94" s="94"/>
      <c r="E94" s="95" t="str">
        <f>IF(ISBLANK(D94),"-",$D$101/$D$98*D94)</f>
        <v>-</v>
      </c>
      <c r="F94" s="167"/>
      <c r="G94" s="96" t="str">
        <f>IF(ISBLANK(F94),"-",$D$101/$F$98*F94)</f>
        <v>-</v>
      </c>
      <c r="I94" s="97"/>
    </row>
    <row r="95" spans="1:12" ht="27" customHeight="1" x14ac:dyDescent="0.4">
      <c r="A95" s="76" t="s">
        <v>70</v>
      </c>
      <c r="B95" s="77">
        <v>1</v>
      </c>
      <c r="C95" s="168" t="s">
        <v>71</v>
      </c>
      <c r="D95" s="169">
        <f>AVERAGE(D91:D94)</f>
        <v>67730402.333333328</v>
      </c>
      <c r="E95" s="100">
        <f>AVERAGE(E91:E94)</f>
        <v>64875573.482422806</v>
      </c>
      <c r="F95" s="170">
        <f>AVERAGE(F91:F94)</f>
        <v>64652747</v>
      </c>
      <c r="G95" s="171">
        <f>AVERAGE(G91:G94)</f>
        <v>64874777.031905055</v>
      </c>
    </row>
    <row r="96" spans="1:12" ht="26.25" customHeight="1" x14ac:dyDescent="0.4">
      <c r="A96" s="76" t="s">
        <v>72</v>
      </c>
      <c r="B96" s="62">
        <v>1</v>
      </c>
      <c r="C96" s="172" t="s">
        <v>113</v>
      </c>
      <c r="D96" s="173">
        <v>17.170000000000002</v>
      </c>
      <c r="E96" s="92"/>
      <c r="F96" s="104">
        <v>16.39</v>
      </c>
    </row>
    <row r="97" spans="1:10" ht="26.25" customHeight="1" x14ac:dyDescent="0.4">
      <c r="A97" s="76" t="s">
        <v>74</v>
      </c>
      <c r="B97" s="62">
        <v>1</v>
      </c>
      <c r="C97" s="174" t="s">
        <v>114</v>
      </c>
      <c r="D97" s="175">
        <f>D96*$B$87</f>
        <v>17.170000000000002</v>
      </c>
      <c r="E97" s="107"/>
      <c r="F97" s="106">
        <f>F96*$B$87</f>
        <v>16.39</v>
      </c>
    </row>
    <row r="98" spans="1:10" ht="19.5" customHeight="1" x14ac:dyDescent="0.3">
      <c r="A98" s="76" t="s">
        <v>76</v>
      </c>
      <c r="B98" s="176">
        <f>(B97/B96)*(B95/B94)*(B93/B92)*(B91/B90)*B89</f>
        <v>100</v>
      </c>
      <c r="C98" s="174" t="s">
        <v>115</v>
      </c>
      <c r="D98" s="177">
        <f>D97*$B$83/100</f>
        <v>17.400078000000004</v>
      </c>
      <c r="E98" s="110"/>
      <c r="F98" s="109">
        <f>F97*$B$83/100</f>
        <v>16.609626000000002</v>
      </c>
    </row>
    <row r="99" spans="1:10" ht="19.5" customHeight="1" x14ac:dyDescent="0.3">
      <c r="A99" s="611" t="s">
        <v>78</v>
      </c>
      <c r="B99" s="626"/>
      <c r="C99" s="174" t="s">
        <v>116</v>
      </c>
      <c r="D99" s="178">
        <f>D98/$B$98</f>
        <v>0.17400078000000005</v>
      </c>
      <c r="E99" s="110"/>
      <c r="F99" s="113">
        <f>F98/$B$98</f>
        <v>0.16609626000000002</v>
      </c>
      <c r="G99" s="179"/>
      <c r="H99" s="102"/>
    </row>
    <row r="100" spans="1:10" ht="19.5" customHeight="1" x14ac:dyDescent="0.3">
      <c r="A100" s="613"/>
      <c r="B100" s="627"/>
      <c r="C100" s="174" t="s">
        <v>80</v>
      </c>
      <c r="D100" s="180">
        <f>$B$56/$B$116</f>
        <v>0.16666666666666666</v>
      </c>
      <c r="F100" s="118"/>
      <c r="G100" s="181"/>
      <c r="H100" s="102"/>
    </row>
    <row r="101" spans="1:10" ht="18.75" x14ac:dyDescent="0.3">
      <c r="C101" s="174" t="s">
        <v>81</v>
      </c>
      <c r="D101" s="175">
        <f>D100*$B$98</f>
        <v>16.666666666666664</v>
      </c>
      <c r="F101" s="118"/>
      <c r="G101" s="179"/>
      <c r="H101" s="102"/>
    </row>
    <row r="102" spans="1:10" ht="19.5" customHeight="1" x14ac:dyDescent="0.3">
      <c r="C102" s="182" t="s">
        <v>82</v>
      </c>
      <c r="D102" s="183">
        <f>D101/B34</f>
        <v>16.666666666666664</v>
      </c>
      <c r="F102" s="122"/>
      <c r="G102" s="179"/>
      <c r="H102" s="102"/>
      <c r="J102" s="184"/>
    </row>
    <row r="103" spans="1:10" ht="18.75" x14ac:dyDescent="0.3">
      <c r="C103" s="185" t="s">
        <v>117</v>
      </c>
      <c r="D103" s="186">
        <f>AVERAGE(E91:E94,G91:G94)</f>
        <v>64875175.257163934</v>
      </c>
      <c r="F103" s="122"/>
      <c r="G103" s="187"/>
      <c r="H103" s="102"/>
      <c r="J103" s="188"/>
    </row>
    <row r="104" spans="1:10" ht="18.75" x14ac:dyDescent="0.3">
      <c r="C104" s="152" t="s">
        <v>84</v>
      </c>
      <c r="D104" s="189">
        <f>STDEV(E91:E94,G91:G94)/D103</f>
        <v>2.7478181865647397E-3</v>
      </c>
      <c r="F104" s="122"/>
      <c r="G104" s="179"/>
      <c r="H104" s="102"/>
      <c r="J104" s="188"/>
    </row>
    <row r="105" spans="1:10" ht="19.5" customHeight="1" x14ac:dyDescent="0.3">
      <c r="C105" s="154" t="s">
        <v>20</v>
      </c>
      <c r="D105" s="190">
        <f>COUNT(E91:E94,G91:G94)</f>
        <v>6</v>
      </c>
      <c r="F105" s="122"/>
      <c r="G105" s="179"/>
      <c r="H105" s="102"/>
      <c r="J105" s="188"/>
    </row>
    <row r="106" spans="1:10" ht="19.5" customHeight="1" x14ac:dyDescent="0.3">
      <c r="A106" s="126"/>
      <c r="B106" s="126"/>
      <c r="C106" s="126"/>
      <c r="D106" s="126"/>
      <c r="E106" s="126"/>
    </row>
    <row r="107" spans="1:10" ht="26.25" customHeight="1" x14ac:dyDescent="0.4">
      <c r="A107" s="74" t="s">
        <v>118</v>
      </c>
      <c r="B107" s="75">
        <v>900</v>
      </c>
      <c r="C107" s="191" t="s">
        <v>119</v>
      </c>
      <c r="D107" s="192" t="s">
        <v>63</v>
      </c>
      <c r="E107" s="193" t="s">
        <v>120</v>
      </c>
      <c r="F107" s="194" t="s">
        <v>121</v>
      </c>
    </row>
    <row r="108" spans="1:10" ht="26.25" customHeight="1" x14ac:dyDescent="0.4">
      <c r="A108" s="76" t="s">
        <v>122</v>
      </c>
      <c r="B108" s="77">
        <v>1</v>
      </c>
      <c r="C108" s="195">
        <v>1</v>
      </c>
      <c r="D108" s="196">
        <v>63923017</v>
      </c>
      <c r="E108" s="231">
        <f t="shared" ref="E108:E113" si="1">IF(ISBLANK(D108),"-",D108/$D$103*$D$100*$B$116)</f>
        <v>147.79848396542377</v>
      </c>
      <c r="F108" s="197">
        <f t="shared" ref="F108:F113" si="2">IF(ISBLANK(D108), "-", E108/$B$56)</f>
        <v>0.98532322643615844</v>
      </c>
    </row>
    <row r="109" spans="1:10" ht="26.25" customHeight="1" x14ac:dyDescent="0.4">
      <c r="A109" s="76" t="s">
        <v>95</v>
      </c>
      <c r="B109" s="77">
        <v>1</v>
      </c>
      <c r="C109" s="195">
        <v>2</v>
      </c>
      <c r="D109" s="196">
        <v>64241789</v>
      </c>
      <c r="E109" s="232">
        <f t="shared" si="1"/>
        <v>148.53552706103713</v>
      </c>
      <c r="F109" s="198">
        <f t="shared" si="2"/>
        <v>0.99023684707358084</v>
      </c>
    </row>
    <row r="110" spans="1:10" ht="26.25" customHeight="1" x14ac:dyDescent="0.4">
      <c r="A110" s="76" t="s">
        <v>96</v>
      </c>
      <c r="B110" s="77">
        <v>1</v>
      </c>
      <c r="C110" s="195">
        <v>3</v>
      </c>
      <c r="D110" s="196">
        <v>62914493</v>
      </c>
      <c r="E110" s="232">
        <f t="shared" si="1"/>
        <v>145.46664286595336</v>
      </c>
      <c r="F110" s="198">
        <f t="shared" si="2"/>
        <v>0.96977761910635574</v>
      </c>
    </row>
    <row r="111" spans="1:10" ht="26.25" customHeight="1" x14ac:dyDescent="0.4">
      <c r="A111" s="76" t="s">
        <v>97</v>
      </c>
      <c r="B111" s="77">
        <v>1</v>
      </c>
      <c r="C111" s="195">
        <v>4</v>
      </c>
      <c r="D111" s="196">
        <v>63887880</v>
      </c>
      <c r="E111" s="232">
        <f t="shared" si="1"/>
        <v>147.71724256639698</v>
      </c>
      <c r="F111" s="198">
        <f t="shared" si="2"/>
        <v>0.98478161710931322</v>
      </c>
    </row>
    <row r="112" spans="1:10" ht="26.25" customHeight="1" x14ac:dyDescent="0.4">
      <c r="A112" s="76" t="s">
        <v>98</v>
      </c>
      <c r="B112" s="77">
        <v>1</v>
      </c>
      <c r="C112" s="195">
        <v>5</v>
      </c>
      <c r="D112" s="196">
        <v>63436610</v>
      </c>
      <c r="E112" s="232">
        <f t="shared" si="1"/>
        <v>146.6738465411581</v>
      </c>
      <c r="F112" s="198">
        <f t="shared" si="2"/>
        <v>0.97782564360772062</v>
      </c>
    </row>
    <row r="113" spans="1:10" ht="26.25" customHeight="1" x14ac:dyDescent="0.4">
      <c r="A113" s="76" t="s">
        <v>100</v>
      </c>
      <c r="B113" s="77">
        <v>1</v>
      </c>
      <c r="C113" s="199">
        <v>6</v>
      </c>
      <c r="D113" s="200">
        <v>64220976</v>
      </c>
      <c r="E113" s="233">
        <f t="shared" si="1"/>
        <v>148.48740464768525</v>
      </c>
      <c r="F113" s="201">
        <f t="shared" si="2"/>
        <v>0.98991603098456837</v>
      </c>
    </row>
    <row r="114" spans="1:10" ht="26.25" customHeight="1" x14ac:dyDescent="0.4">
      <c r="A114" s="76" t="s">
        <v>101</v>
      </c>
      <c r="B114" s="77">
        <v>1</v>
      </c>
      <c r="C114" s="195"/>
      <c r="D114" s="149"/>
      <c r="E114" s="50"/>
      <c r="F114" s="202"/>
    </row>
    <row r="115" spans="1:10" ht="26.25" customHeight="1" x14ac:dyDescent="0.4">
      <c r="A115" s="76" t="s">
        <v>102</v>
      </c>
      <c r="B115" s="77">
        <v>1</v>
      </c>
      <c r="C115" s="195"/>
      <c r="D115" s="203"/>
      <c r="E115" s="204" t="s">
        <v>71</v>
      </c>
      <c r="F115" s="205">
        <f>AVERAGE(F108:F113)</f>
        <v>0.98297683071961617</v>
      </c>
    </row>
    <row r="116" spans="1:10" ht="27" customHeight="1" x14ac:dyDescent="0.4">
      <c r="A116" s="76" t="s">
        <v>103</v>
      </c>
      <c r="B116" s="108">
        <f>(B115/B114)*(B113/B112)*(B111/B110)*(B109/B108)*B107</f>
        <v>900</v>
      </c>
      <c r="C116" s="206"/>
      <c r="D116" s="207"/>
      <c r="E116" s="168" t="s">
        <v>84</v>
      </c>
      <c r="F116" s="208">
        <f>STDEV(F108:F113)/F115</f>
        <v>8.0152401343689585E-3</v>
      </c>
      <c r="I116" s="50"/>
    </row>
    <row r="117" spans="1:10" ht="27" customHeight="1" x14ac:dyDescent="0.4">
      <c r="A117" s="611" t="s">
        <v>78</v>
      </c>
      <c r="B117" s="612"/>
      <c r="C117" s="209"/>
      <c r="D117" s="210"/>
      <c r="E117" s="211" t="s">
        <v>20</v>
      </c>
      <c r="F117" s="212">
        <f>COUNT(F108:F113)</f>
        <v>6</v>
      </c>
      <c r="I117" s="50"/>
      <c r="J117" s="188"/>
    </row>
    <row r="118" spans="1:10" ht="19.5" customHeight="1" x14ac:dyDescent="0.3">
      <c r="A118" s="613"/>
      <c r="B118" s="614"/>
      <c r="C118" s="50"/>
      <c r="D118" s="50"/>
      <c r="E118" s="50"/>
      <c r="F118" s="149"/>
      <c r="G118" s="50"/>
      <c r="H118" s="50"/>
      <c r="I118" s="50"/>
    </row>
    <row r="119" spans="1:10" ht="18.75" x14ac:dyDescent="0.3">
      <c r="A119" s="221"/>
      <c r="B119" s="72"/>
      <c r="C119" s="50"/>
      <c r="D119" s="50"/>
      <c r="E119" s="50"/>
      <c r="F119" s="149"/>
      <c r="G119" s="50"/>
      <c r="H119" s="50"/>
      <c r="I119" s="50"/>
    </row>
    <row r="120" spans="1:10" ht="26.25" customHeight="1" x14ac:dyDescent="0.4">
      <c r="A120" s="60" t="s">
        <v>106</v>
      </c>
      <c r="B120" s="156" t="s">
        <v>123</v>
      </c>
      <c r="C120" s="615" t="str">
        <f>B20</f>
        <v xml:space="preserve">Each film coated tablet contains:
Lamivudine USP 150mg 
Zidovudine USP 300mg
 Nevirapine USP 200mg </v>
      </c>
      <c r="D120" s="615"/>
      <c r="E120" s="157" t="s">
        <v>124</v>
      </c>
      <c r="F120" s="157"/>
      <c r="G120" s="158">
        <f>F115</f>
        <v>0.98297683071961617</v>
      </c>
      <c r="H120" s="50"/>
      <c r="I120" s="50"/>
    </row>
    <row r="121" spans="1:10" ht="19.5" customHeight="1" x14ac:dyDescent="0.3">
      <c r="A121" s="213"/>
      <c r="B121" s="213"/>
      <c r="C121" s="214"/>
      <c r="D121" s="214"/>
      <c r="E121" s="214"/>
      <c r="F121" s="214"/>
      <c r="G121" s="214"/>
      <c r="H121" s="214"/>
    </row>
    <row r="122" spans="1:10" ht="18.75" x14ac:dyDescent="0.3">
      <c r="B122" s="616" t="s">
        <v>26</v>
      </c>
      <c r="C122" s="616"/>
      <c r="E122" s="163" t="s">
        <v>27</v>
      </c>
      <c r="F122" s="215"/>
      <c r="G122" s="616" t="s">
        <v>28</v>
      </c>
      <c r="H122" s="616"/>
    </row>
    <row r="123" spans="1:10" ht="69.95" customHeight="1" x14ac:dyDescent="0.3">
      <c r="A123" s="216" t="s">
        <v>29</v>
      </c>
      <c r="B123" s="217"/>
      <c r="C123" s="217"/>
      <c r="E123" s="217"/>
      <c r="F123" s="50"/>
      <c r="G123" s="218"/>
      <c r="H123" s="218"/>
    </row>
    <row r="124" spans="1:10" ht="69.95" customHeight="1" x14ac:dyDescent="0.3">
      <c r="A124" s="216" t="s">
        <v>30</v>
      </c>
      <c r="B124" s="219"/>
      <c r="C124" s="219"/>
      <c r="E124" s="219"/>
      <c r="F124" s="50"/>
      <c r="G124" s="220"/>
      <c r="H124" s="220"/>
    </row>
    <row r="125" spans="1:10" ht="18.75" x14ac:dyDescent="0.3">
      <c r="A125" s="148"/>
      <c r="B125" s="148"/>
      <c r="C125" s="149"/>
      <c r="D125" s="149"/>
      <c r="E125" s="149"/>
      <c r="F125" s="153"/>
      <c r="G125" s="149"/>
      <c r="H125" s="149"/>
      <c r="I125" s="50"/>
    </row>
    <row r="126" spans="1:10" ht="18.75" x14ac:dyDescent="0.3">
      <c r="A126" s="148"/>
      <c r="B126" s="148"/>
      <c r="C126" s="149"/>
      <c r="D126" s="149"/>
      <c r="E126" s="149"/>
      <c r="F126" s="153"/>
      <c r="G126" s="149"/>
      <c r="H126" s="149"/>
      <c r="I126" s="50"/>
    </row>
    <row r="127" spans="1:10" ht="18.75" x14ac:dyDescent="0.3">
      <c r="A127" s="148"/>
      <c r="B127" s="148"/>
      <c r="C127" s="149"/>
      <c r="D127" s="149"/>
      <c r="E127" s="149"/>
      <c r="F127" s="153"/>
      <c r="G127" s="149"/>
      <c r="H127" s="149"/>
      <c r="I127" s="50"/>
    </row>
    <row r="128" spans="1:10" ht="18.75" x14ac:dyDescent="0.3">
      <c r="A128" s="148"/>
      <c r="B128" s="148"/>
      <c r="C128" s="149"/>
      <c r="D128" s="149"/>
      <c r="E128" s="149"/>
      <c r="F128" s="153"/>
      <c r="G128" s="149"/>
      <c r="H128" s="149"/>
      <c r="I128" s="50"/>
    </row>
    <row r="129" spans="1:9" ht="18.75" x14ac:dyDescent="0.3">
      <c r="A129" s="148"/>
      <c r="B129" s="148"/>
      <c r="C129" s="149"/>
      <c r="D129" s="149"/>
      <c r="E129" s="149"/>
      <c r="F129" s="153"/>
      <c r="G129" s="149"/>
      <c r="H129" s="149"/>
      <c r="I129" s="50"/>
    </row>
    <row r="130" spans="1:9" ht="18.75" x14ac:dyDescent="0.3">
      <c r="A130" s="148"/>
      <c r="B130" s="148"/>
      <c r="C130" s="149"/>
      <c r="D130" s="149"/>
      <c r="E130" s="149"/>
      <c r="F130" s="153"/>
      <c r="G130" s="149"/>
      <c r="H130" s="149"/>
      <c r="I130" s="50"/>
    </row>
    <row r="131" spans="1:9" ht="18.75" x14ac:dyDescent="0.3">
      <c r="A131" s="148"/>
      <c r="B131" s="148"/>
      <c r="C131" s="149"/>
      <c r="D131" s="149"/>
      <c r="E131" s="149"/>
      <c r="F131" s="153"/>
      <c r="G131" s="149"/>
      <c r="H131" s="149"/>
      <c r="I131" s="50"/>
    </row>
    <row r="132" spans="1:9" ht="18.75" x14ac:dyDescent="0.3">
      <c r="A132" s="148"/>
      <c r="B132" s="148"/>
      <c r="C132" s="149"/>
      <c r="D132" s="149"/>
      <c r="E132" s="149"/>
      <c r="F132" s="153"/>
      <c r="G132" s="149"/>
      <c r="H132" s="149"/>
      <c r="I132" s="50"/>
    </row>
    <row r="133" spans="1:9" ht="18.75" x14ac:dyDescent="0.3">
      <c r="A133" s="148"/>
      <c r="B133" s="148"/>
      <c r="C133" s="149"/>
      <c r="D133" s="149"/>
      <c r="E133" s="149"/>
      <c r="F133" s="153"/>
      <c r="G133" s="149"/>
      <c r="H133" s="149"/>
      <c r="I133" s="50"/>
    </row>
    <row r="250" spans="1:1" x14ac:dyDescent="0.25">
      <c r="A250" s="2">
        <v>0</v>
      </c>
    </row>
  </sheetData>
  <sheetProtection password="AD9C" formatCells="0" formatColumns="0" formatRows="0" insertColumns="0" insertRows="0" insertHyperlinks="0" deleteColumns="0" deleteRows="0" sort="0" autoFilter="0" pivotTables="0"/>
  <mergeCells count="36"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23" priority="1" operator="greaterThan">
      <formula>0.02</formula>
    </cfRule>
  </conditionalFormatting>
  <conditionalFormatting sqref="D51">
    <cfRule type="cellIs" dxfId="22" priority="2" operator="greaterThan">
      <formula>0.02</formula>
    </cfRule>
  </conditionalFormatting>
  <conditionalFormatting sqref="H73">
    <cfRule type="cellIs" dxfId="21" priority="3" operator="greaterThan">
      <formula>0.02</formula>
    </cfRule>
  </conditionalFormatting>
  <conditionalFormatting sqref="D104">
    <cfRule type="cellIs" dxfId="20" priority="4" operator="greaterThan">
      <formula>0.02</formula>
    </cfRule>
  </conditionalFormatting>
  <conditionalFormatting sqref="I39">
    <cfRule type="cellIs" dxfId="19" priority="5" operator="lessThanOrEqual">
      <formula>0.02</formula>
    </cfRule>
  </conditionalFormatting>
  <conditionalFormatting sqref="I39">
    <cfRule type="cellIs" dxfId="18" priority="6" operator="greaterThan">
      <formula>0.02</formula>
    </cfRule>
  </conditionalFormatting>
  <conditionalFormatting sqref="I92">
    <cfRule type="cellIs" dxfId="17" priority="7" operator="lessThanOrEqual">
      <formula>0.02</formula>
    </cfRule>
  </conditionalFormatting>
  <conditionalFormatting sqref="I92">
    <cfRule type="cellIs" dxfId="16" priority="8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2</oddHeader>
    <oddFooter>&amp;LNQCL/ADDO/014&amp;CPage &amp;P of &amp;N&amp;R&amp;D 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B105" zoomScale="60" zoomScaleNormal="40" zoomScalePageLayoutView="60" workbookViewId="0">
      <selection sqref="A1:I125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609" t="s">
        <v>45</v>
      </c>
      <c r="B1" s="609"/>
      <c r="C1" s="609"/>
      <c r="D1" s="609"/>
      <c r="E1" s="609"/>
      <c r="F1" s="609"/>
      <c r="G1" s="609"/>
      <c r="H1" s="609"/>
      <c r="I1" s="609"/>
    </row>
    <row r="2" spans="1:9" ht="18.75" customHeight="1" x14ac:dyDescent="0.25">
      <c r="A2" s="609"/>
      <c r="B2" s="609"/>
      <c r="C2" s="609"/>
      <c r="D2" s="609"/>
      <c r="E2" s="609"/>
      <c r="F2" s="609"/>
      <c r="G2" s="609"/>
      <c r="H2" s="609"/>
      <c r="I2" s="609"/>
    </row>
    <row r="3" spans="1:9" ht="18.75" customHeight="1" x14ac:dyDescent="0.25">
      <c r="A3" s="609"/>
      <c r="B3" s="609"/>
      <c r="C3" s="609"/>
      <c r="D3" s="609"/>
      <c r="E3" s="609"/>
      <c r="F3" s="609"/>
      <c r="G3" s="609"/>
      <c r="H3" s="609"/>
      <c r="I3" s="609"/>
    </row>
    <row r="4" spans="1:9" ht="18.75" customHeight="1" x14ac:dyDescent="0.25">
      <c r="A4" s="609"/>
      <c r="B4" s="609"/>
      <c r="C4" s="609"/>
      <c r="D4" s="609"/>
      <c r="E4" s="609"/>
      <c r="F4" s="609"/>
      <c r="G4" s="609"/>
      <c r="H4" s="609"/>
      <c r="I4" s="609"/>
    </row>
    <row r="5" spans="1:9" ht="18.75" customHeight="1" x14ac:dyDescent="0.25">
      <c r="A5" s="609"/>
      <c r="B5" s="609"/>
      <c r="C5" s="609"/>
      <c r="D5" s="609"/>
      <c r="E5" s="609"/>
      <c r="F5" s="609"/>
      <c r="G5" s="609"/>
      <c r="H5" s="609"/>
      <c r="I5" s="609"/>
    </row>
    <row r="6" spans="1:9" ht="18.75" customHeight="1" x14ac:dyDescent="0.25">
      <c r="A6" s="609"/>
      <c r="B6" s="609"/>
      <c r="C6" s="609"/>
      <c r="D6" s="609"/>
      <c r="E6" s="609"/>
      <c r="F6" s="609"/>
      <c r="G6" s="609"/>
      <c r="H6" s="609"/>
      <c r="I6" s="609"/>
    </row>
    <row r="7" spans="1:9" ht="18.75" customHeight="1" x14ac:dyDescent="0.25">
      <c r="A7" s="609"/>
      <c r="B7" s="609"/>
      <c r="C7" s="609"/>
      <c r="D7" s="609"/>
      <c r="E7" s="609"/>
      <c r="F7" s="609"/>
      <c r="G7" s="609"/>
      <c r="H7" s="609"/>
      <c r="I7" s="609"/>
    </row>
    <row r="8" spans="1:9" x14ac:dyDescent="0.25">
      <c r="A8" s="610" t="s">
        <v>46</v>
      </c>
      <c r="B8" s="610"/>
      <c r="C8" s="610"/>
      <c r="D8" s="610"/>
      <c r="E8" s="610"/>
      <c r="F8" s="610"/>
      <c r="G8" s="610"/>
      <c r="H8" s="610"/>
      <c r="I8" s="610"/>
    </row>
    <row r="9" spans="1:9" x14ac:dyDescent="0.25">
      <c r="A9" s="610"/>
      <c r="B9" s="610"/>
      <c r="C9" s="610"/>
      <c r="D9" s="610"/>
      <c r="E9" s="610"/>
      <c r="F9" s="610"/>
      <c r="G9" s="610"/>
      <c r="H9" s="610"/>
      <c r="I9" s="610"/>
    </row>
    <row r="10" spans="1:9" x14ac:dyDescent="0.25">
      <c r="A10" s="610"/>
      <c r="B10" s="610"/>
      <c r="C10" s="610"/>
      <c r="D10" s="610"/>
      <c r="E10" s="610"/>
      <c r="F10" s="610"/>
      <c r="G10" s="610"/>
      <c r="H10" s="610"/>
      <c r="I10" s="610"/>
    </row>
    <row r="11" spans="1:9" x14ac:dyDescent="0.25">
      <c r="A11" s="610"/>
      <c r="B11" s="610"/>
      <c r="C11" s="610"/>
      <c r="D11" s="610"/>
      <c r="E11" s="610"/>
      <c r="F11" s="610"/>
      <c r="G11" s="610"/>
      <c r="H11" s="610"/>
      <c r="I11" s="610"/>
    </row>
    <row r="12" spans="1:9" x14ac:dyDescent="0.25">
      <c r="A12" s="610"/>
      <c r="B12" s="610"/>
      <c r="C12" s="610"/>
      <c r="D12" s="610"/>
      <c r="E12" s="610"/>
      <c r="F12" s="610"/>
      <c r="G12" s="610"/>
      <c r="H12" s="610"/>
      <c r="I12" s="610"/>
    </row>
    <row r="13" spans="1:9" x14ac:dyDescent="0.25">
      <c r="A13" s="610"/>
      <c r="B13" s="610"/>
      <c r="C13" s="610"/>
      <c r="D13" s="610"/>
      <c r="E13" s="610"/>
      <c r="F13" s="610"/>
      <c r="G13" s="610"/>
      <c r="H13" s="610"/>
      <c r="I13" s="610"/>
    </row>
    <row r="14" spans="1:9" x14ac:dyDescent="0.25">
      <c r="A14" s="610"/>
      <c r="B14" s="610"/>
      <c r="C14" s="610"/>
      <c r="D14" s="610"/>
      <c r="E14" s="610"/>
      <c r="F14" s="610"/>
      <c r="G14" s="610"/>
      <c r="H14" s="610"/>
      <c r="I14" s="610"/>
    </row>
    <row r="15" spans="1:9" ht="19.5" customHeight="1" x14ac:dyDescent="0.3">
      <c r="A15" s="234"/>
    </row>
    <row r="16" spans="1:9" ht="19.5" customHeight="1" x14ac:dyDescent="0.3">
      <c r="A16" s="643" t="s">
        <v>31</v>
      </c>
      <c r="B16" s="644"/>
      <c r="C16" s="644"/>
      <c r="D16" s="644"/>
      <c r="E16" s="644"/>
      <c r="F16" s="644"/>
      <c r="G16" s="644"/>
      <c r="H16" s="645"/>
    </row>
    <row r="17" spans="1:14" ht="20.25" customHeight="1" x14ac:dyDescent="0.25">
      <c r="A17" s="646" t="s">
        <v>47</v>
      </c>
      <c r="B17" s="646"/>
      <c r="C17" s="646"/>
      <c r="D17" s="646"/>
      <c r="E17" s="646"/>
      <c r="F17" s="646"/>
      <c r="G17" s="646"/>
      <c r="H17" s="646"/>
    </row>
    <row r="18" spans="1:14" ht="26.25" customHeight="1" x14ac:dyDescent="0.4">
      <c r="A18" s="236" t="s">
        <v>33</v>
      </c>
      <c r="B18" s="642" t="s">
        <v>5</v>
      </c>
      <c r="C18" s="642"/>
      <c r="D18" s="406"/>
      <c r="E18" s="237"/>
      <c r="F18" s="238"/>
      <c r="G18" s="238"/>
      <c r="H18" s="238"/>
    </row>
    <row r="19" spans="1:14" ht="26.25" customHeight="1" x14ac:dyDescent="0.4">
      <c r="A19" s="236" t="s">
        <v>34</v>
      </c>
      <c r="B19" s="239" t="s">
        <v>7</v>
      </c>
      <c r="C19" s="408">
        <v>21</v>
      </c>
      <c r="D19" s="238"/>
      <c r="E19" s="238"/>
      <c r="F19" s="238"/>
      <c r="G19" s="238"/>
      <c r="H19" s="238"/>
    </row>
    <row r="20" spans="1:14" ht="26.25" customHeight="1" x14ac:dyDescent="0.4">
      <c r="A20" s="236" t="s">
        <v>35</v>
      </c>
      <c r="B20" s="647" t="s">
        <v>9</v>
      </c>
      <c r="C20" s="647"/>
      <c r="D20" s="238"/>
      <c r="E20" s="238"/>
      <c r="F20" s="238"/>
      <c r="G20" s="238"/>
      <c r="H20" s="238"/>
    </row>
    <row r="21" spans="1:14" ht="26.25" customHeight="1" x14ac:dyDescent="0.4">
      <c r="A21" s="236" t="s">
        <v>36</v>
      </c>
      <c r="B21" s="647" t="s">
        <v>11</v>
      </c>
      <c r="C21" s="647"/>
      <c r="D21" s="647"/>
      <c r="E21" s="647"/>
      <c r="F21" s="647"/>
      <c r="G21" s="647"/>
      <c r="H21" s="647"/>
      <c r="I21" s="240"/>
    </row>
    <row r="22" spans="1:14" ht="26.25" customHeight="1" x14ac:dyDescent="0.4">
      <c r="A22" s="236" t="s">
        <v>37</v>
      </c>
      <c r="B22" s="241" t="s">
        <v>12</v>
      </c>
      <c r="C22" s="238"/>
      <c r="D22" s="238"/>
      <c r="E22" s="238"/>
      <c r="F22" s="238"/>
      <c r="G22" s="238"/>
      <c r="H22" s="238"/>
    </row>
    <row r="23" spans="1:14" ht="26.25" customHeight="1" x14ac:dyDescent="0.4">
      <c r="A23" s="236" t="s">
        <v>38</v>
      </c>
      <c r="B23" s="241"/>
      <c r="C23" s="238"/>
      <c r="D23" s="238"/>
      <c r="E23" s="238"/>
      <c r="F23" s="238"/>
      <c r="G23" s="238"/>
      <c r="H23" s="238"/>
    </row>
    <row r="24" spans="1:14" ht="18.75" x14ac:dyDescent="0.3">
      <c r="A24" s="236"/>
      <c r="B24" s="242"/>
    </row>
    <row r="25" spans="1:14" ht="18.75" x14ac:dyDescent="0.3">
      <c r="A25" s="243" t="s">
        <v>1</v>
      </c>
      <c r="B25" s="242"/>
    </row>
    <row r="26" spans="1:14" ht="26.25" customHeight="1" x14ac:dyDescent="0.4">
      <c r="A26" s="244" t="s">
        <v>4</v>
      </c>
      <c r="B26" s="642" t="s">
        <v>128</v>
      </c>
      <c r="C26" s="642"/>
    </row>
    <row r="27" spans="1:14" ht="26.25" customHeight="1" x14ac:dyDescent="0.4">
      <c r="A27" s="245" t="s">
        <v>48</v>
      </c>
      <c r="B27" s="640" t="s">
        <v>129</v>
      </c>
      <c r="C27" s="640"/>
    </row>
    <row r="28" spans="1:14" ht="27" customHeight="1" x14ac:dyDescent="0.4">
      <c r="A28" s="245" t="s">
        <v>6</v>
      </c>
      <c r="B28" s="246">
        <v>99.15</v>
      </c>
    </row>
    <row r="29" spans="1:14" s="3" customFormat="1" ht="27" customHeight="1" x14ac:dyDescent="0.4">
      <c r="A29" s="245" t="s">
        <v>49</v>
      </c>
      <c r="B29" s="247"/>
      <c r="C29" s="617" t="s">
        <v>50</v>
      </c>
      <c r="D29" s="618"/>
      <c r="E29" s="618"/>
      <c r="F29" s="618"/>
      <c r="G29" s="619"/>
      <c r="I29" s="248"/>
      <c r="J29" s="248"/>
      <c r="K29" s="248"/>
      <c r="L29" s="248"/>
    </row>
    <row r="30" spans="1:14" s="3" customFormat="1" ht="19.5" customHeight="1" x14ac:dyDescent="0.3">
      <c r="A30" s="245" t="s">
        <v>51</v>
      </c>
      <c r="B30" s="249">
        <f>B28-B29</f>
        <v>99.15</v>
      </c>
      <c r="C30" s="250"/>
      <c r="D30" s="250"/>
      <c r="E30" s="250"/>
      <c r="F30" s="250"/>
      <c r="G30" s="251"/>
      <c r="I30" s="248"/>
      <c r="J30" s="248"/>
      <c r="K30" s="248"/>
      <c r="L30" s="248"/>
    </row>
    <row r="31" spans="1:14" s="3" customFormat="1" ht="27" customHeight="1" x14ac:dyDescent="0.4">
      <c r="A31" s="245" t="s">
        <v>52</v>
      </c>
      <c r="B31" s="252">
        <v>1</v>
      </c>
      <c r="C31" s="620" t="s">
        <v>53</v>
      </c>
      <c r="D31" s="621"/>
      <c r="E31" s="621"/>
      <c r="F31" s="621"/>
      <c r="G31" s="621"/>
      <c r="H31" s="622"/>
      <c r="I31" s="248"/>
      <c r="J31" s="248"/>
      <c r="K31" s="248"/>
      <c r="L31" s="248"/>
    </row>
    <row r="32" spans="1:14" s="3" customFormat="1" ht="27" customHeight="1" x14ac:dyDescent="0.4">
      <c r="A32" s="245" t="s">
        <v>54</v>
      </c>
      <c r="B32" s="252">
        <v>1</v>
      </c>
      <c r="C32" s="620" t="s">
        <v>55</v>
      </c>
      <c r="D32" s="621"/>
      <c r="E32" s="621"/>
      <c r="F32" s="621"/>
      <c r="G32" s="621"/>
      <c r="H32" s="622"/>
      <c r="I32" s="248"/>
      <c r="J32" s="248"/>
      <c r="K32" s="248"/>
      <c r="L32" s="253"/>
      <c r="M32" s="253"/>
      <c r="N32" s="254"/>
    </row>
    <row r="33" spans="1:14" s="3" customFormat="1" ht="17.25" customHeight="1" x14ac:dyDescent="0.3">
      <c r="A33" s="245"/>
      <c r="B33" s="255"/>
      <c r="C33" s="256"/>
      <c r="D33" s="256"/>
      <c r="E33" s="256"/>
      <c r="F33" s="256"/>
      <c r="G33" s="256"/>
      <c r="H33" s="256"/>
      <c r="I33" s="248"/>
      <c r="J33" s="248"/>
      <c r="K33" s="248"/>
      <c r="L33" s="253"/>
      <c r="M33" s="253"/>
      <c r="N33" s="254"/>
    </row>
    <row r="34" spans="1:14" s="3" customFormat="1" ht="18.75" x14ac:dyDescent="0.3">
      <c r="A34" s="245" t="s">
        <v>56</v>
      </c>
      <c r="B34" s="257">
        <f>B31/B32</f>
        <v>1</v>
      </c>
      <c r="C34" s="235" t="s">
        <v>57</v>
      </c>
      <c r="D34" s="235"/>
      <c r="E34" s="235"/>
      <c r="F34" s="235"/>
      <c r="G34" s="235"/>
      <c r="I34" s="248"/>
      <c r="J34" s="248"/>
      <c r="K34" s="248"/>
      <c r="L34" s="253"/>
      <c r="M34" s="253"/>
      <c r="N34" s="254"/>
    </row>
    <row r="35" spans="1:14" s="3" customFormat="1" ht="19.5" customHeight="1" x14ac:dyDescent="0.3">
      <c r="A35" s="245"/>
      <c r="B35" s="249"/>
      <c r="G35" s="235"/>
      <c r="I35" s="248"/>
      <c r="J35" s="248"/>
      <c r="K35" s="248"/>
      <c r="L35" s="253"/>
      <c r="M35" s="253"/>
      <c r="N35" s="254"/>
    </row>
    <row r="36" spans="1:14" s="3" customFormat="1" ht="27" customHeight="1" x14ac:dyDescent="0.4">
      <c r="A36" s="258" t="s">
        <v>58</v>
      </c>
      <c r="B36" s="259">
        <v>50</v>
      </c>
      <c r="C36" s="235"/>
      <c r="D36" s="623" t="s">
        <v>59</v>
      </c>
      <c r="E36" s="641"/>
      <c r="F36" s="623" t="s">
        <v>60</v>
      </c>
      <c r="G36" s="624"/>
      <c r="J36" s="248"/>
      <c r="K36" s="248"/>
      <c r="L36" s="253"/>
      <c r="M36" s="253"/>
      <c r="N36" s="254"/>
    </row>
    <row r="37" spans="1:14" s="3" customFormat="1" ht="27" customHeight="1" x14ac:dyDescent="0.4">
      <c r="A37" s="260" t="s">
        <v>61</v>
      </c>
      <c r="B37" s="261">
        <v>5</v>
      </c>
      <c r="C37" s="262" t="s">
        <v>62</v>
      </c>
      <c r="D37" s="263" t="s">
        <v>63</v>
      </c>
      <c r="E37" s="264" t="s">
        <v>64</v>
      </c>
      <c r="F37" s="263" t="s">
        <v>63</v>
      </c>
      <c r="G37" s="265" t="s">
        <v>64</v>
      </c>
      <c r="I37" s="266" t="s">
        <v>65</v>
      </c>
      <c r="J37" s="248"/>
      <c r="K37" s="248"/>
      <c r="L37" s="253"/>
      <c r="M37" s="253"/>
      <c r="N37" s="254"/>
    </row>
    <row r="38" spans="1:14" s="3" customFormat="1" ht="26.25" customHeight="1" x14ac:dyDescent="0.4">
      <c r="A38" s="260" t="s">
        <v>66</v>
      </c>
      <c r="B38" s="261">
        <v>10</v>
      </c>
      <c r="C38" s="267">
        <v>1</v>
      </c>
      <c r="D38" s="451">
        <v>55915806</v>
      </c>
      <c r="E38" s="269">
        <f>IF(ISBLANK(D38),"-",$D$48/$D$45*D38)</f>
        <v>52533921.659677826</v>
      </c>
      <c r="F38" s="451">
        <v>49286327</v>
      </c>
      <c r="G38" s="270">
        <f>IF(ISBLANK(F38),"-",$D$48/$F$45*F38)</f>
        <v>52713523.058403634</v>
      </c>
      <c r="I38" s="271"/>
      <c r="J38" s="248"/>
      <c r="K38" s="248"/>
      <c r="L38" s="253"/>
      <c r="M38" s="253"/>
      <c r="N38" s="254"/>
    </row>
    <row r="39" spans="1:14" s="3" customFormat="1" ht="26.25" customHeight="1" x14ac:dyDescent="0.4">
      <c r="A39" s="260" t="s">
        <v>67</v>
      </c>
      <c r="B39" s="261">
        <v>1</v>
      </c>
      <c r="C39" s="272">
        <v>2</v>
      </c>
      <c r="D39" s="456">
        <v>55543086</v>
      </c>
      <c r="E39" s="274">
        <f>IF(ISBLANK(D39),"-",$D$48/$D$45*D39)</f>
        <v>52183744.407811061</v>
      </c>
      <c r="F39" s="456">
        <v>49171145</v>
      </c>
      <c r="G39" s="275">
        <f>IF(ISBLANK(F39),"-",$D$48/$F$45*F39)</f>
        <v>52590331.711381309</v>
      </c>
      <c r="I39" s="625">
        <f>ABS((F43/D43*D42)-F42)/D42</f>
        <v>0.87843502561714026</v>
      </c>
      <c r="J39" s="248"/>
      <c r="K39" s="248"/>
      <c r="L39" s="253"/>
      <c r="M39" s="253"/>
      <c r="N39" s="254"/>
    </row>
    <row r="40" spans="1:14" ht="26.25" customHeight="1" x14ac:dyDescent="0.4">
      <c r="A40" s="260" t="s">
        <v>68</v>
      </c>
      <c r="B40" s="261">
        <v>1</v>
      </c>
      <c r="C40" s="272">
        <v>3</v>
      </c>
      <c r="D40" s="456">
        <v>55727326</v>
      </c>
      <c r="E40" s="274">
        <f>IF(ISBLANK(D40),"-",$D$48/$D$45*D40)</f>
        <v>52356841.254999116</v>
      </c>
      <c r="F40" s="456">
        <v>49114126</v>
      </c>
      <c r="G40" s="275">
        <f>IF(ISBLANK(F40),"-",$D$48/$F$45*F40)</f>
        <v>52529347.812717743</v>
      </c>
      <c r="I40" s="625"/>
      <c r="L40" s="253"/>
      <c r="M40" s="253"/>
      <c r="N40" s="276"/>
    </row>
    <row r="41" spans="1:14" ht="27" customHeight="1" x14ac:dyDescent="0.4">
      <c r="A41" s="260" t="s">
        <v>69</v>
      </c>
      <c r="B41" s="261">
        <v>1</v>
      </c>
      <c r="C41" s="277">
        <v>4</v>
      </c>
      <c r="D41" s="461"/>
      <c r="E41" s="279" t="str">
        <f>IF(ISBLANK(D41),"-",$D$48/$D$45*D41)</f>
        <v>-</v>
      </c>
      <c r="F41" s="461"/>
      <c r="G41" s="280" t="str">
        <f>IF(ISBLANK(F41),"-",$D$48/$F$45*F41)</f>
        <v>-</v>
      </c>
      <c r="I41" s="281"/>
      <c r="L41" s="253"/>
      <c r="M41" s="253"/>
      <c r="N41" s="276"/>
    </row>
    <row r="42" spans="1:14" ht="27" customHeight="1" thickBot="1" x14ac:dyDescent="0.45">
      <c r="A42" s="260" t="s">
        <v>70</v>
      </c>
      <c r="B42" s="261">
        <v>1</v>
      </c>
      <c r="C42" s="282" t="s">
        <v>71</v>
      </c>
      <c r="D42" s="283">
        <f>AVERAGE(D38:D41)</f>
        <v>55728739.333333336</v>
      </c>
      <c r="E42" s="284">
        <f>AVERAGE(E38:E41)</f>
        <v>52358169.107496001</v>
      </c>
      <c r="F42" s="461"/>
      <c r="G42" s="285">
        <f>AVERAGE(G38:G41)</f>
        <v>52611067.527500898</v>
      </c>
      <c r="H42" s="286"/>
    </row>
    <row r="43" spans="1:14" ht="26.25" customHeight="1" x14ac:dyDescent="0.4">
      <c r="A43" s="260" t="s">
        <v>72</v>
      </c>
      <c r="B43" s="261">
        <v>1</v>
      </c>
      <c r="C43" s="287" t="s">
        <v>73</v>
      </c>
      <c r="D43" s="471">
        <v>21.47</v>
      </c>
      <c r="E43" s="276"/>
      <c r="F43" s="288">
        <v>18.86</v>
      </c>
      <c r="H43" s="286"/>
    </row>
    <row r="44" spans="1:14" ht="26.25" customHeight="1" x14ac:dyDescent="0.4">
      <c r="A44" s="260" t="s">
        <v>74</v>
      </c>
      <c r="B44" s="261">
        <v>1</v>
      </c>
      <c r="C44" s="289" t="s">
        <v>75</v>
      </c>
      <c r="D44" s="290">
        <f>D43*$B$34</f>
        <v>21.47</v>
      </c>
      <c r="E44" s="291"/>
      <c r="F44" s="290">
        <f>F43*$B$34</f>
        <v>18.86</v>
      </c>
      <c r="H44" s="286"/>
    </row>
    <row r="45" spans="1:14" ht="19.5" customHeight="1" thickBot="1" x14ac:dyDescent="0.35">
      <c r="A45" s="260" t="s">
        <v>76</v>
      </c>
      <c r="B45" s="292">
        <f>(B44/B43)*(B42/B41)*(B40/B39)*(B38/B37)*B36</f>
        <v>100</v>
      </c>
      <c r="C45" s="289" t="s">
        <v>77</v>
      </c>
      <c r="D45" s="293">
        <f>D44*$B$30/100</f>
        <v>21.287504999999999</v>
      </c>
      <c r="E45" s="294"/>
      <c r="F45" s="293">
        <f>F44*$B$30/100</f>
        <v>18.69969</v>
      </c>
      <c r="H45" s="286"/>
    </row>
    <row r="46" spans="1:14" ht="19.5" customHeight="1" thickBot="1" x14ac:dyDescent="0.35">
      <c r="A46" s="611" t="s">
        <v>78</v>
      </c>
      <c r="B46" s="612"/>
      <c r="C46" s="289" t="s">
        <v>79</v>
      </c>
      <c r="D46" s="295">
        <f>D45/$B$45</f>
        <v>0.21287504999999998</v>
      </c>
      <c r="E46" s="296"/>
      <c r="F46" s="297">
        <f>F45/$B$45</f>
        <v>0.18699689999999999</v>
      </c>
      <c r="H46" s="286"/>
    </row>
    <row r="47" spans="1:14" ht="27" customHeight="1" thickBot="1" x14ac:dyDescent="0.45">
      <c r="A47" s="613"/>
      <c r="B47" s="614"/>
      <c r="C47" s="298" t="s">
        <v>80</v>
      </c>
      <c r="D47" s="299">
        <v>0.2</v>
      </c>
      <c r="E47" s="300"/>
      <c r="F47" s="296"/>
      <c r="H47" s="286"/>
    </row>
    <row r="48" spans="1:14" ht="18.75" x14ac:dyDescent="0.3">
      <c r="C48" s="301" t="s">
        <v>81</v>
      </c>
      <c r="D48" s="293">
        <f>D47*$B$45</f>
        <v>20</v>
      </c>
      <c r="F48" s="302"/>
      <c r="H48" s="286"/>
    </row>
    <row r="49" spans="1:12" ht="19.5" customHeight="1" x14ac:dyDescent="0.3">
      <c r="C49" s="303" t="s">
        <v>82</v>
      </c>
      <c r="D49" s="304">
        <f>D48/B34</f>
        <v>20</v>
      </c>
      <c r="F49" s="302"/>
      <c r="H49" s="286"/>
    </row>
    <row r="50" spans="1:12" ht="18.75" x14ac:dyDescent="0.3">
      <c r="C50" s="258" t="s">
        <v>83</v>
      </c>
      <c r="D50" s="305">
        <f>AVERAGE(E38:E41,G38:G41)</f>
        <v>52484618.317498453</v>
      </c>
      <c r="F50" s="306"/>
      <c r="H50" s="286"/>
    </row>
    <row r="51" spans="1:12" ht="18.75" x14ac:dyDescent="0.3">
      <c r="C51" s="260" t="s">
        <v>84</v>
      </c>
      <c r="D51" s="307">
        <f>STDEV(E38:E41,G38:G41)/D50</f>
        <v>3.5630641555268912E-3</v>
      </c>
      <c r="F51" s="306"/>
      <c r="H51" s="286"/>
    </row>
    <row r="52" spans="1:12" ht="19.5" customHeight="1" x14ac:dyDescent="0.3">
      <c r="C52" s="308" t="s">
        <v>20</v>
      </c>
      <c r="D52" s="309">
        <f>COUNT(E38:E41,G38:G41)</f>
        <v>6</v>
      </c>
      <c r="F52" s="306"/>
    </row>
    <row r="54" spans="1:12" ht="18.75" x14ac:dyDescent="0.3">
      <c r="A54" s="310" t="s">
        <v>1</v>
      </c>
      <c r="B54" s="311" t="s">
        <v>85</v>
      </c>
    </row>
    <row r="55" spans="1:12" ht="18.75" x14ac:dyDescent="0.3">
      <c r="A55" s="235" t="s">
        <v>86</v>
      </c>
      <c r="B55" s="312" t="str">
        <f>B21</f>
        <v xml:space="preserve">Lamivudine 150mg + Zidovudine 300mg + Nevirapine 200mg </v>
      </c>
    </row>
    <row r="56" spans="1:12" ht="26.25" customHeight="1" x14ac:dyDescent="0.4">
      <c r="A56" s="313" t="s">
        <v>87</v>
      </c>
      <c r="B56" s="314">
        <v>200</v>
      </c>
      <c r="C56" s="235" t="str">
        <f>B20</f>
        <v xml:space="preserve">Each film coated tablet contains:
Lamivudine USP 150mg 
Zidovudine USP 300mg
 Nevirapine USP 200mg </v>
      </c>
      <c r="H56" s="315"/>
    </row>
    <row r="57" spans="1:12" ht="18.75" x14ac:dyDescent="0.3">
      <c r="A57" s="312" t="s">
        <v>88</v>
      </c>
      <c r="B57" s="407">
        <f>Uniformity!C46</f>
        <v>1230.5105000000003</v>
      </c>
      <c r="H57" s="315"/>
    </row>
    <row r="58" spans="1:12" ht="19.5" customHeight="1" x14ac:dyDescent="0.3">
      <c r="H58" s="315"/>
    </row>
    <row r="59" spans="1:12" s="3" customFormat="1" ht="27" customHeight="1" x14ac:dyDescent="0.4">
      <c r="A59" s="258" t="s">
        <v>89</v>
      </c>
      <c r="B59" s="259">
        <v>100</v>
      </c>
      <c r="C59" s="235"/>
      <c r="D59" s="316" t="s">
        <v>90</v>
      </c>
      <c r="E59" s="317" t="s">
        <v>62</v>
      </c>
      <c r="F59" s="317" t="s">
        <v>63</v>
      </c>
      <c r="G59" s="317" t="s">
        <v>91</v>
      </c>
      <c r="H59" s="262" t="s">
        <v>92</v>
      </c>
      <c r="L59" s="248"/>
    </row>
    <row r="60" spans="1:12" s="3" customFormat="1" ht="26.25" customHeight="1" x14ac:dyDescent="0.4">
      <c r="A60" s="260" t="s">
        <v>93</v>
      </c>
      <c r="B60" s="261">
        <v>5</v>
      </c>
      <c r="C60" s="628" t="s">
        <v>94</v>
      </c>
      <c r="D60" s="631">
        <v>1035.6199999999999</v>
      </c>
      <c r="E60" s="318">
        <v>1</v>
      </c>
      <c r="F60" s="319">
        <v>44224645</v>
      </c>
      <c r="G60" s="409">
        <f>IF(ISBLANK(F60),"-",(F60/$D$50*$D$47*$B$68)*($B$57/$D$60))</f>
        <v>200.23832456050047</v>
      </c>
      <c r="H60" s="320">
        <f t="shared" ref="H60:H71" si="0">IF(ISBLANK(F60),"-",G60/$B$56)</f>
        <v>1.0011916228025024</v>
      </c>
      <c r="L60" s="248"/>
    </row>
    <row r="61" spans="1:12" s="3" customFormat="1" ht="26.25" customHeight="1" x14ac:dyDescent="0.4">
      <c r="A61" s="260" t="s">
        <v>95</v>
      </c>
      <c r="B61" s="261">
        <v>50</v>
      </c>
      <c r="C61" s="629"/>
      <c r="D61" s="632"/>
      <c r="E61" s="321">
        <v>2</v>
      </c>
      <c r="F61" s="273">
        <v>44315136</v>
      </c>
      <c r="G61" s="410">
        <f>IF(ISBLANK(F61),"-",(F61/$D$50*$D$47*$B$68)*($B$57/$D$60))</f>
        <v>200.64804557076079</v>
      </c>
      <c r="H61" s="322">
        <f t="shared" si="0"/>
        <v>1.003240227853804</v>
      </c>
      <c r="L61" s="248"/>
    </row>
    <row r="62" spans="1:12" s="3" customFormat="1" ht="26.25" customHeight="1" x14ac:dyDescent="0.4">
      <c r="A62" s="260" t="s">
        <v>96</v>
      </c>
      <c r="B62" s="261">
        <v>1</v>
      </c>
      <c r="C62" s="629"/>
      <c r="D62" s="632"/>
      <c r="E62" s="321">
        <v>3</v>
      </c>
      <c r="F62" s="323">
        <v>44342738</v>
      </c>
      <c r="G62" s="410">
        <f>IF(ISBLANK(F62),"-",(F62/$D$50*$D$47*$B$68)*($B$57/$D$60))</f>
        <v>200.77302064369852</v>
      </c>
      <c r="H62" s="322">
        <f t="shared" si="0"/>
        <v>1.0038651032184926</v>
      </c>
      <c r="L62" s="248"/>
    </row>
    <row r="63" spans="1:12" ht="27" customHeight="1" x14ac:dyDescent="0.4">
      <c r="A63" s="260" t="s">
        <v>97</v>
      </c>
      <c r="B63" s="261">
        <v>1</v>
      </c>
      <c r="C63" s="639"/>
      <c r="D63" s="633"/>
      <c r="E63" s="324">
        <v>4</v>
      </c>
      <c r="F63" s="325"/>
      <c r="G63" s="410" t="str">
        <f>IF(ISBLANK(F63),"-",(F63/$D$50*$D$47*$B$68)*($B$57/$D$60))</f>
        <v>-</v>
      </c>
      <c r="H63" s="322" t="str">
        <f t="shared" si="0"/>
        <v>-</v>
      </c>
    </row>
    <row r="64" spans="1:12" ht="26.25" customHeight="1" x14ac:dyDescent="0.4">
      <c r="A64" s="260" t="s">
        <v>98</v>
      </c>
      <c r="B64" s="261">
        <v>1</v>
      </c>
      <c r="C64" s="628" t="s">
        <v>99</v>
      </c>
      <c r="D64" s="631">
        <v>1015.05</v>
      </c>
      <c r="E64" s="318">
        <v>1</v>
      </c>
      <c r="F64" s="319">
        <v>42420994</v>
      </c>
      <c r="G64" s="411">
        <f>IF(ISBLANK(F64),"-",(F64/$D$50*$D$47*$B$68)*($B$57/$D$64))</f>
        <v>195.96417405265794</v>
      </c>
      <c r="H64" s="326">
        <f t="shared" si="0"/>
        <v>0.97982087026328968</v>
      </c>
    </row>
    <row r="65" spans="1:8" ht="26.25" customHeight="1" x14ac:dyDescent="0.4">
      <c r="A65" s="260" t="s">
        <v>100</v>
      </c>
      <c r="B65" s="261">
        <v>1</v>
      </c>
      <c r="C65" s="629"/>
      <c r="D65" s="632"/>
      <c r="E65" s="321">
        <v>2</v>
      </c>
      <c r="F65" s="273">
        <v>42433190</v>
      </c>
      <c r="G65" s="412">
        <f>IF(ISBLANK(F65),"-",(F65/$D$50*$D$47*$B$68)*($B$57/$D$64))</f>
        <v>196.02051358743515</v>
      </c>
      <c r="H65" s="327">
        <f t="shared" si="0"/>
        <v>0.98010256793717576</v>
      </c>
    </row>
    <row r="66" spans="1:8" ht="26.25" customHeight="1" x14ac:dyDescent="0.4">
      <c r="A66" s="260" t="s">
        <v>101</v>
      </c>
      <c r="B66" s="261">
        <v>1</v>
      </c>
      <c r="C66" s="629"/>
      <c r="D66" s="632"/>
      <c r="E66" s="321">
        <v>3</v>
      </c>
      <c r="F66" s="273">
        <v>42601877</v>
      </c>
      <c r="G66" s="412">
        <f>IF(ISBLANK(F66),"-",(F66/$D$50*$D$47*$B$68)*($B$57/$D$64))</f>
        <v>196.7997647437947</v>
      </c>
      <c r="H66" s="327">
        <f t="shared" si="0"/>
        <v>0.98399882371897351</v>
      </c>
    </row>
    <row r="67" spans="1:8" ht="27" customHeight="1" x14ac:dyDescent="0.4">
      <c r="A67" s="260" t="s">
        <v>102</v>
      </c>
      <c r="B67" s="261">
        <v>1</v>
      </c>
      <c r="C67" s="639"/>
      <c r="D67" s="633"/>
      <c r="E67" s="324">
        <v>4</v>
      </c>
      <c r="F67" s="325"/>
      <c r="G67" s="413" t="str">
        <f>IF(ISBLANK(F67),"-",(F67/$D$50*$D$47*$B$68)*($B$57/$D$64))</f>
        <v>-</v>
      </c>
      <c r="H67" s="328" t="str">
        <f t="shared" si="0"/>
        <v>-</v>
      </c>
    </row>
    <row r="68" spans="1:8" ht="26.25" customHeight="1" x14ac:dyDescent="0.4">
      <c r="A68" s="260" t="s">
        <v>103</v>
      </c>
      <c r="B68" s="329">
        <f>(B67/B66)*(B65/B64)*(B63/B62)*(B61/B60)*B59</f>
        <v>1000</v>
      </c>
      <c r="C68" s="628" t="s">
        <v>104</v>
      </c>
      <c r="D68" s="631">
        <v>1005.4</v>
      </c>
      <c r="E68" s="318">
        <v>1</v>
      </c>
      <c r="F68" s="319">
        <v>47099188</v>
      </c>
      <c r="G68" s="411">
        <f>IF(ISBLANK(F68),"-",(F68/$D$50*$D$47*$B$68)*($B$57/$D$68))</f>
        <v>219.66345759834059</v>
      </c>
      <c r="H68" s="322"/>
    </row>
    <row r="69" spans="1:8" ht="27" customHeight="1" x14ac:dyDescent="0.4">
      <c r="A69" s="308" t="s">
        <v>105</v>
      </c>
      <c r="B69" s="330">
        <f>(D47*B68)/B56*B57</f>
        <v>1230.5105000000003</v>
      </c>
      <c r="C69" s="629"/>
      <c r="D69" s="632"/>
      <c r="E69" s="321">
        <v>2</v>
      </c>
      <c r="F69" s="273">
        <v>42018143</v>
      </c>
      <c r="G69" s="412">
        <f>IF(ISBLANK(F69),"-",(F69/$D$50*$D$47*$B$68)*($B$57/$D$68))</f>
        <v>195.96623562260797</v>
      </c>
      <c r="H69" s="322">
        <f t="shared" si="0"/>
        <v>0.97983117811303988</v>
      </c>
    </row>
    <row r="70" spans="1:8" ht="26.25" customHeight="1" x14ac:dyDescent="0.4">
      <c r="A70" s="634" t="s">
        <v>78</v>
      </c>
      <c r="B70" s="635"/>
      <c r="C70" s="629"/>
      <c r="D70" s="632"/>
      <c r="E70" s="321">
        <v>3</v>
      </c>
      <c r="F70" s="273">
        <v>42045038</v>
      </c>
      <c r="G70" s="412">
        <f>IF(ISBLANK(F70),"-",(F70/$D$50*$D$47*$B$68)*($B$57/$D$68))</f>
        <v>196.09166981676239</v>
      </c>
      <c r="H70" s="322">
        <f t="shared" si="0"/>
        <v>0.98045834908381191</v>
      </c>
    </row>
    <row r="71" spans="1:8" ht="27" customHeight="1" x14ac:dyDescent="0.4">
      <c r="A71" s="636"/>
      <c r="B71" s="637"/>
      <c r="C71" s="630"/>
      <c r="D71" s="633"/>
      <c r="E71" s="324">
        <v>4</v>
      </c>
      <c r="F71" s="325"/>
      <c r="G71" s="413" t="str">
        <f>IF(ISBLANK(F71),"-",(F71/$D$50*$D$47*$B$68)*($B$57/$D$68))</f>
        <v>-</v>
      </c>
      <c r="H71" s="331" t="str">
        <f t="shared" si="0"/>
        <v>-</v>
      </c>
    </row>
    <row r="72" spans="1:8" ht="26.25" customHeight="1" x14ac:dyDescent="0.4">
      <c r="A72" s="332"/>
      <c r="B72" s="332"/>
      <c r="C72" s="332"/>
      <c r="D72" s="332"/>
      <c r="E72" s="332"/>
      <c r="F72" s="333"/>
      <c r="G72" s="334" t="s">
        <v>71</v>
      </c>
      <c r="H72" s="335">
        <f>AVERAGE(H60:H71)</f>
        <v>0.98906359287388623</v>
      </c>
    </row>
    <row r="73" spans="1:8" ht="26.25" customHeight="1" x14ac:dyDescent="0.4">
      <c r="C73" s="332"/>
      <c r="D73" s="332"/>
      <c r="E73" s="332"/>
      <c r="F73" s="333"/>
      <c r="G73" s="336" t="s">
        <v>84</v>
      </c>
      <c r="H73" s="597">
        <f>STDEV(H60:H71)/H72</f>
        <v>1.1577242090330352E-2</v>
      </c>
    </row>
    <row r="74" spans="1:8" ht="27" customHeight="1" x14ac:dyDescent="0.4">
      <c r="A74" s="332"/>
      <c r="B74" s="332"/>
      <c r="C74" s="333"/>
      <c r="D74" s="333"/>
      <c r="E74" s="337"/>
      <c r="F74" s="333"/>
      <c r="G74" s="338" t="s">
        <v>20</v>
      </c>
      <c r="H74" s="339">
        <f>COUNT(H60:H71)</f>
        <v>8</v>
      </c>
    </row>
    <row r="76" spans="1:8" ht="26.25" customHeight="1" x14ac:dyDescent="0.4">
      <c r="A76" s="244" t="s">
        <v>106</v>
      </c>
      <c r="B76" s="340" t="s">
        <v>107</v>
      </c>
      <c r="C76" s="615" t="str">
        <f>B20</f>
        <v xml:space="preserve">Each film coated tablet contains:
Lamivudine USP 150mg 
Zidovudine USP 300mg
 Nevirapine USP 200mg </v>
      </c>
      <c r="D76" s="615"/>
      <c r="E76" s="341" t="s">
        <v>108</v>
      </c>
      <c r="F76" s="341"/>
      <c r="G76" s="342">
        <f>H72</f>
        <v>0.98906359287388623</v>
      </c>
      <c r="H76" s="343"/>
    </row>
    <row r="77" spans="1:8" ht="18.75" x14ac:dyDescent="0.3">
      <c r="A77" s="243" t="s">
        <v>109</v>
      </c>
      <c r="B77" s="243" t="s">
        <v>110</v>
      </c>
    </row>
    <row r="78" spans="1:8" ht="18.75" x14ac:dyDescent="0.3">
      <c r="A78" s="243"/>
      <c r="B78" s="243"/>
    </row>
    <row r="79" spans="1:8" ht="26.25" customHeight="1" x14ac:dyDescent="0.4">
      <c r="A79" s="244" t="s">
        <v>4</v>
      </c>
      <c r="B79" s="638" t="str">
        <f>B26</f>
        <v>NEVIRAPINE</v>
      </c>
      <c r="C79" s="638"/>
    </row>
    <row r="80" spans="1:8" ht="26.25" customHeight="1" x14ac:dyDescent="0.4">
      <c r="A80" s="245" t="s">
        <v>48</v>
      </c>
      <c r="B80" s="638" t="str">
        <f>B27</f>
        <v>WRS/N1-2</v>
      </c>
      <c r="C80" s="638"/>
    </row>
    <row r="81" spans="1:12" ht="27" customHeight="1" x14ac:dyDescent="0.4">
      <c r="A81" s="245" t="s">
        <v>6</v>
      </c>
      <c r="B81" s="344">
        <f>B28</f>
        <v>99.15</v>
      </c>
    </row>
    <row r="82" spans="1:12" s="3" customFormat="1" ht="27" customHeight="1" x14ac:dyDescent="0.4">
      <c r="A82" s="245" t="s">
        <v>49</v>
      </c>
      <c r="B82" s="247">
        <v>0</v>
      </c>
      <c r="C82" s="617" t="s">
        <v>50</v>
      </c>
      <c r="D82" s="618"/>
      <c r="E82" s="618"/>
      <c r="F82" s="618"/>
      <c r="G82" s="619"/>
      <c r="I82" s="248"/>
      <c r="J82" s="248"/>
      <c r="K82" s="248"/>
      <c r="L82" s="248"/>
    </row>
    <row r="83" spans="1:12" s="3" customFormat="1" ht="19.5" customHeight="1" x14ac:dyDescent="0.3">
      <c r="A83" s="245" t="s">
        <v>51</v>
      </c>
      <c r="B83" s="249">
        <f>B81-B82</f>
        <v>99.15</v>
      </c>
      <c r="C83" s="250"/>
      <c r="D83" s="250"/>
      <c r="E83" s="250"/>
      <c r="F83" s="250"/>
      <c r="G83" s="251"/>
      <c r="I83" s="248"/>
      <c r="J83" s="248"/>
      <c r="K83" s="248"/>
      <c r="L83" s="248"/>
    </row>
    <row r="84" spans="1:12" s="3" customFormat="1" ht="27" customHeight="1" x14ac:dyDescent="0.4">
      <c r="A84" s="245" t="s">
        <v>52</v>
      </c>
      <c r="B84" s="252">
        <v>1</v>
      </c>
      <c r="C84" s="620" t="s">
        <v>111</v>
      </c>
      <c r="D84" s="621"/>
      <c r="E84" s="621"/>
      <c r="F84" s="621"/>
      <c r="G84" s="621"/>
      <c r="H84" s="622"/>
      <c r="I84" s="248"/>
      <c r="J84" s="248"/>
      <c r="K84" s="248"/>
      <c r="L84" s="248"/>
    </row>
    <row r="85" spans="1:12" s="3" customFormat="1" ht="27" customHeight="1" x14ac:dyDescent="0.4">
      <c r="A85" s="245" t="s">
        <v>54</v>
      </c>
      <c r="B85" s="252">
        <v>1</v>
      </c>
      <c r="C85" s="620" t="s">
        <v>112</v>
      </c>
      <c r="D85" s="621"/>
      <c r="E85" s="621"/>
      <c r="F85" s="621"/>
      <c r="G85" s="621"/>
      <c r="H85" s="622"/>
      <c r="I85" s="248"/>
      <c r="J85" s="248"/>
      <c r="K85" s="248"/>
      <c r="L85" s="248"/>
    </row>
    <row r="86" spans="1:12" s="3" customFormat="1" ht="18.75" x14ac:dyDescent="0.3">
      <c r="A86" s="245"/>
      <c r="B86" s="255"/>
      <c r="C86" s="256"/>
      <c r="D86" s="256"/>
      <c r="E86" s="256"/>
      <c r="F86" s="256"/>
      <c r="G86" s="256"/>
      <c r="H86" s="256"/>
      <c r="I86" s="248"/>
      <c r="J86" s="248"/>
      <c r="K86" s="248"/>
      <c r="L86" s="248"/>
    </row>
    <row r="87" spans="1:12" s="3" customFormat="1" ht="18.75" x14ac:dyDescent="0.3">
      <c r="A87" s="245" t="s">
        <v>56</v>
      </c>
      <c r="B87" s="257">
        <f>B84/B85</f>
        <v>1</v>
      </c>
      <c r="C87" s="235" t="s">
        <v>57</v>
      </c>
      <c r="D87" s="235"/>
      <c r="E87" s="235"/>
      <c r="F87" s="235"/>
      <c r="G87" s="235"/>
      <c r="I87" s="248"/>
      <c r="J87" s="248"/>
      <c r="K87" s="248"/>
      <c r="L87" s="248"/>
    </row>
    <row r="88" spans="1:12" ht="19.5" customHeight="1" x14ac:dyDescent="0.3">
      <c r="A88" s="243"/>
      <c r="B88" s="243"/>
    </row>
    <row r="89" spans="1:12" ht="27" customHeight="1" x14ac:dyDescent="0.4">
      <c r="A89" s="258" t="s">
        <v>58</v>
      </c>
      <c r="B89" s="259">
        <v>50</v>
      </c>
      <c r="D89" s="345" t="s">
        <v>59</v>
      </c>
      <c r="E89" s="346"/>
      <c r="F89" s="623" t="s">
        <v>60</v>
      </c>
      <c r="G89" s="624"/>
    </row>
    <row r="90" spans="1:12" ht="27" customHeight="1" x14ac:dyDescent="0.4">
      <c r="A90" s="260" t="s">
        <v>61</v>
      </c>
      <c r="B90" s="261">
        <v>5</v>
      </c>
      <c r="C90" s="347" t="s">
        <v>62</v>
      </c>
      <c r="D90" s="263" t="s">
        <v>63</v>
      </c>
      <c r="E90" s="264" t="s">
        <v>64</v>
      </c>
      <c r="F90" s="263" t="s">
        <v>63</v>
      </c>
      <c r="G90" s="348" t="s">
        <v>64</v>
      </c>
      <c r="I90" s="266" t="s">
        <v>65</v>
      </c>
    </row>
    <row r="91" spans="1:12" ht="26.25" customHeight="1" x14ac:dyDescent="0.4">
      <c r="A91" s="260" t="s">
        <v>66</v>
      </c>
      <c r="B91" s="261">
        <v>10</v>
      </c>
      <c r="C91" s="349">
        <v>1</v>
      </c>
      <c r="D91" s="268">
        <v>62028252</v>
      </c>
      <c r="E91" s="269">
        <f>IF(ISBLANK(D91),"-",$D$101/$D$98*D91)</f>
        <v>57163753.748971514</v>
      </c>
      <c r="F91" s="268">
        <v>60042994</v>
      </c>
      <c r="G91" s="270">
        <f>IF(ISBLANK(F91),"-",$D$101/$F$98*F91)</f>
        <v>57682273.415569223</v>
      </c>
      <c r="I91" s="271"/>
    </row>
    <row r="92" spans="1:12" ht="26.25" customHeight="1" x14ac:dyDescent="0.4">
      <c r="A92" s="260" t="s">
        <v>67</v>
      </c>
      <c r="B92" s="261">
        <v>1</v>
      </c>
      <c r="C92" s="333">
        <v>2</v>
      </c>
      <c r="D92" s="273">
        <v>62357615</v>
      </c>
      <c r="E92" s="274">
        <f>IF(ISBLANK(D92),"-",$D$101/$D$98*D92)</f>
        <v>57467286.813646987</v>
      </c>
      <c r="F92" s="273">
        <v>59746596</v>
      </c>
      <c r="G92" s="275">
        <f>IF(ISBLANK(F92),"-",$D$101/$F$98*F92)</f>
        <v>57397528.946034141</v>
      </c>
      <c r="I92" s="625">
        <f>ABS((F96/D96*D95)-F95)/D95</f>
        <v>2.4516756305647449E-3</v>
      </c>
    </row>
    <row r="93" spans="1:12" ht="26.25" customHeight="1" x14ac:dyDescent="0.4">
      <c r="A93" s="260" t="s">
        <v>68</v>
      </c>
      <c r="B93" s="261">
        <v>1</v>
      </c>
      <c r="C93" s="333">
        <v>3</v>
      </c>
      <c r="D93" s="273">
        <v>62281686</v>
      </c>
      <c r="E93" s="274">
        <f>IF(ISBLANK(D93),"-",$D$101/$D$98*D93)</f>
        <v>57397312.462952636</v>
      </c>
      <c r="F93" s="273">
        <v>59736891</v>
      </c>
      <c r="G93" s="275">
        <f>IF(ISBLANK(F93),"-",$D$101/$F$98*F93)</f>
        <v>57388205.51916609</v>
      </c>
      <c r="I93" s="625"/>
    </row>
    <row r="94" spans="1:12" ht="27" customHeight="1" x14ac:dyDescent="0.4">
      <c r="A94" s="260" t="s">
        <v>69</v>
      </c>
      <c r="B94" s="261">
        <v>1</v>
      </c>
      <c r="C94" s="350">
        <v>4</v>
      </c>
      <c r="D94" s="278"/>
      <c r="E94" s="279" t="str">
        <f>IF(ISBLANK(D94),"-",$D$101/$D$98*D94)</f>
        <v>-</v>
      </c>
      <c r="F94" s="351"/>
      <c r="G94" s="280" t="str">
        <f>IF(ISBLANK(F94),"-",$D$101/$F$98*F94)</f>
        <v>-</v>
      </c>
      <c r="I94" s="281"/>
    </row>
    <row r="95" spans="1:12" ht="27" customHeight="1" x14ac:dyDescent="0.4">
      <c r="A95" s="260" t="s">
        <v>70</v>
      </c>
      <c r="B95" s="261">
        <v>1</v>
      </c>
      <c r="C95" s="352" t="s">
        <v>71</v>
      </c>
      <c r="D95" s="353">
        <f>AVERAGE(D91:D94)</f>
        <v>62222517.666666664</v>
      </c>
      <c r="E95" s="284">
        <f>AVERAGE(E91:E94)</f>
        <v>57342784.341857046</v>
      </c>
      <c r="F95" s="354">
        <f>AVERAGE(F91:F94)</f>
        <v>59842160.333333336</v>
      </c>
      <c r="G95" s="355">
        <f>AVERAGE(G91:G94)</f>
        <v>57489335.960256487</v>
      </c>
    </row>
    <row r="96" spans="1:12" ht="26.25" customHeight="1" x14ac:dyDescent="0.4">
      <c r="A96" s="260" t="s">
        <v>72</v>
      </c>
      <c r="B96" s="246">
        <v>1</v>
      </c>
      <c r="C96" s="356" t="s">
        <v>113</v>
      </c>
      <c r="D96" s="357">
        <v>24.32</v>
      </c>
      <c r="E96" s="276"/>
      <c r="F96" s="288">
        <v>23.33</v>
      </c>
    </row>
    <row r="97" spans="1:10" ht="26.25" customHeight="1" x14ac:dyDescent="0.4">
      <c r="A97" s="260" t="s">
        <v>74</v>
      </c>
      <c r="B97" s="246">
        <v>1</v>
      </c>
      <c r="C97" s="358" t="s">
        <v>114</v>
      </c>
      <c r="D97" s="359">
        <f>D96*$B$87</f>
        <v>24.32</v>
      </c>
      <c r="E97" s="291"/>
      <c r="F97" s="290">
        <f>F96*$B$87</f>
        <v>23.33</v>
      </c>
    </row>
    <row r="98" spans="1:10" ht="19.5" customHeight="1" x14ac:dyDescent="0.3">
      <c r="A98" s="260" t="s">
        <v>76</v>
      </c>
      <c r="B98" s="360">
        <f>(B97/B96)*(B95/B94)*(B93/B92)*(B91/B90)*B89</f>
        <v>100</v>
      </c>
      <c r="C98" s="358" t="s">
        <v>115</v>
      </c>
      <c r="D98" s="361">
        <f>D97*$B$83/100</f>
        <v>24.11328</v>
      </c>
      <c r="E98" s="294"/>
      <c r="F98" s="293">
        <f>F97*$B$83/100</f>
        <v>23.131695000000001</v>
      </c>
    </row>
    <row r="99" spans="1:10" ht="19.5" customHeight="1" x14ac:dyDescent="0.3">
      <c r="A99" s="611" t="s">
        <v>78</v>
      </c>
      <c r="B99" s="626"/>
      <c r="C99" s="358" t="s">
        <v>116</v>
      </c>
      <c r="D99" s="362">
        <f>D98/$B$98</f>
        <v>0.24113280000000001</v>
      </c>
      <c r="E99" s="294"/>
      <c r="F99" s="297">
        <f>F98/$B$98</f>
        <v>0.23131694999999999</v>
      </c>
      <c r="G99" s="363"/>
      <c r="H99" s="286"/>
    </row>
    <row r="100" spans="1:10" ht="19.5" customHeight="1" x14ac:dyDescent="0.3">
      <c r="A100" s="613"/>
      <c r="B100" s="627"/>
      <c r="C100" s="358" t="s">
        <v>80</v>
      </c>
      <c r="D100" s="364">
        <f>$B$56/$B$116</f>
        <v>0.22222222222222221</v>
      </c>
      <c r="F100" s="302"/>
      <c r="G100" s="365"/>
      <c r="H100" s="286"/>
    </row>
    <row r="101" spans="1:10" ht="18.75" x14ac:dyDescent="0.3">
      <c r="C101" s="358" t="s">
        <v>81</v>
      </c>
      <c r="D101" s="359">
        <f>D100*$B$98</f>
        <v>22.222222222222221</v>
      </c>
      <c r="F101" s="302"/>
      <c r="G101" s="363"/>
      <c r="H101" s="286"/>
    </row>
    <row r="102" spans="1:10" ht="19.5" customHeight="1" x14ac:dyDescent="0.3">
      <c r="C102" s="366" t="s">
        <v>82</v>
      </c>
      <c r="D102" s="367">
        <f>D101/B34</f>
        <v>22.222222222222221</v>
      </c>
      <c r="F102" s="306"/>
      <c r="G102" s="363"/>
      <c r="H102" s="286"/>
      <c r="J102" s="368"/>
    </row>
    <row r="103" spans="1:10" ht="18.75" x14ac:dyDescent="0.3">
      <c r="C103" s="369" t="s">
        <v>117</v>
      </c>
      <c r="D103" s="370">
        <f>AVERAGE(E91:E94,G91:G94)</f>
        <v>57416060.151056767</v>
      </c>
      <c r="F103" s="306"/>
      <c r="G103" s="371"/>
      <c r="H103" s="286"/>
      <c r="J103" s="372"/>
    </row>
    <row r="104" spans="1:10" ht="18.75" x14ac:dyDescent="0.3">
      <c r="C104" s="336" t="s">
        <v>84</v>
      </c>
      <c r="D104" s="373">
        <f>STDEV(E91:E94,G91:G94)/D103</f>
        <v>2.9000079384284864E-3</v>
      </c>
      <c r="F104" s="306"/>
      <c r="G104" s="363"/>
      <c r="H104" s="286"/>
      <c r="J104" s="372"/>
    </row>
    <row r="105" spans="1:10" ht="19.5" customHeight="1" x14ac:dyDescent="0.3">
      <c r="C105" s="338" t="s">
        <v>20</v>
      </c>
      <c r="D105" s="374">
        <f>COUNT(E91:E94,G91:G94)</f>
        <v>6</v>
      </c>
      <c r="F105" s="306"/>
      <c r="G105" s="363"/>
      <c r="H105" s="286"/>
      <c r="J105" s="372"/>
    </row>
    <row r="106" spans="1:10" ht="19.5" customHeight="1" x14ac:dyDescent="0.3">
      <c r="A106" s="310"/>
      <c r="B106" s="310"/>
      <c r="C106" s="310"/>
      <c r="D106" s="310"/>
      <c r="E106" s="310"/>
    </row>
    <row r="107" spans="1:10" ht="26.25" customHeight="1" x14ac:dyDescent="0.4">
      <c r="A107" s="258" t="s">
        <v>118</v>
      </c>
      <c r="B107" s="259">
        <v>900</v>
      </c>
      <c r="C107" s="375" t="s">
        <v>119</v>
      </c>
      <c r="D107" s="376" t="s">
        <v>63</v>
      </c>
      <c r="E107" s="377" t="s">
        <v>120</v>
      </c>
      <c r="F107" s="378" t="s">
        <v>121</v>
      </c>
    </row>
    <row r="108" spans="1:10" ht="26.25" customHeight="1" x14ac:dyDescent="0.4">
      <c r="A108" s="260" t="s">
        <v>122</v>
      </c>
      <c r="B108" s="261">
        <v>1</v>
      </c>
      <c r="C108" s="379">
        <v>1</v>
      </c>
      <c r="D108" s="380">
        <v>58623286</v>
      </c>
      <c r="E108" s="414">
        <f t="shared" ref="E108:E113" si="1">IF(ISBLANK(D108),"-",D108/$D$103*$D$100*$B$116)</f>
        <v>204.20518525920141</v>
      </c>
      <c r="F108" s="381">
        <f t="shared" ref="F108:F113" si="2">IF(ISBLANK(D108), "-", E108/$B$56)</f>
        <v>1.0210259262960071</v>
      </c>
    </row>
    <row r="109" spans="1:10" ht="26.25" customHeight="1" x14ac:dyDescent="0.4">
      <c r="A109" s="260" t="s">
        <v>95</v>
      </c>
      <c r="B109" s="261">
        <v>1</v>
      </c>
      <c r="C109" s="379">
        <v>2</v>
      </c>
      <c r="D109" s="380">
        <v>55900720</v>
      </c>
      <c r="E109" s="415">
        <f t="shared" si="1"/>
        <v>194.72154603757193</v>
      </c>
      <c r="F109" s="382">
        <f t="shared" si="2"/>
        <v>0.97360773018785962</v>
      </c>
    </row>
    <row r="110" spans="1:10" ht="26.25" customHeight="1" x14ac:dyDescent="0.4">
      <c r="A110" s="260" t="s">
        <v>96</v>
      </c>
      <c r="B110" s="261">
        <v>1</v>
      </c>
      <c r="C110" s="379">
        <v>3</v>
      </c>
      <c r="D110" s="380">
        <v>58134586</v>
      </c>
      <c r="E110" s="415">
        <f t="shared" si="1"/>
        <v>202.50287409847644</v>
      </c>
      <c r="F110" s="382">
        <f t="shared" si="2"/>
        <v>1.0125143704923822</v>
      </c>
    </row>
    <row r="111" spans="1:10" ht="26.25" customHeight="1" x14ac:dyDescent="0.4">
      <c r="A111" s="260" t="s">
        <v>97</v>
      </c>
      <c r="B111" s="261">
        <v>1</v>
      </c>
      <c r="C111" s="379">
        <v>4</v>
      </c>
      <c r="D111" s="380">
        <v>58649357</v>
      </c>
      <c r="E111" s="415">
        <f t="shared" si="1"/>
        <v>204.29599957119498</v>
      </c>
      <c r="F111" s="382">
        <f t="shared" si="2"/>
        <v>1.021479997855975</v>
      </c>
    </row>
    <row r="112" spans="1:10" ht="26.25" customHeight="1" x14ac:dyDescent="0.4">
      <c r="A112" s="260" t="s">
        <v>98</v>
      </c>
      <c r="B112" s="261">
        <v>1</v>
      </c>
      <c r="C112" s="379">
        <v>5</v>
      </c>
      <c r="D112" s="380">
        <v>58646944</v>
      </c>
      <c r="E112" s="415">
        <f t="shared" si="1"/>
        <v>204.28759425744255</v>
      </c>
      <c r="F112" s="382">
        <f t="shared" si="2"/>
        <v>1.0214379712872128</v>
      </c>
    </row>
    <row r="113" spans="1:10" ht="26.25" customHeight="1" x14ac:dyDescent="0.4">
      <c r="A113" s="260" t="s">
        <v>100</v>
      </c>
      <c r="B113" s="261">
        <v>1</v>
      </c>
      <c r="C113" s="383">
        <v>6</v>
      </c>
      <c r="D113" s="384">
        <v>55906319</v>
      </c>
      <c r="E113" s="416">
        <f t="shared" si="1"/>
        <v>194.74104929148825</v>
      </c>
      <c r="F113" s="385">
        <f t="shared" si="2"/>
        <v>0.97370524645744128</v>
      </c>
    </row>
    <row r="114" spans="1:10" ht="26.25" customHeight="1" x14ac:dyDescent="0.4">
      <c r="A114" s="260" t="s">
        <v>101</v>
      </c>
      <c r="B114" s="261">
        <v>1</v>
      </c>
      <c r="C114" s="379"/>
      <c r="D114" s="333"/>
      <c r="E114" s="234"/>
      <c r="F114" s="386"/>
    </row>
    <row r="115" spans="1:10" ht="26.25" customHeight="1" x14ac:dyDescent="0.4">
      <c r="A115" s="260" t="s">
        <v>102</v>
      </c>
      <c r="B115" s="261">
        <v>1</v>
      </c>
      <c r="C115" s="379"/>
      <c r="D115" s="387"/>
      <c r="E115" s="388" t="s">
        <v>71</v>
      </c>
      <c r="F115" s="389">
        <f>AVERAGE(F108:F113)</f>
        <v>1.0039618737628129</v>
      </c>
    </row>
    <row r="116" spans="1:10" ht="27" customHeight="1" x14ac:dyDescent="0.4">
      <c r="A116" s="260" t="s">
        <v>103</v>
      </c>
      <c r="B116" s="292">
        <f>(B115/B114)*(B113/B112)*(B111/B110)*(B109/B108)*B107</f>
        <v>900</v>
      </c>
      <c r="C116" s="390"/>
      <c r="D116" s="391"/>
      <c r="E116" s="352" t="s">
        <v>84</v>
      </c>
      <c r="F116" s="392">
        <f>STDEV(F108:F113)/F115</f>
        <v>2.3627534313629905E-2</v>
      </c>
      <c r="I116" s="234"/>
    </row>
    <row r="117" spans="1:10" ht="27" customHeight="1" x14ac:dyDescent="0.4">
      <c r="A117" s="611" t="s">
        <v>78</v>
      </c>
      <c r="B117" s="612"/>
      <c r="C117" s="393"/>
      <c r="D117" s="394"/>
      <c r="E117" s="395" t="s">
        <v>20</v>
      </c>
      <c r="F117" s="396">
        <f>COUNT(F108:F113)</f>
        <v>6</v>
      </c>
      <c r="I117" s="234"/>
      <c r="J117" s="372"/>
    </row>
    <row r="118" spans="1:10" ht="19.5" customHeight="1" x14ac:dyDescent="0.3">
      <c r="A118" s="613"/>
      <c r="B118" s="614"/>
      <c r="C118" s="234"/>
      <c r="D118" s="234"/>
      <c r="E118" s="234"/>
      <c r="F118" s="333"/>
      <c r="G118" s="234"/>
      <c r="H118" s="234"/>
      <c r="I118" s="234"/>
    </row>
    <row r="119" spans="1:10" ht="18.75" x14ac:dyDescent="0.3">
      <c r="A119" s="405"/>
      <c r="B119" s="256"/>
      <c r="C119" s="234"/>
      <c r="D119" s="234"/>
      <c r="E119" s="234"/>
      <c r="F119" s="333"/>
      <c r="G119" s="234"/>
      <c r="H119" s="234"/>
      <c r="I119" s="234"/>
    </row>
    <row r="120" spans="1:10" ht="26.25" customHeight="1" x14ac:dyDescent="0.4">
      <c r="A120" s="244" t="s">
        <v>106</v>
      </c>
      <c r="B120" s="340" t="s">
        <v>123</v>
      </c>
      <c r="C120" s="615" t="str">
        <f>B20</f>
        <v xml:space="preserve">Each film coated tablet contains:
Lamivudine USP 150mg 
Zidovudine USP 300mg
 Nevirapine USP 200mg </v>
      </c>
      <c r="D120" s="615"/>
      <c r="E120" s="341" t="s">
        <v>124</v>
      </c>
      <c r="F120" s="341"/>
      <c r="G120" s="342">
        <f>F115</f>
        <v>1.0039618737628129</v>
      </c>
      <c r="H120" s="234"/>
      <c r="I120" s="234"/>
    </row>
    <row r="121" spans="1:10" ht="19.5" customHeight="1" x14ac:dyDescent="0.3">
      <c r="A121" s="397"/>
      <c r="B121" s="397"/>
      <c r="C121" s="398"/>
      <c r="D121" s="398"/>
      <c r="E121" s="398"/>
      <c r="F121" s="398"/>
      <c r="G121" s="398"/>
      <c r="H121" s="398"/>
    </row>
    <row r="122" spans="1:10" ht="18.75" x14ac:dyDescent="0.3">
      <c r="B122" s="616" t="s">
        <v>26</v>
      </c>
      <c r="C122" s="616"/>
      <c r="E122" s="347" t="s">
        <v>27</v>
      </c>
      <c r="F122" s="399"/>
      <c r="G122" s="616" t="s">
        <v>28</v>
      </c>
      <c r="H122" s="616"/>
    </row>
    <row r="123" spans="1:10" ht="69.95" customHeight="1" x14ac:dyDescent="0.3">
      <c r="A123" s="400" t="s">
        <v>29</v>
      </c>
      <c r="B123" s="401"/>
      <c r="C123" s="401"/>
      <c r="E123" s="401"/>
      <c r="F123" s="234"/>
      <c r="G123" s="402"/>
      <c r="H123" s="402"/>
    </row>
    <row r="124" spans="1:10" ht="69.95" customHeight="1" x14ac:dyDescent="0.3">
      <c r="A124" s="400" t="s">
        <v>30</v>
      </c>
      <c r="B124" s="403"/>
      <c r="C124" s="403"/>
      <c r="E124" s="403"/>
      <c r="F124" s="234"/>
      <c r="G124" s="404"/>
      <c r="H124" s="404"/>
    </row>
    <row r="125" spans="1:10" ht="18.75" x14ac:dyDescent="0.3">
      <c r="A125" s="332"/>
      <c r="B125" s="332"/>
      <c r="C125" s="333"/>
      <c r="D125" s="333"/>
      <c r="E125" s="333"/>
      <c r="F125" s="337"/>
      <c r="G125" s="333"/>
      <c r="H125" s="333"/>
      <c r="I125" s="234"/>
    </row>
    <row r="126" spans="1:10" ht="18.75" x14ac:dyDescent="0.3">
      <c r="A126" s="332"/>
      <c r="B126" s="332"/>
      <c r="C126" s="333"/>
      <c r="D126" s="333"/>
      <c r="E126" s="333"/>
      <c r="F126" s="337"/>
      <c r="G126" s="333"/>
      <c r="H126" s="333"/>
      <c r="I126" s="234"/>
    </row>
    <row r="127" spans="1:10" ht="18.75" x14ac:dyDescent="0.3">
      <c r="A127" s="332"/>
      <c r="B127" s="332"/>
      <c r="C127" s="333"/>
      <c r="D127" s="333"/>
      <c r="E127" s="333"/>
      <c r="F127" s="337"/>
      <c r="G127" s="333"/>
      <c r="H127" s="333"/>
      <c r="I127" s="234"/>
    </row>
    <row r="128" spans="1:10" ht="18.75" x14ac:dyDescent="0.3">
      <c r="A128" s="332"/>
      <c r="B128" s="332"/>
      <c r="C128" s="333"/>
      <c r="D128" s="333"/>
      <c r="E128" s="333"/>
      <c r="F128" s="337"/>
      <c r="G128" s="333"/>
      <c r="H128" s="333"/>
      <c r="I128" s="234"/>
    </row>
    <row r="129" spans="1:9" ht="18.75" x14ac:dyDescent="0.3">
      <c r="A129" s="332"/>
      <c r="B129" s="332"/>
      <c r="C129" s="333"/>
      <c r="D129" s="333"/>
      <c r="E129" s="333"/>
      <c r="F129" s="337"/>
      <c r="G129" s="333"/>
      <c r="H129" s="333"/>
      <c r="I129" s="234"/>
    </row>
    <row r="130" spans="1:9" ht="18.75" x14ac:dyDescent="0.3">
      <c r="A130" s="332"/>
      <c r="B130" s="332"/>
      <c r="C130" s="333"/>
      <c r="D130" s="333"/>
      <c r="E130" s="333"/>
      <c r="F130" s="337"/>
      <c r="G130" s="333"/>
      <c r="H130" s="333"/>
      <c r="I130" s="234"/>
    </row>
    <row r="131" spans="1:9" ht="18.75" x14ac:dyDescent="0.3">
      <c r="A131" s="332"/>
      <c r="B131" s="332"/>
      <c r="C131" s="333"/>
      <c r="D131" s="333"/>
      <c r="E131" s="333"/>
      <c r="F131" s="337"/>
      <c r="G131" s="333"/>
      <c r="H131" s="333"/>
      <c r="I131" s="234"/>
    </row>
    <row r="132" spans="1:9" ht="18.75" x14ac:dyDescent="0.3">
      <c r="A132" s="332"/>
      <c r="B132" s="332"/>
      <c r="C132" s="333"/>
      <c r="D132" s="333"/>
      <c r="E132" s="333"/>
      <c r="F132" s="337"/>
      <c r="G132" s="333"/>
      <c r="H132" s="333"/>
      <c r="I132" s="234"/>
    </row>
    <row r="133" spans="1:9" ht="18.75" x14ac:dyDescent="0.3">
      <c r="A133" s="332"/>
      <c r="B133" s="332"/>
      <c r="C133" s="333"/>
      <c r="D133" s="333"/>
      <c r="E133" s="333"/>
      <c r="F133" s="337"/>
      <c r="G133" s="333"/>
      <c r="H133" s="333"/>
      <c r="I133" s="234"/>
    </row>
    <row r="250" spans="1:1" x14ac:dyDescent="0.25">
      <c r="A250" s="2">
        <v>0</v>
      </c>
    </row>
  </sheetData>
  <sheetProtection password="AD9C" formatCells="0" formatColumns="0" formatRows="0" insertColumns="0" insertRows="0" insertHyperlinks="0" deleteColumns="0" deleteRows="0" sort="0" autoFilter="0" pivotTables="0"/>
  <mergeCells count="36"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15" priority="1" operator="greaterThan">
      <formula>0.02</formula>
    </cfRule>
  </conditionalFormatting>
  <conditionalFormatting sqref="D51">
    <cfRule type="cellIs" dxfId="14" priority="2" operator="greaterThan">
      <formula>0.02</formula>
    </cfRule>
  </conditionalFormatting>
  <conditionalFormatting sqref="H73">
    <cfRule type="cellIs" dxfId="13" priority="3" operator="greaterThan">
      <formula>0.02</formula>
    </cfRule>
  </conditionalFormatting>
  <conditionalFormatting sqref="D104">
    <cfRule type="cellIs" dxfId="12" priority="4" operator="greaterThan">
      <formula>0.02</formula>
    </cfRule>
  </conditionalFormatting>
  <conditionalFormatting sqref="I39">
    <cfRule type="cellIs" dxfId="11" priority="5" operator="lessThanOrEqual">
      <formula>0.02</formula>
    </cfRule>
  </conditionalFormatting>
  <conditionalFormatting sqref="I39">
    <cfRule type="cellIs" dxfId="10" priority="6" operator="greaterThan">
      <formula>0.02</formula>
    </cfRule>
  </conditionalFormatting>
  <conditionalFormatting sqref="I92">
    <cfRule type="cellIs" dxfId="9" priority="7" operator="lessThanOrEqual">
      <formula>0.02</formula>
    </cfRule>
  </conditionalFormatting>
  <conditionalFormatting sqref="I92">
    <cfRule type="cellIs" dxfId="8" priority="8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2</oddHeader>
    <oddFooter>&amp;LNQCL/ADDO/014&amp;CPage &amp;P of &amp;N&amp;R&amp;D &amp;T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A112" zoomScale="55" zoomScaleNormal="40" zoomScalePageLayoutView="55" workbookViewId="0">
      <selection sqref="A1:I125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609" t="s">
        <v>45</v>
      </c>
      <c r="B1" s="609"/>
      <c r="C1" s="609"/>
      <c r="D1" s="609"/>
      <c r="E1" s="609"/>
      <c r="F1" s="609"/>
      <c r="G1" s="609"/>
      <c r="H1" s="609"/>
      <c r="I1" s="609"/>
    </row>
    <row r="2" spans="1:9" ht="18.75" customHeight="1" x14ac:dyDescent="0.25">
      <c r="A2" s="609"/>
      <c r="B2" s="609"/>
      <c r="C2" s="609"/>
      <c r="D2" s="609"/>
      <c r="E2" s="609"/>
      <c r="F2" s="609"/>
      <c r="G2" s="609"/>
      <c r="H2" s="609"/>
      <c r="I2" s="609"/>
    </row>
    <row r="3" spans="1:9" ht="18.75" customHeight="1" x14ac:dyDescent="0.25">
      <c r="A3" s="609"/>
      <c r="B3" s="609"/>
      <c r="C3" s="609"/>
      <c r="D3" s="609"/>
      <c r="E3" s="609"/>
      <c r="F3" s="609"/>
      <c r="G3" s="609"/>
      <c r="H3" s="609"/>
      <c r="I3" s="609"/>
    </row>
    <row r="4" spans="1:9" ht="18.75" customHeight="1" x14ac:dyDescent="0.25">
      <c r="A4" s="609"/>
      <c r="B4" s="609"/>
      <c r="C4" s="609"/>
      <c r="D4" s="609"/>
      <c r="E4" s="609"/>
      <c r="F4" s="609"/>
      <c r="G4" s="609"/>
      <c r="H4" s="609"/>
      <c r="I4" s="609"/>
    </row>
    <row r="5" spans="1:9" ht="18.75" customHeight="1" x14ac:dyDescent="0.25">
      <c r="A5" s="609"/>
      <c r="B5" s="609"/>
      <c r="C5" s="609"/>
      <c r="D5" s="609"/>
      <c r="E5" s="609"/>
      <c r="F5" s="609"/>
      <c r="G5" s="609"/>
      <c r="H5" s="609"/>
      <c r="I5" s="609"/>
    </row>
    <row r="6" spans="1:9" ht="18.75" customHeight="1" x14ac:dyDescent="0.25">
      <c r="A6" s="609"/>
      <c r="B6" s="609"/>
      <c r="C6" s="609"/>
      <c r="D6" s="609"/>
      <c r="E6" s="609"/>
      <c r="F6" s="609"/>
      <c r="G6" s="609"/>
      <c r="H6" s="609"/>
      <c r="I6" s="609"/>
    </row>
    <row r="7" spans="1:9" ht="18.75" customHeight="1" x14ac:dyDescent="0.25">
      <c r="A7" s="609"/>
      <c r="B7" s="609"/>
      <c r="C7" s="609"/>
      <c r="D7" s="609"/>
      <c r="E7" s="609"/>
      <c r="F7" s="609"/>
      <c r="G7" s="609"/>
      <c r="H7" s="609"/>
      <c r="I7" s="609"/>
    </row>
    <row r="8" spans="1:9" x14ac:dyDescent="0.25">
      <c r="A8" s="610" t="s">
        <v>46</v>
      </c>
      <c r="B8" s="610"/>
      <c r="C8" s="610"/>
      <c r="D8" s="610"/>
      <c r="E8" s="610"/>
      <c r="F8" s="610"/>
      <c r="G8" s="610"/>
      <c r="H8" s="610"/>
      <c r="I8" s="610"/>
    </row>
    <row r="9" spans="1:9" x14ac:dyDescent="0.25">
      <c r="A9" s="610"/>
      <c r="B9" s="610"/>
      <c r="C9" s="610"/>
      <c r="D9" s="610"/>
      <c r="E9" s="610"/>
      <c r="F9" s="610"/>
      <c r="G9" s="610"/>
      <c r="H9" s="610"/>
      <c r="I9" s="610"/>
    </row>
    <row r="10" spans="1:9" x14ac:dyDescent="0.25">
      <c r="A10" s="610"/>
      <c r="B10" s="610"/>
      <c r="C10" s="610"/>
      <c r="D10" s="610"/>
      <c r="E10" s="610"/>
      <c r="F10" s="610"/>
      <c r="G10" s="610"/>
      <c r="H10" s="610"/>
      <c r="I10" s="610"/>
    </row>
    <row r="11" spans="1:9" x14ac:dyDescent="0.25">
      <c r="A11" s="610"/>
      <c r="B11" s="610"/>
      <c r="C11" s="610"/>
      <c r="D11" s="610"/>
      <c r="E11" s="610"/>
      <c r="F11" s="610"/>
      <c r="G11" s="610"/>
      <c r="H11" s="610"/>
      <c r="I11" s="610"/>
    </row>
    <row r="12" spans="1:9" x14ac:dyDescent="0.25">
      <c r="A12" s="610"/>
      <c r="B12" s="610"/>
      <c r="C12" s="610"/>
      <c r="D12" s="610"/>
      <c r="E12" s="610"/>
      <c r="F12" s="610"/>
      <c r="G12" s="610"/>
      <c r="H12" s="610"/>
      <c r="I12" s="610"/>
    </row>
    <row r="13" spans="1:9" x14ac:dyDescent="0.25">
      <c r="A13" s="610"/>
      <c r="B13" s="610"/>
      <c r="C13" s="610"/>
      <c r="D13" s="610"/>
      <c r="E13" s="610"/>
      <c r="F13" s="610"/>
      <c r="G13" s="610"/>
      <c r="H13" s="610"/>
      <c r="I13" s="610"/>
    </row>
    <row r="14" spans="1:9" x14ac:dyDescent="0.25">
      <c r="A14" s="610"/>
      <c r="B14" s="610"/>
      <c r="C14" s="610"/>
      <c r="D14" s="610"/>
      <c r="E14" s="610"/>
      <c r="F14" s="610"/>
      <c r="G14" s="610"/>
      <c r="H14" s="610"/>
      <c r="I14" s="610"/>
    </row>
    <row r="15" spans="1:9" ht="19.5" customHeight="1" x14ac:dyDescent="0.3">
      <c r="A15" s="417"/>
    </row>
    <row r="16" spans="1:9" ht="19.5" customHeight="1" x14ac:dyDescent="0.3">
      <c r="A16" s="643" t="s">
        <v>31</v>
      </c>
      <c r="B16" s="644"/>
      <c r="C16" s="644"/>
      <c r="D16" s="644"/>
      <c r="E16" s="644"/>
      <c r="F16" s="644"/>
      <c r="G16" s="644"/>
      <c r="H16" s="645"/>
    </row>
    <row r="17" spans="1:14" ht="20.25" customHeight="1" x14ac:dyDescent="0.25">
      <c r="A17" s="646" t="s">
        <v>47</v>
      </c>
      <c r="B17" s="646"/>
      <c r="C17" s="646"/>
      <c r="D17" s="646"/>
      <c r="E17" s="646"/>
      <c r="F17" s="646"/>
      <c r="G17" s="646"/>
      <c r="H17" s="646"/>
    </row>
    <row r="18" spans="1:14" ht="26.25" customHeight="1" x14ac:dyDescent="0.4">
      <c r="A18" s="419" t="s">
        <v>33</v>
      </c>
      <c r="B18" s="642" t="s">
        <v>5</v>
      </c>
      <c r="C18" s="642"/>
      <c r="D18" s="589"/>
      <c r="E18" s="420"/>
      <c r="F18" s="421"/>
      <c r="G18" s="421"/>
      <c r="H18" s="421"/>
    </row>
    <row r="19" spans="1:14" ht="26.25" customHeight="1" x14ac:dyDescent="0.4">
      <c r="A19" s="419" t="s">
        <v>34</v>
      </c>
      <c r="B19" s="422" t="s">
        <v>7</v>
      </c>
      <c r="C19" s="591">
        <v>21</v>
      </c>
      <c r="D19" s="421"/>
      <c r="E19" s="421"/>
      <c r="F19" s="421"/>
      <c r="G19" s="421"/>
      <c r="H19" s="421"/>
    </row>
    <row r="20" spans="1:14" ht="26.25" customHeight="1" x14ac:dyDescent="0.4">
      <c r="A20" s="419" t="s">
        <v>35</v>
      </c>
      <c r="B20" s="647" t="s">
        <v>9</v>
      </c>
      <c r="C20" s="647"/>
      <c r="D20" s="421"/>
      <c r="E20" s="421"/>
      <c r="F20" s="421"/>
      <c r="G20" s="421"/>
      <c r="H20" s="421"/>
    </row>
    <row r="21" spans="1:14" ht="26.25" customHeight="1" x14ac:dyDescent="0.4">
      <c r="A21" s="419" t="s">
        <v>36</v>
      </c>
      <c r="B21" s="647" t="s">
        <v>11</v>
      </c>
      <c r="C21" s="647"/>
      <c r="D21" s="647"/>
      <c r="E21" s="647"/>
      <c r="F21" s="647"/>
      <c r="G21" s="647"/>
      <c r="H21" s="647"/>
      <c r="I21" s="423"/>
    </row>
    <row r="22" spans="1:14" ht="26.25" customHeight="1" x14ac:dyDescent="0.4">
      <c r="A22" s="419" t="s">
        <v>37</v>
      </c>
      <c r="B22" s="424"/>
      <c r="C22" s="421"/>
      <c r="D22" s="421"/>
      <c r="E22" s="421"/>
      <c r="F22" s="421"/>
      <c r="G22" s="421"/>
      <c r="H22" s="421"/>
    </row>
    <row r="23" spans="1:14" ht="26.25" customHeight="1" x14ac:dyDescent="0.4">
      <c r="A23" s="419" t="s">
        <v>38</v>
      </c>
      <c r="B23" s="424"/>
      <c r="C23" s="421"/>
      <c r="D23" s="421"/>
      <c r="E23" s="421"/>
      <c r="F23" s="421"/>
      <c r="G23" s="421"/>
      <c r="H23" s="421"/>
    </row>
    <row r="24" spans="1:14" ht="18.75" x14ac:dyDescent="0.3">
      <c r="A24" s="419"/>
      <c r="B24" s="425"/>
    </row>
    <row r="25" spans="1:14" ht="18.75" x14ac:dyDescent="0.3">
      <c r="A25" s="426" t="s">
        <v>1</v>
      </c>
      <c r="B25" s="425"/>
    </row>
    <row r="26" spans="1:14" ht="26.25" customHeight="1" x14ac:dyDescent="0.4">
      <c r="A26" s="427" t="s">
        <v>4</v>
      </c>
      <c r="B26" s="642" t="s">
        <v>125</v>
      </c>
      <c r="C26" s="642"/>
    </row>
    <row r="27" spans="1:14" ht="26.25" customHeight="1" x14ac:dyDescent="0.4">
      <c r="A27" s="428" t="s">
        <v>48</v>
      </c>
      <c r="B27" s="640" t="s">
        <v>130</v>
      </c>
      <c r="C27" s="640"/>
    </row>
    <row r="28" spans="1:14" ht="27" customHeight="1" x14ac:dyDescent="0.4">
      <c r="A28" s="428" t="s">
        <v>6</v>
      </c>
      <c r="B28" s="429">
        <v>99</v>
      </c>
    </row>
    <row r="29" spans="1:14" s="3" customFormat="1" ht="27" customHeight="1" x14ac:dyDescent="0.4">
      <c r="A29" s="428" t="s">
        <v>49</v>
      </c>
      <c r="B29" s="430"/>
      <c r="C29" s="617" t="s">
        <v>50</v>
      </c>
      <c r="D29" s="618"/>
      <c r="E29" s="618"/>
      <c r="F29" s="618"/>
      <c r="G29" s="619"/>
      <c r="I29" s="431"/>
      <c r="J29" s="431"/>
      <c r="K29" s="431"/>
      <c r="L29" s="431"/>
    </row>
    <row r="30" spans="1:14" s="3" customFormat="1" ht="19.5" customHeight="1" x14ac:dyDescent="0.3">
      <c r="A30" s="428" t="s">
        <v>51</v>
      </c>
      <c r="B30" s="432">
        <f>B28-B29</f>
        <v>99</v>
      </c>
      <c r="C30" s="433"/>
      <c r="D30" s="433"/>
      <c r="E30" s="433"/>
      <c r="F30" s="433"/>
      <c r="G30" s="434"/>
      <c r="I30" s="431"/>
      <c r="J30" s="431"/>
      <c r="K30" s="431"/>
      <c r="L30" s="431"/>
    </row>
    <row r="31" spans="1:14" s="3" customFormat="1" ht="27" customHeight="1" x14ac:dyDescent="0.4">
      <c r="A31" s="428" t="s">
        <v>52</v>
      </c>
      <c r="B31" s="435">
        <v>1</v>
      </c>
      <c r="C31" s="620" t="s">
        <v>53</v>
      </c>
      <c r="D31" s="621"/>
      <c r="E31" s="621"/>
      <c r="F31" s="621"/>
      <c r="G31" s="621"/>
      <c r="H31" s="622"/>
      <c r="I31" s="431"/>
      <c r="J31" s="431"/>
      <c r="K31" s="431"/>
      <c r="L31" s="431"/>
    </row>
    <row r="32" spans="1:14" s="3" customFormat="1" ht="27" customHeight="1" x14ac:dyDescent="0.4">
      <c r="A32" s="428" t="s">
        <v>54</v>
      </c>
      <c r="B32" s="435">
        <v>1</v>
      </c>
      <c r="C32" s="620" t="s">
        <v>55</v>
      </c>
      <c r="D32" s="621"/>
      <c r="E32" s="621"/>
      <c r="F32" s="621"/>
      <c r="G32" s="621"/>
      <c r="H32" s="622"/>
      <c r="I32" s="431"/>
      <c r="J32" s="431"/>
      <c r="K32" s="431"/>
      <c r="L32" s="436"/>
      <c r="M32" s="436"/>
      <c r="N32" s="437"/>
    </row>
    <row r="33" spans="1:14" s="3" customFormat="1" ht="17.25" customHeight="1" x14ac:dyDescent="0.3">
      <c r="A33" s="428"/>
      <c r="B33" s="438"/>
      <c r="C33" s="439"/>
      <c r="D33" s="439"/>
      <c r="E33" s="439"/>
      <c r="F33" s="439"/>
      <c r="G33" s="439"/>
      <c r="H33" s="439"/>
      <c r="I33" s="431"/>
      <c r="J33" s="431"/>
      <c r="K33" s="431"/>
      <c r="L33" s="436"/>
      <c r="M33" s="436"/>
      <c r="N33" s="437"/>
    </row>
    <row r="34" spans="1:14" s="3" customFormat="1" ht="18.75" x14ac:dyDescent="0.3">
      <c r="A34" s="428" t="s">
        <v>56</v>
      </c>
      <c r="B34" s="440">
        <f>B31/B32</f>
        <v>1</v>
      </c>
      <c r="C34" s="418" t="s">
        <v>57</v>
      </c>
      <c r="D34" s="418"/>
      <c r="E34" s="418"/>
      <c r="F34" s="418"/>
      <c r="G34" s="418"/>
      <c r="I34" s="431"/>
      <c r="J34" s="431"/>
      <c r="K34" s="431"/>
      <c r="L34" s="436"/>
      <c r="M34" s="436"/>
      <c r="N34" s="437"/>
    </row>
    <row r="35" spans="1:14" s="3" customFormat="1" ht="19.5" customHeight="1" x14ac:dyDescent="0.3">
      <c r="A35" s="428"/>
      <c r="B35" s="432"/>
      <c r="G35" s="418"/>
      <c r="I35" s="431"/>
      <c r="J35" s="431"/>
      <c r="K35" s="431"/>
      <c r="L35" s="436"/>
      <c r="M35" s="436"/>
      <c r="N35" s="437"/>
    </row>
    <row r="36" spans="1:14" s="3" customFormat="1" ht="27" customHeight="1" x14ac:dyDescent="0.4">
      <c r="A36" s="441" t="s">
        <v>58</v>
      </c>
      <c r="B36" s="442">
        <v>50</v>
      </c>
      <c r="C36" s="418"/>
      <c r="D36" s="623" t="s">
        <v>59</v>
      </c>
      <c r="E36" s="641"/>
      <c r="F36" s="623" t="s">
        <v>60</v>
      </c>
      <c r="G36" s="624"/>
      <c r="J36" s="431"/>
      <c r="K36" s="431"/>
      <c r="L36" s="436"/>
      <c r="M36" s="436"/>
      <c r="N36" s="437"/>
    </row>
    <row r="37" spans="1:14" s="3" customFormat="1" ht="27" customHeight="1" x14ac:dyDescent="0.4">
      <c r="A37" s="443" t="s">
        <v>61</v>
      </c>
      <c r="B37" s="444">
        <v>5</v>
      </c>
      <c r="C37" s="445" t="s">
        <v>62</v>
      </c>
      <c r="D37" s="446" t="s">
        <v>63</v>
      </c>
      <c r="E37" s="447" t="s">
        <v>64</v>
      </c>
      <c r="F37" s="446" t="s">
        <v>63</v>
      </c>
      <c r="G37" s="448" t="s">
        <v>64</v>
      </c>
      <c r="I37" s="449" t="s">
        <v>65</v>
      </c>
      <c r="J37" s="431"/>
      <c r="K37" s="431"/>
      <c r="L37" s="436"/>
      <c r="M37" s="436"/>
      <c r="N37" s="437"/>
    </row>
    <row r="38" spans="1:14" s="3" customFormat="1" ht="26.25" customHeight="1" x14ac:dyDescent="0.4">
      <c r="A38" s="443" t="s">
        <v>66</v>
      </c>
      <c r="B38" s="444">
        <v>10</v>
      </c>
      <c r="C38" s="450">
        <v>1</v>
      </c>
      <c r="D38" s="451">
        <v>115883001</v>
      </c>
      <c r="E38" s="452">
        <f>IF(ISBLANK(D38),"-",$D$48/$D$45*D38)</f>
        <v>6994534.5899991849</v>
      </c>
      <c r="F38" s="451">
        <v>107512421</v>
      </c>
      <c r="G38" s="453">
        <f>IF(ISBLANK(F38),"-",$D$48/$F$45*F38)</f>
        <v>6968136.3522941954</v>
      </c>
      <c r="I38" s="454"/>
      <c r="J38" s="431"/>
      <c r="K38" s="431"/>
      <c r="L38" s="436"/>
      <c r="M38" s="436"/>
      <c r="N38" s="437"/>
    </row>
    <row r="39" spans="1:14" s="3" customFormat="1" ht="26.25" customHeight="1" x14ac:dyDescent="0.4">
      <c r="A39" s="443" t="s">
        <v>67</v>
      </c>
      <c r="B39" s="444">
        <v>1</v>
      </c>
      <c r="C39" s="455">
        <v>2</v>
      </c>
      <c r="D39" s="456">
        <v>114251717</v>
      </c>
      <c r="E39" s="457">
        <f>IF(ISBLANK(D39),"-",$D$48/$D$45*D39)</f>
        <v>6896072.5872407975</v>
      </c>
      <c r="F39" s="456">
        <v>107073330</v>
      </c>
      <c r="G39" s="458">
        <f>IF(ISBLANK(F39),"-",$D$48/$F$45*F39)</f>
        <v>6939677.8176373933</v>
      </c>
      <c r="I39" s="625">
        <f>ABS((F43/D43*D42)-F42)/D42</f>
        <v>1.1530554293568573E-4</v>
      </c>
      <c r="J39" s="431"/>
      <c r="K39" s="431"/>
      <c r="L39" s="436"/>
      <c r="M39" s="436"/>
      <c r="N39" s="437"/>
    </row>
    <row r="40" spans="1:14" ht="26.25" customHeight="1" x14ac:dyDescent="0.4">
      <c r="A40" s="443" t="s">
        <v>68</v>
      </c>
      <c r="B40" s="444">
        <v>1</v>
      </c>
      <c r="C40" s="455">
        <v>3</v>
      </c>
      <c r="D40" s="456">
        <v>114791180</v>
      </c>
      <c r="E40" s="457">
        <f>IF(ISBLANK(D40),"-",$D$48/$D$45*D40)</f>
        <v>6928633.8134859195</v>
      </c>
      <c r="F40" s="456">
        <v>106677213</v>
      </c>
      <c r="G40" s="458">
        <f>IF(ISBLANK(F40),"-",$D$48/$F$45*F40)</f>
        <v>6914004.5303856656</v>
      </c>
      <c r="I40" s="625"/>
      <c r="L40" s="436"/>
      <c r="M40" s="436"/>
      <c r="N40" s="459"/>
    </row>
    <row r="41" spans="1:14" ht="27" customHeight="1" x14ac:dyDescent="0.4">
      <c r="A41" s="443" t="s">
        <v>69</v>
      </c>
      <c r="B41" s="444">
        <v>1</v>
      </c>
      <c r="C41" s="460">
        <v>4</v>
      </c>
      <c r="D41" s="461"/>
      <c r="E41" s="462" t="str">
        <f>IF(ISBLANK(D41),"-",$D$48/$D$45*D41)</f>
        <v>-</v>
      </c>
      <c r="F41" s="461"/>
      <c r="G41" s="463" t="str">
        <f>IF(ISBLANK(F41),"-",$D$48/$F$45*F41)</f>
        <v>-</v>
      </c>
      <c r="I41" s="464"/>
      <c r="L41" s="436"/>
      <c r="M41" s="436"/>
      <c r="N41" s="459"/>
    </row>
    <row r="42" spans="1:14" ht="27" customHeight="1" x14ac:dyDescent="0.4">
      <c r="A42" s="443" t="s">
        <v>70</v>
      </c>
      <c r="B42" s="444">
        <v>1</v>
      </c>
      <c r="C42" s="465" t="s">
        <v>71</v>
      </c>
      <c r="D42" s="466">
        <f>AVERAGE(D38:D41)</f>
        <v>114975299.33333333</v>
      </c>
      <c r="E42" s="467">
        <f>AVERAGE(E38:E41)</f>
        <v>6939746.996908634</v>
      </c>
      <c r="F42" s="466">
        <f>AVERAGE(F38:F41)</f>
        <v>107087654.66666667</v>
      </c>
      <c r="G42" s="468">
        <f>AVERAGE(G38:G41)</f>
        <v>6940606.2334390851</v>
      </c>
      <c r="H42" s="469"/>
    </row>
    <row r="43" spans="1:14" ht="26.25" customHeight="1" x14ac:dyDescent="0.4">
      <c r="A43" s="443" t="s">
        <v>72</v>
      </c>
      <c r="B43" s="444">
        <v>1</v>
      </c>
      <c r="C43" s="470" t="s">
        <v>73</v>
      </c>
      <c r="D43" s="471">
        <v>33.47</v>
      </c>
      <c r="E43" s="459"/>
      <c r="F43" s="471">
        <v>31.17</v>
      </c>
      <c r="H43" s="469"/>
    </row>
    <row r="44" spans="1:14" ht="26.25" customHeight="1" x14ac:dyDescent="0.4">
      <c r="A44" s="443" t="s">
        <v>74</v>
      </c>
      <c r="B44" s="444">
        <v>1</v>
      </c>
      <c r="C44" s="472" t="s">
        <v>75</v>
      </c>
      <c r="D44" s="473">
        <f>D43*$B$34</f>
        <v>33.47</v>
      </c>
      <c r="E44" s="474"/>
      <c r="F44" s="473">
        <f>F43*$B$34</f>
        <v>31.17</v>
      </c>
      <c r="H44" s="469"/>
    </row>
    <row r="45" spans="1:14" ht="19.5" customHeight="1" x14ac:dyDescent="0.3">
      <c r="A45" s="443" t="s">
        <v>76</v>
      </c>
      <c r="B45" s="475">
        <f>(B44/B43)*(B42/B41)*(B40/B39)*(B38/B37)*B36</f>
        <v>100</v>
      </c>
      <c r="C45" s="472" t="s">
        <v>77</v>
      </c>
      <c r="D45" s="476">
        <f>D44*$B$30/100</f>
        <v>33.135300000000001</v>
      </c>
      <c r="E45" s="477"/>
      <c r="F45" s="476">
        <f>F44*$B$30/100</f>
        <v>30.858300000000003</v>
      </c>
      <c r="H45" s="469"/>
    </row>
    <row r="46" spans="1:14" ht="19.5" customHeight="1" x14ac:dyDescent="0.3">
      <c r="A46" s="611" t="s">
        <v>78</v>
      </c>
      <c r="B46" s="612"/>
      <c r="C46" s="472" t="s">
        <v>79</v>
      </c>
      <c r="D46" s="478">
        <f>D45/$B$45</f>
        <v>0.33135300000000001</v>
      </c>
      <c r="E46" s="479"/>
      <c r="F46" s="480">
        <f>F45/$B$45</f>
        <v>0.30858300000000005</v>
      </c>
      <c r="H46" s="469"/>
    </row>
    <row r="47" spans="1:14" ht="27" customHeight="1" x14ac:dyDescent="0.4">
      <c r="A47" s="613"/>
      <c r="B47" s="614"/>
      <c r="C47" s="481" t="s">
        <v>80</v>
      </c>
      <c r="D47" s="482">
        <v>0.02</v>
      </c>
      <c r="E47" s="483"/>
      <c r="F47" s="479"/>
      <c r="H47" s="469"/>
    </row>
    <row r="48" spans="1:14" ht="18.75" x14ac:dyDescent="0.3">
      <c r="C48" s="484" t="s">
        <v>81</v>
      </c>
      <c r="D48" s="476">
        <f>D47*$B$45</f>
        <v>2</v>
      </c>
      <c r="F48" s="485"/>
      <c r="H48" s="469"/>
    </row>
    <row r="49" spans="1:12" ht="19.5" customHeight="1" x14ac:dyDescent="0.3">
      <c r="C49" s="486" t="s">
        <v>82</v>
      </c>
      <c r="D49" s="487">
        <f>D48/B34</f>
        <v>2</v>
      </c>
      <c r="F49" s="485"/>
      <c r="H49" s="469"/>
    </row>
    <row r="50" spans="1:12" ht="18.75" x14ac:dyDescent="0.3">
      <c r="C50" s="441" t="s">
        <v>83</v>
      </c>
      <c r="D50" s="488">
        <f>AVERAGE(E38:E41,G38:G41)</f>
        <v>6940176.6151738586</v>
      </c>
      <c r="F50" s="489"/>
      <c r="H50" s="469"/>
    </row>
    <row r="51" spans="1:12" ht="18.75" x14ac:dyDescent="0.3">
      <c r="C51" s="443" t="s">
        <v>84</v>
      </c>
      <c r="D51" s="490">
        <f>STDEV(E38:E41,G38:G41)/D50</f>
        <v>5.1952524472145337E-3</v>
      </c>
      <c r="F51" s="489"/>
      <c r="H51" s="469"/>
    </row>
    <row r="52" spans="1:12" ht="19.5" customHeight="1" x14ac:dyDescent="0.3">
      <c r="C52" s="491" t="s">
        <v>20</v>
      </c>
      <c r="D52" s="492">
        <f>COUNT(E38:E41,G38:G41)</f>
        <v>6</v>
      </c>
      <c r="F52" s="489"/>
    </row>
    <row r="54" spans="1:12" ht="18.75" x14ac:dyDescent="0.3">
      <c r="A54" s="493" t="s">
        <v>1</v>
      </c>
      <c r="B54" s="494" t="s">
        <v>85</v>
      </c>
    </row>
    <row r="55" spans="1:12" ht="18.75" x14ac:dyDescent="0.3">
      <c r="A55" s="418" t="s">
        <v>86</v>
      </c>
      <c r="B55" s="495" t="str">
        <f>B21</f>
        <v xml:space="preserve">Lamivudine 150mg + Zidovudine 300mg + Nevirapine 200mg </v>
      </c>
    </row>
    <row r="56" spans="1:12" ht="26.25" customHeight="1" x14ac:dyDescent="0.4">
      <c r="A56" s="496" t="s">
        <v>87</v>
      </c>
      <c r="B56" s="497">
        <v>300</v>
      </c>
      <c r="C56" s="418" t="str">
        <f>B20</f>
        <v xml:space="preserve">Each film coated tablet contains:
Lamivudine USP 150mg 
Zidovudine USP 300mg
 Nevirapine USP 200mg </v>
      </c>
      <c r="H56" s="498"/>
    </row>
    <row r="57" spans="1:12" ht="18.75" x14ac:dyDescent="0.3">
      <c r="A57" s="495" t="s">
        <v>88</v>
      </c>
      <c r="B57" s="590">
        <f>Uniformity!C46</f>
        <v>1230.5105000000003</v>
      </c>
      <c r="H57" s="498"/>
    </row>
    <row r="58" spans="1:12" ht="19.5" customHeight="1" x14ac:dyDescent="0.3">
      <c r="H58" s="498"/>
    </row>
    <row r="59" spans="1:12" s="3" customFormat="1" ht="27" customHeight="1" x14ac:dyDescent="0.4">
      <c r="A59" s="441" t="s">
        <v>89</v>
      </c>
      <c r="B59" s="442">
        <v>100</v>
      </c>
      <c r="C59" s="418"/>
      <c r="D59" s="499" t="s">
        <v>90</v>
      </c>
      <c r="E59" s="500" t="s">
        <v>62</v>
      </c>
      <c r="F59" s="500" t="s">
        <v>63</v>
      </c>
      <c r="G59" s="500" t="s">
        <v>91</v>
      </c>
      <c r="H59" s="445" t="s">
        <v>92</v>
      </c>
      <c r="L59" s="431"/>
    </row>
    <row r="60" spans="1:12" s="3" customFormat="1" ht="26.25" customHeight="1" x14ac:dyDescent="0.4">
      <c r="A60" s="443" t="s">
        <v>93</v>
      </c>
      <c r="B60" s="444">
        <v>5</v>
      </c>
      <c r="C60" s="628" t="s">
        <v>94</v>
      </c>
      <c r="D60" s="631">
        <v>1035.6199999999999</v>
      </c>
      <c r="E60" s="501">
        <v>1</v>
      </c>
      <c r="F60" s="502">
        <v>85801827</v>
      </c>
      <c r="G60" s="592">
        <f>IF(ISBLANK(F60),"-",(F60/$D$50*$D$47*$B$68)*($B$57/$D$60))</f>
        <v>293.79263436916852</v>
      </c>
      <c r="H60" s="503">
        <f t="shared" ref="H60:H71" si="0">IF(ISBLANK(F60),"-",G60/$B$56)</f>
        <v>0.97930878123056175</v>
      </c>
      <c r="L60" s="431"/>
    </row>
    <row r="61" spans="1:12" s="3" customFormat="1" ht="26.25" customHeight="1" x14ac:dyDescent="0.4">
      <c r="A61" s="443" t="s">
        <v>95</v>
      </c>
      <c r="B61" s="444">
        <v>50</v>
      </c>
      <c r="C61" s="629"/>
      <c r="D61" s="632"/>
      <c r="E61" s="504">
        <v>2</v>
      </c>
      <c r="F61" s="456">
        <v>85943491</v>
      </c>
      <c r="G61" s="593">
        <f>IF(ISBLANK(F61),"-",(F61/$D$50*$D$47*$B$68)*($B$57/$D$60))</f>
        <v>294.27770375767091</v>
      </c>
      <c r="H61" s="505">
        <f t="shared" si="0"/>
        <v>0.98092567919223639</v>
      </c>
      <c r="L61" s="431"/>
    </row>
    <row r="62" spans="1:12" s="3" customFormat="1" ht="26.25" customHeight="1" x14ac:dyDescent="0.4">
      <c r="A62" s="443" t="s">
        <v>96</v>
      </c>
      <c r="B62" s="444">
        <v>1</v>
      </c>
      <c r="C62" s="629"/>
      <c r="D62" s="632"/>
      <c r="E62" s="504">
        <v>3</v>
      </c>
      <c r="F62" s="506">
        <v>86000384</v>
      </c>
      <c r="G62" s="593">
        <f>IF(ISBLANK(F62),"-",(F62/$D$50*$D$47*$B$68)*($B$57/$D$60))</f>
        <v>294.47251014969754</v>
      </c>
      <c r="H62" s="505">
        <f t="shared" si="0"/>
        <v>0.98157503383232514</v>
      </c>
      <c r="L62" s="431"/>
    </row>
    <row r="63" spans="1:12" ht="27" customHeight="1" x14ac:dyDescent="0.4">
      <c r="A63" s="443" t="s">
        <v>97</v>
      </c>
      <c r="B63" s="444">
        <v>1</v>
      </c>
      <c r="C63" s="639"/>
      <c r="D63" s="633"/>
      <c r="E63" s="507">
        <v>4</v>
      </c>
      <c r="F63" s="508"/>
      <c r="G63" s="593" t="str">
        <f>IF(ISBLANK(F63),"-",(F63/$D$50*$D$47*$B$68)*($B$57/$D$60))</f>
        <v>-</v>
      </c>
      <c r="H63" s="505" t="str">
        <f t="shared" si="0"/>
        <v>-</v>
      </c>
    </row>
    <row r="64" spans="1:12" ht="26.25" customHeight="1" x14ac:dyDescent="0.4">
      <c r="A64" s="443" t="s">
        <v>98</v>
      </c>
      <c r="B64" s="444">
        <v>1</v>
      </c>
      <c r="C64" s="628" t="s">
        <v>99</v>
      </c>
      <c r="D64" s="631">
        <v>1015.05</v>
      </c>
      <c r="E64" s="501">
        <v>1</v>
      </c>
      <c r="F64" s="502">
        <v>83210002</v>
      </c>
      <c r="G64" s="594">
        <f>IF(ISBLANK(F64),"-",(F64/$D$50*$D$47*$B$68)*($B$57/$D$64))</f>
        <v>290.69187546564331</v>
      </c>
      <c r="H64" s="509">
        <f t="shared" si="0"/>
        <v>0.96897291821881104</v>
      </c>
    </row>
    <row r="65" spans="1:8" ht="26.25" customHeight="1" x14ac:dyDescent="0.4">
      <c r="A65" s="443" t="s">
        <v>100</v>
      </c>
      <c r="B65" s="444">
        <v>1</v>
      </c>
      <c r="C65" s="629"/>
      <c r="D65" s="632"/>
      <c r="E65" s="504">
        <v>2</v>
      </c>
      <c r="F65" s="456">
        <v>83335628</v>
      </c>
      <c r="G65" s="595">
        <f>IF(ISBLANK(F65),"-",(F65/$D$50*$D$47*$B$68)*($B$57/$D$64))</f>
        <v>291.13074647477083</v>
      </c>
      <c r="H65" s="510">
        <f t="shared" si="0"/>
        <v>0.97043582158256947</v>
      </c>
    </row>
    <row r="66" spans="1:8" ht="26.25" customHeight="1" x14ac:dyDescent="0.4">
      <c r="A66" s="443" t="s">
        <v>101</v>
      </c>
      <c r="B66" s="444">
        <v>1</v>
      </c>
      <c r="C66" s="629"/>
      <c r="D66" s="632"/>
      <c r="E66" s="504">
        <v>3</v>
      </c>
      <c r="F66" s="456">
        <v>83667208</v>
      </c>
      <c r="G66" s="595">
        <f>IF(ISBLANK(F66),"-",(F66/$D$50*$D$47*$B$68)*($B$57/$D$64))</f>
        <v>292.28911217300623</v>
      </c>
      <c r="H66" s="510">
        <f t="shared" si="0"/>
        <v>0.97429704057668742</v>
      </c>
    </row>
    <row r="67" spans="1:8" ht="27" customHeight="1" x14ac:dyDescent="0.4">
      <c r="A67" s="443" t="s">
        <v>102</v>
      </c>
      <c r="B67" s="444">
        <v>1</v>
      </c>
      <c r="C67" s="639"/>
      <c r="D67" s="633"/>
      <c r="E67" s="507">
        <v>4</v>
      </c>
      <c r="F67" s="508"/>
      <c r="G67" s="596" t="str">
        <f>IF(ISBLANK(F67),"-",(F67/$D$50*$D$47*$B$68)*($B$57/$D$64))</f>
        <v>-</v>
      </c>
      <c r="H67" s="511" t="str">
        <f t="shared" si="0"/>
        <v>-</v>
      </c>
    </row>
    <row r="68" spans="1:8" ht="26.25" customHeight="1" x14ac:dyDescent="0.4">
      <c r="A68" s="443" t="s">
        <v>103</v>
      </c>
      <c r="B68" s="512">
        <f>(B67/B66)*(B65/B64)*(B63/B62)*(B61/B60)*B59</f>
        <v>1000</v>
      </c>
      <c r="C68" s="628" t="s">
        <v>104</v>
      </c>
      <c r="D68" s="631">
        <v>1005.4</v>
      </c>
      <c r="E68" s="501">
        <v>1</v>
      </c>
      <c r="F68" s="502">
        <v>81163635</v>
      </c>
      <c r="G68" s="594">
        <f>IF(ISBLANK(F68),"-",(F68/$D$50*$D$47*$B$68)*($B$57/$D$68))</f>
        <v>286.26444147605406</v>
      </c>
      <c r="H68" s="505">
        <f t="shared" si="0"/>
        <v>0.95421480492018018</v>
      </c>
    </row>
    <row r="69" spans="1:8" ht="27" customHeight="1" x14ac:dyDescent="0.4">
      <c r="A69" s="491" t="s">
        <v>105</v>
      </c>
      <c r="B69" s="513">
        <f>(D47*B68)/B56*B57</f>
        <v>82.034033333333355</v>
      </c>
      <c r="C69" s="629"/>
      <c r="D69" s="632"/>
      <c r="E69" s="504">
        <v>2</v>
      </c>
      <c r="F69" s="456">
        <v>81937199</v>
      </c>
      <c r="G69" s="595">
        <f>IF(ISBLANK(F69),"-",(F69/$D$50*$D$47*$B$68)*($B$57/$D$68))</f>
        <v>288.99280457125036</v>
      </c>
      <c r="H69" s="505">
        <f t="shared" si="0"/>
        <v>0.9633093485708345</v>
      </c>
    </row>
    <row r="70" spans="1:8" ht="26.25" customHeight="1" x14ac:dyDescent="0.4">
      <c r="A70" s="634" t="s">
        <v>78</v>
      </c>
      <c r="B70" s="635"/>
      <c r="C70" s="629"/>
      <c r="D70" s="632"/>
      <c r="E70" s="504">
        <v>3</v>
      </c>
      <c r="F70" s="456">
        <v>82144401</v>
      </c>
      <c r="G70" s="595">
        <f>IF(ISBLANK(F70),"-",(F70/$D$50*$D$47*$B$68)*($B$57/$D$68))</f>
        <v>289.72360679323953</v>
      </c>
      <c r="H70" s="505">
        <f t="shared" si="0"/>
        <v>0.96574535597746514</v>
      </c>
    </row>
    <row r="71" spans="1:8" ht="27" customHeight="1" x14ac:dyDescent="0.4">
      <c r="A71" s="636"/>
      <c r="B71" s="637"/>
      <c r="C71" s="630"/>
      <c r="D71" s="633"/>
      <c r="E71" s="507">
        <v>4</v>
      </c>
      <c r="F71" s="508"/>
      <c r="G71" s="596" t="str">
        <f>IF(ISBLANK(F71),"-",(F71/$D$50*$D$47*$B$68)*($B$57/$D$68))</f>
        <v>-</v>
      </c>
      <c r="H71" s="514" t="str">
        <f t="shared" si="0"/>
        <v>-</v>
      </c>
    </row>
    <row r="72" spans="1:8" ht="26.25" customHeight="1" x14ac:dyDescent="0.4">
      <c r="A72" s="515"/>
      <c r="B72" s="515"/>
      <c r="C72" s="515"/>
      <c r="D72" s="515"/>
      <c r="E72" s="515"/>
      <c r="F72" s="516"/>
      <c r="G72" s="517" t="s">
        <v>71</v>
      </c>
      <c r="H72" s="518">
        <f>AVERAGE(H60:H71)</f>
        <v>0.9709760871224079</v>
      </c>
    </row>
    <row r="73" spans="1:8" ht="26.25" customHeight="1" x14ac:dyDescent="0.4">
      <c r="C73" s="515"/>
      <c r="D73" s="515"/>
      <c r="E73" s="515"/>
      <c r="F73" s="516"/>
      <c r="G73" s="519" t="s">
        <v>84</v>
      </c>
      <c r="H73" s="597">
        <f>STDEV(H60:H71)/H72</f>
        <v>9.37695661889347E-3</v>
      </c>
    </row>
    <row r="74" spans="1:8" ht="27" customHeight="1" x14ac:dyDescent="0.4">
      <c r="A74" s="515"/>
      <c r="B74" s="515"/>
      <c r="C74" s="516"/>
      <c r="D74" s="516"/>
      <c r="E74" s="520"/>
      <c r="F74" s="516"/>
      <c r="G74" s="521" t="s">
        <v>20</v>
      </c>
      <c r="H74" s="522">
        <f>COUNT(H60:H71)</f>
        <v>9</v>
      </c>
    </row>
    <row r="76" spans="1:8" ht="26.25" customHeight="1" x14ac:dyDescent="0.4">
      <c r="A76" s="427" t="s">
        <v>106</v>
      </c>
      <c r="B76" s="523" t="s">
        <v>107</v>
      </c>
      <c r="C76" s="615" t="str">
        <f>B20</f>
        <v xml:space="preserve">Each film coated tablet contains:
Lamivudine USP 150mg 
Zidovudine USP 300mg
 Nevirapine USP 200mg </v>
      </c>
      <c r="D76" s="615"/>
      <c r="E76" s="524" t="s">
        <v>108</v>
      </c>
      <c r="F76" s="524"/>
      <c r="G76" s="525">
        <f>H72</f>
        <v>0.9709760871224079</v>
      </c>
      <c r="H76" s="526"/>
    </row>
    <row r="77" spans="1:8" ht="18.75" x14ac:dyDescent="0.3">
      <c r="A77" s="426" t="s">
        <v>109</v>
      </c>
      <c r="B77" s="426" t="s">
        <v>110</v>
      </c>
    </row>
    <row r="78" spans="1:8" ht="18.75" x14ac:dyDescent="0.3">
      <c r="A78" s="426"/>
      <c r="B78" s="426"/>
    </row>
    <row r="79" spans="1:8" ht="26.25" customHeight="1" x14ac:dyDescent="0.4">
      <c r="A79" s="427" t="s">
        <v>4</v>
      </c>
      <c r="B79" s="638" t="str">
        <f>B26</f>
        <v>Zidovudine</v>
      </c>
      <c r="C79" s="638"/>
    </row>
    <row r="80" spans="1:8" ht="26.25" customHeight="1" x14ac:dyDescent="0.4">
      <c r="A80" s="428" t="s">
        <v>48</v>
      </c>
      <c r="B80" s="638" t="str">
        <f>B27</f>
        <v>NQCL-WRS-Z1-1</v>
      </c>
      <c r="C80" s="638"/>
    </row>
    <row r="81" spans="1:12" ht="27" customHeight="1" x14ac:dyDescent="0.4">
      <c r="A81" s="428" t="s">
        <v>6</v>
      </c>
      <c r="B81" s="527">
        <f>B28</f>
        <v>99</v>
      </c>
    </row>
    <row r="82" spans="1:12" s="3" customFormat="1" ht="27" customHeight="1" x14ac:dyDescent="0.4">
      <c r="A82" s="428" t="s">
        <v>49</v>
      </c>
      <c r="B82" s="430">
        <v>0</v>
      </c>
      <c r="C82" s="617" t="s">
        <v>50</v>
      </c>
      <c r="D82" s="618"/>
      <c r="E82" s="618"/>
      <c r="F82" s="618"/>
      <c r="G82" s="619"/>
      <c r="I82" s="431"/>
      <c r="J82" s="431"/>
      <c r="K82" s="431"/>
      <c r="L82" s="431"/>
    </row>
    <row r="83" spans="1:12" s="3" customFormat="1" ht="19.5" customHeight="1" x14ac:dyDescent="0.3">
      <c r="A83" s="428" t="s">
        <v>51</v>
      </c>
      <c r="B83" s="432">
        <f>B81-B82</f>
        <v>99</v>
      </c>
      <c r="C83" s="433"/>
      <c r="D83" s="433"/>
      <c r="E83" s="433"/>
      <c r="F83" s="433"/>
      <c r="G83" s="434"/>
      <c r="I83" s="431"/>
      <c r="J83" s="431"/>
      <c r="K83" s="431"/>
      <c r="L83" s="431"/>
    </row>
    <row r="84" spans="1:12" s="3" customFormat="1" ht="27" customHeight="1" x14ac:dyDescent="0.4">
      <c r="A84" s="428" t="s">
        <v>52</v>
      </c>
      <c r="B84" s="435">
        <v>1</v>
      </c>
      <c r="C84" s="620" t="s">
        <v>111</v>
      </c>
      <c r="D84" s="621"/>
      <c r="E84" s="621"/>
      <c r="F84" s="621"/>
      <c r="G84" s="621"/>
      <c r="H84" s="622"/>
      <c r="I84" s="431"/>
      <c r="J84" s="431"/>
      <c r="K84" s="431"/>
      <c r="L84" s="431"/>
    </row>
    <row r="85" spans="1:12" s="3" customFormat="1" ht="27" customHeight="1" x14ac:dyDescent="0.4">
      <c r="A85" s="428" t="s">
        <v>54</v>
      </c>
      <c r="B85" s="435">
        <v>1</v>
      </c>
      <c r="C85" s="620" t="s">
        <v>112</v>
      </c>
      <c r="D85" s="621"/>
      <c r="E85" s="621"/>
      <c r="F85" s="621"/>
      <c r="G85" s="621"/>
      <c r="H85" s="622"/>
      <c r="I85" s="431"/>
      <c r="J85" s="431"/>
      <c r="K85" s="431"/>
      <c r="L85" s="431"/>
    </row>
    <row r="86" spans="1:12" s="3" customFormat="1" ht="18.75" x14ac:dyDescent="0.3">
      <c r="A86" s="428"/>
      <c r="B86" s="438"/>
      <c r="C86" s="439"/>
      <c r="D86" s="439"/>
      <c r="E86" s="439"/>
      <c r="F86" s="439"/>
      <c r="G86" s="439"/>
      <c r="H86" s="439"/>
      <c r="I86" s="431"/>
      <c r="J86" s="431"/>
      <c r="K86" s="431"/>
      <c r="L86" s="431"/>
    </row>
    <row r="87" spans="1:12" s="3" customFormat="1" ht="18.75" x14ac:dyDescent="0.3">
      <c r="A87" s="428" t="s">
        <v>56</v>
      </c>
      <c r="B87" s="440">
        <f>B84/B85</f>
        <v>1</v>
      </c>
      <c r="C87" s="418" t="s">
        <v>57</v>
      </c>
      <c r="D87" s="418"/>
      <c r="E87" s="418"/>
      <c r="F87" s="418"/>
      <c r="G87" s="418"/>
      <c r="I87" s="431"/>
      <c r="J87" s="431"/>
      <c r="K87" s="431"/>
      <c r="L87" s="431"/>
    </row>
    <row r="88" spans="1:12" ht="19.5" customHeight="1" x14ac:dyDescent="0.3">
      <c r="A88" s="426"/>
      <c r="B88" s="426"/>
    </row>
    <row r="89" spans="1:12" ht="27" customHeight="1" x14ac:dyDescent="0.4">
      <c r="A89" s="441" t="s">
        <v>58</v>
      </c>
      <c r="B89" s="442">
        <v>50</v>
      </c>
      <c r="D89" s="528" t="s">
        <v>59</v>
      </c>
      <c r="E89" s="529"/>
      <c r="F89" s="623" t="s">
        <v>60</v>
      </c>
      <c r="G89" s="624"/>
    </row>
    <row r="90" spans="1:12" ht="27" customHeight="1" x14ac:dyDescent="0.4">
      <c r="A90" s="443" t="s">
        <v>61</v>
      </c>
      <c r="B90" s="444">
        <v>5</v>
      </c>
      <c r="C90" s="530" t="s">
        <v>62</v>
      </c>
      <c r="D90" s="446" t="s">
        <v>63</v>
      </c>
      <c r="E90" s="447" t="s">
        <v>64</v>
      </c>
      <c r="F90" s="446" t="s">
        <v>63</v>
      </c>
      <c r="G90" s="531" t="s">
        <v>64</v>
      </c>
      <c r="I90" s="449" t="s">
        <v>65</v>
      </c>
    </row>
    <row r="91" spans="1:12" ht="26.25" customHeight="1" x14ac:dyDescent="0.4">
      <c r="A91" s="443" t="s">
        <v>66</v>
      </c>
      <c r="B91" s="444">
        <v>10</v>
      </c>
      <c r="C91" s="532">
        <v>1</v>
      </c>
      <c r="D91" s="451">
        <v>105700127</v>
      </c>
      <c r="E91" s="452">
        <f>IF(ISBLANK(D91),"-",$D$101/$D$98*D91)</f>
        <v>115437133.79879451</v>
      </c>
      <c r="F91" s="451">
        <v>100996159</v>
      </c>
      <c r="G91" s="453">
        <f>IF(ISBLANK(F91),"-",$D$101/$F$98*F91)</f>
        <v>116897355.58865842</v>
      </c>
      <c r="I91" s="454"/>
    </row>
    <row r="92" spans="1:12" ht="26.25" customHeight="1" x14ac:dyDescent="0.4">
      <c r="A92" s="443" t="s">
        <v>67</v>
      </c>
      <c r="B92" s="444">
        <v>1</v>
      </c>
      <c r="C92" s="516">
        <v>2</v>
      </c>
      <c r="D92" s="456">
        <v>106184688</v>
      </c>
      <c r="E92" s="457">
        <f>IF(ISBLANK(D92),"-",$D$101/$D$98*D92)</f>
        <v>115966332.15056828</v>
      </c>
      <c r="F92" s="456">
        <v>100215300</v>
      </c>
      <c r="G92" s="458">
        <f>IF(ISBLANK(F92),"-",$D$101/$F$98*F92)</f>
        <v>115993555.35416035</v>
      </c>
      <c r="I92" s="625">
        <f>ABS((F96/D96*D95)-F95)/D95</f>
        <v>5.1802338913339617E-3</v>
      </c>
    </row>
    <row r="93" spans="1:12" ht="26.25" customHeight="1" x14ac:dyDescent="0.4">
      <c r="A93" s="443" t="s">
        <v>68</v>
      </c>
      <c r="B93" s="444">
        <v>1</v>
      </c>
      <c r="C93" s="516">
        <v>3</v>
      </c>
      <c r="D93" s="456">
        <v>105841680</v>
      </c>
      <c r="E93" s="457">
        <f>IF(ISBLANK(D93),"-",$D$101/$D$98*D93)</f>
        <v>115591726.54209955</v>
      </c>
      <c r="F93" s="456">
        <v>100228916</v>
      </c>
      <c r="G93" s="458">
        <f>IF(ISBLANK(F93),"-",$D$101/$F$98*F93)</f>
        <v>116009315.10591185</v>
      </c>
      <c r="I93" s="625"/>
    </row>
    <row r="94" spans="1:12" ht="27" customHeight="1" x14ac:dyDescent="0.4">
      <c r="A94" s="443" t="s">
        <v>69</v>
      </c>
      <c r="B94" s="444">
        <v>1</v>
      </c>
      <c r="C94" s="533">
        <v>4</v>
      </c>
      <c r="D94" s="461"/>
      <c r="E94" s="462" t="str">
        <f>IF(ISBLANK(D94),"-",$D$101/$D$98*D94)</f>
        <v>-</v>
      </c>
      <c r="F94" s="534"/>
      <c r="G94" s="463" t="str">
        <f>IF(ISBLANK(F94),"-",$D$101/$F$98*F94)</f>
        <v>-</v>
      </c>
      <c r="I94" s="464"/>
    </row>
    <row r="95" spans="1:12" ht="27" customHeight="1" x14ac:dyDescent="0.4">
      <c r="A95" s="443" t="s">
        <v>70</v>
      </c>
      <c r="B95" s="444">
        <v>1</v>
      </c>
      <c r="C95" s="535" t="s">
        <v>71</v>
      </c>
      <c r="D95" s="536">
        <f>AVERAGE(D91:D94)</f>
        <v>105908831.66666667</v>
      </c>
      <c r="E95" s="467">
        <f>AVERAGE(E91:E94)</f>
        <v>115665064.16382079</v>
      </c>
      <c r="F95" s="537">
        <f>AVERAGE(F91:F94)</f>
        <v>100480125</v>
      </c>
      <c r="G95" s="538">
        <f>AVERAGE(G91:G94)</f>
        <v>116300075.34957688</v>
      </c>
    </row>
    <row r="96" spans="1:12" ht="26.25" customHeight="1" x14ac:dyDescent="0.4">
      <c r="A96" s="443" t="s">
        <v>72</v>
      </c>
      <c r="B96" s="429">
        <v>1</v>
      </c>
      <c r="C96" s="539" t="s">
        <v>113</v>
      </c>
      <c r="D96" s="540">
        <v>30.83</v>
      </c>
      <c r="E96" s="459"/>
      <c r="F96" s="471">
        <v>29.09</v>
      </c>
    </row>
    <row r="97" spans="1:10" ht="26.25" customHeight="1" x14ac:dyDescent="0.4">
      <c r="A97" s="443" t="s">
        <v>74</v>
      </c>
      <c r="B97" s="429">
        <v>1</v>
      </c>
      <c r="C97" s="541" t="s">
        <v>114</v>
      </c>
      <c r="D97" s="542">
        <f>D96*$B$87</f>
        <v>30.83</v>
      </c>
      <c r="E97" s="474"/>
      <c r="F97" s="473">
        <f>F96*$B$87</f>
        <v>29.09</v>
      </c>
    </row>
    <row r="98" spans="1:10" ht="19.5" customHeight="1" x14ac:dyDescent="0.3">
      <c r="A98" s="443" t="s">
        <v>76</v>
      </c>
      <c r="B98" s="543">
        <f>(B97/B96)*(B95/B94)*(B93/B92)*(B91/B90)*B89</f>
        <v>100</v>
      </c>
      <c r="C98" s="541" t="s">
        <v>115</v>
      </c>
      <c r="D98" s="544">
        <f>D97*$B$83/100</f>
        <v>30.521699999999996</v>
      </c>
      <c r="E98" s="477"/>
      <c r="F98" s="476">
        <f>F97*$B$83/100</f>
        <v>28.799099999999999</v>
      </c>
    </row>
    <row r="99" spans="1:10" ht="19.5" customHeight="1" x14ac:dyDescent="0.3">
      <c r="A99" s="611" t="s">
        <v>78</v>
      </c>
      <c r="B99" s="626"/>
      <c r="C99" s="541" t="s">
        <v>116</v>
      </c>
      <c r="D99" s="545">
        <f>D98/$B$98</f>
        <v>0.30521699999999996</v>
      </c>
      <c r="E99" s="477"/>
      <c r="F99" s="480">
        <f>F98/$B$98</f>
        <v>0.287991</v>
      </c>
      <c r="G99" s="546"/>
      <c r="H99" s="469"/>
    </row>
    <row r="100" spans="1:10" ht="19.5" customHeight="1" x14ac:dyDescent="0.3">
      <c r="A100" s="613"/>
      <c r="B100" s="627"/>
      <c r="C100" s="541" t="s">
        <v>80</v>
      </c>
      <c r="D100" s="547">
        <f>$B$56/$B$116</f>
        <v>0.33333333333333331</v>
      </c>
      <c r="F100" s="485"/>
      <c r="G100" s="548"/>
      <c r="H100" s="469"/>
    </row>
    <row r="101" spans="1:10" ht="18.75" x14ac:dyDescent="0.3">
      <c r="C101" s="541" t="s">
        <v>81</v>
      </c>
      <c r="D101" s="542">
        <f>D100*$B$98</f>
        <v>33.333333333333329</v>
      </c>
      <c r="F101" s="485"/>
      <c r="G101" s="546"/>
      <c r="H101" s="469"/>
    </row>
    <row r="102" spans="1:10" ht="19.5" customHeight="1" x14ac:dyDescent="0.3">
      <c r="C102" s="549" t="s">
        <v>82</v>
      </c>
      <c r="D102" s="550">
        <f>D101/B34</f>
        <v>33.333333333333329</v>
      </c>
      <c r="F102" s="489"/>
      <c r="G102" s="546"/>
      <c r="H102" s="469"/>
      <c r="J102" s="551"/>
    </row>
    <row r="103" spans="1:10" ht="18.75" x14ac:dyDescent="0.3">
      <c r="C103" s="552" t="s">
        <v>117</v>
      </c>
      <c r="D103" s="553">
        <f>AVERAGE(E91:E94,G91:G94)</f>
        <v>115982569.75669883</v>
      </c>
      <c r="F103" s="489"/>
      <c r="G103" s="554"/>
      <c r="H103" s="469"/>
      <c r="J103" s="555"/>
    </row>
    <row r="104" spans="1:10" ht="18.75" x14ac:dyDescent="0.3">
      <c r="C104" s="519" t="s">
        <v>84</v>
      </c>
      <c r="D104" s="556">
        <f>STDEV(E91:E94,G91:G94)/D103</f>
        <v>4.3763545453498328E-3</v>
      </c>
      <c r="F104" s="489"/>
      <c r="G104" s="546"/>
      <c r="H104" s="469"/>
      <c r="J104" s="555"/>
    </row>
    <row r="105" spans="1:10" ht="19.5" customHeight="1" x14ac:dyDescent="0.3">
      <c r="C105" s="521" t="s">
        <v>20</v>
      </c>
      <c r="D105" s="557">
        <f>COUNT(E91:E94,G91:G94)</f>
        <v>6</v>
      </c>
      <c r="F105" s="489"/>
      <c r="G105" s="546"/>
      <c r="H105" s="469"/>
      <c r="J105" s="555"/>
    </row>
    <row r="106" spans="1:10" ht="19.5" customHeight="1" x14ac:dyDescent="0.3">
      <c r="A106" s="493"/>
      <c r="B106" s="493"/>
      <c r="C106" s="493"/>
      <c r="D106" s="493"/>
      <c r="E106" s="493"/>
    </row>
    <row r="107" spans="1:10" ht="26.25" customHeight="1" x14ac:dyDescent="0.4">
      <c r="A107" s="441" t="s">
        <v>118</v>
      </c>
      <c r="B107" s="442">
        <v>900</v>
      </c>
      <c r="C107" s="558" t="s">
        <v>119</v>
      </c>
      <c r="D107" s="559" t="s">
        <v>63</v>
      </c>
      <c r="E107" s="560" t="s">
        <v>120</v>
      </c>
      <c r="F107" s="561" t="s">
        <v>121</v>
      </c>
    </row>
    <row r="108" spans="1:10" ht="26.25" customHeight="1" x14ac:dyDescent="0.4">
      <c r="A108" s="443" t="s">
        <v>122</v>
      </c>
      <c r="B108" s="444">
        <v>1</v>
      </c>
      <c r="C108" s="562">
        <v>1</v>
      </c>
      <c r="D108" s="563">
        <v>113489405</v>
      </c>
      <c r="E108" s="598">
        <f t="shared" ref="E108:E113" si="1">IF(ISBLANK(D108),"-",D108/$D$103*$D$100*$B$116)</f>
        <v>293.55119110933089</v>
      </c>
      <c r="F108" s="564">
        <f t="shared" ref="F108:F113" si="2">IF(ISBLANK(D108), "-", E108/$B$56)</f>
        <v>0.97850397036443626</v>
      </c>
    </row>
    <row r="109" spans="1:10" ht="26.25" customHeight="1" x14ac:dyDescent="0.4">
      <c r="A109" s="443" t="s">
        <v>95</v>
      </c>
      <c r="B109" s="444">
        <v>1</v>
      </c>
      <c r="C109" s="562">
        <v>2</v>
      </c>
      <c r="D109" s="563">
        <v>117337873</v>
      </c>
      <c r="E109" s="599">
        <f t="shared" si="1"/>
        <v>303.50562135192615</v>
      </c>
      <c r="F109" s="565">
        <f t="shared" si="2"/>
        <v>1.0116854045064205</v>
      </c>
    </row>
    <row r="110" spans="1:10" ht="26.25" customHeight="1" x14ac:dyDescent="0.4">
      <c r="A110" s="443" t="s">
        <v>96</v>
      </c>
      <c r="B110" s="444">
        <v>1</v>
      </c>
      <c r="C110" s="562">
        <v>3</v>
      </c>
      <c r="D110" s="563">
        <v>111082440</v>
      </c>
      <c r="E110" s="599">
        <f t="shared" si="1"/>
        <v>287.32534612663426</v>
      </c>
      <c r="F110" s="565">
        <f t="shared" si="2"/>
        <v>0.9577511537554475</v>
      </c>
    </row>
    <row r="111" spans="1:10" ht="26.25" customHeight="1" x14ac:dyDescent="0.4">
      <c r="A111" s="443" t="s">
        <v>97</v>
      </c>
      <c r="B111" s="444">
        <v>1</v>
      </c>
      <c r="C111" s="562">
        <v>4</v>
      </c>
      <c r="D111" s="563">
        <v>113701303</v>
      </c>
      <c r="E111" s="599">
        <f t="shared" si="1"/>
        <v>294.09928553535843</v>
      </c>
      <c r="F111" s="565">
        <f t="shared" si="2"/>
        <v>0.98033095178452812</v>
      </c>
    </row>
    <row r="112" spans="1:10" ht="26.25" customHeight="1" x14ac:dyDescent="0.4">
      <c r="A112" s="443" t="s">
        <v>98</v>
      </c>
      <c r="B112" s="444">
        <v>1</v>
      </c>
      <c r="C112" s="562">
        <v>5</v>
      </c>
      <c r="D112" s="563">
        <v>111967105</v>
      </c>
      <c r="E112" s="599">
        <f t="shared" si="1"/>
        <v>289.61361668795001</v>
      </c>
      <c r="F112" s="565">
        <f t="shared" si="2"/>
        <v>0.96537872229316668</v>
      </c>
    </row>
    <row r="113" spans="1:10" ht="26.25" customHeight="1" x14ac:dyDescent="0.4">
      <c r="A113" s="443" t="s">
        <v>100</v>
      </c>
      <c r="B113" s="444">
        <v>1</v>
      </c>
      <c r="C113" s="566">
        <v>6</v>
      </c>
      <c r="D113" s="567">
        <v>117350363</v>
      </c>
      <c r="E113" s="600">
        <f t="shared" si="1"/>
        <v>303.53792793047376</v>
      </c>
      <c r="F113" s="568">
        <f t="shared" si="2"/>
        <v>1.0117930931015793</v>
      </c>
    </row>
    <row r="114" spans="1:10" ht="26.25" customHeight="1" x14ac:dyDescent="0.4">
      <c r="A114" s="443" t="s">
        <v>101</v>
      </c>
      <c r="B114" s="444">
        <v>1</v>
      </c>
      <c r="C114" s="562"/>
      <c r="D114" s="516"/>
      <c r="E114" s="417"/>
      <c r="F114" s="569"/>
    </row>
    <row r="115" spans="1:10" ht="26.25" customHeight="1" x14ac:dyDescent="0.4">
      <c r="A115" s="443" t="s">
        <v>102</v>
      </c>
      <c r="B115" s="444">
        <v>1</v>
      </c>
      <c r="C115" s="562"/>
      <c r="D115" s="570"/>
      <c r="E115" s="571" t="s">
        <v>71</v>
      </c>
      <c r="F115" s="572">
        <f>AVERAGE(F108:F113)</f>
        <v>0.98424054930092986</v>
      </c>
    </row>
    <row r="116" spans="1:10" ht="27" customHeight="1" x14ac:dyDescent="0.4">
      <c r="A116" s="443" t="s">
        <v>103</v>
      </c>
      <c r="B116" s="475">
        <f>(B115/B114)*(B113/B112)*(B111/B110)*(B109/B108)*B107</f>
        <v>900</v>
      </c>
      <c r="C116" s="573"/>
      <c r="D116" s="574"/>
      <c r="E116" s="535" t="s">
        <v>84</v>
      </c>
      <c r="F116" s="575">
        <f>STDEV(F108:F113)/F115</f>
        <v>2.324875031541632E-2</v>
      </c>
      <c r="I116" s="417"/>
    </row>
    <row r="117" spans="1:10" ht="27" customHeight="1" x14ac:dyDescent="0.4">
      <c r="A117" s="611" t="s">
        <v>78</v>
      </c>
      <c r="B117" s="612"/>
      <c r="C117" s="576"/>
      <c r="D117" s="577"/>
      <c r="E117" s="578" t="s">
        <v>20</v>
      </c>
      <c r="F117" s="579">
        <f>COUNT(F108:F113)</f>
        <v>6</v>
      </c>
      <c r="I117" s="417"/>
      <c r="J117" s="555"/>
    </row>
    <row r="118" spans="1:10" ht="19.5" customHeight="1" x14ac:dyDescent="0.3">
      <c r="A118" s="613"/>
      <c r="B118" s="614"/>
      <c r="C118" s="417"/>
      <c r="D118" s="417"/>
      <c r="E118" s="417"/>
      <c r="F118" s="516"/>
      <c r="G118" s="417"/>
      <c r="H118" s="417"/>
      <c r="I118" s="417"/>
    </row>
    <row r="119" spans="1:10" ht="18.75" x14ac:dyDescent="0.3">
      <c r="A119" s="588"/>
      <c r="B119" s="439"/>
      <c r="C119" s="417"/>
      <c r="D119" s="417"/>
      <c r="E119" s="417"/>
      <c r="F119" s="516"/>
      <c r="G119" s="417"/>
      <c r="H119" s="417"/>
      <c r="I119" s="417"/>
    </row>
    <row r="120" spans="1:10" ht="26.25" customHeight="1" x14ac:dyDescent="0.4">
      <c r="A120" s="427" t="s">
        <v>106</v>
      </c>
      <c r="B120" s="523" t="s">
        <v>123</v>
      </c>
      <c r="C120" s="615" t="str">
        <f>B20</f>
        <v xml:space="preserve">Each film coated tablet contains:
Lamivudine USP 150mg 
Zidovudine USP 300mg
 Nevirapine USP 200mg </v>
      </c>
      <c r="D120" s="615"/>
      <c r="E120" s="524" t="s">
        <v>124</v>
      </c>
      <c r="F120" s="524"/>
      <c r="G120" s="525">
        <f>F115</f>
        <v>0.98424054930092986</v>
      </c>
      <c r="H120" s="417"/>
      <c r="I120" s="417"/>
    </row>
    <row r="121" spans="1:10" ht="19.5" customHeight="1" x14ac:dyDescent="0.3">
      <c r="A121" s="580"/>
      <c r="B121" s="580"/>
      <c r="C121" s="581"/>
      <c r="D121" s="581"/>
      <c r="E121" s="581"/>
      <c r="F121" s="581"/>
      <c r="G121" s="581"/>
      <c r="H121" s="581"/>
    </row>
    <row r="122" spans="1:10" ht="18.75" x14ac:dyDescent="0.3">
      <c r="B122" s="616" t="s">
        <v>26</v>
      </c>
      <c r="C122" s="616"/>
      <c r="E122" s="530" t="s">
        <v>27</v>
      </c>
      <c r="F122" s="582"/>
      <c r="G122" s="616" t="s">
        <v>28</v>
      </c>
      <c r="H122" s="616"/>
    </row>
    <row r="123" spans="1:10" ht="69.95" customHeight="1" x14ac:dyDescent="0.3">
      <c r="A123" s="583" t="s">
        <v>29</v>
      </c>
      <c r="B123" s="584"/>
      <c r="C123" s="584"/>
      <c r="E123" s="584"/>
      <c r="F123" s="417"/>
      <c r="G123" s="585"/>
      <c r="H123" s="585"/>
    </row>
    <row r="124" spans="1:10" ht="69.95" customHeight="1" x14ac:dyDescent="0.3">
      <c r="A124" s="583" t="s">
        <v>30</v>
      </c>
      <c r="B124" s="586"/>
      <c r="C124" s="586"/>
      <c r="E124" s="586"/>
      <c r="F124" s="417"/>
      <c r="G124" s="587"/>
      <c r="H124" s="587"/>
    </row>
    <row r="125" spans="1:10" ht="18.75" x14ac:dyDescent="0.3">
      <c r="A125" s="515"/>
      <c r="B125" s="515"/>
      <c r="C125" s="516"/>
      <c r="D125" s="516"/>
      <c r="E125" s="516"/>
      <c r="F125" s="520"/>
      <c r="G125" s="516"/>
      <c r="H125" s="516"/>
      <c r="I125" s="417"/>
    </row>
    <row r="126" spans="1:10" ht="18.75" x14ac:dyDescent="0.3">
      <c r="A126" s="515"/>
      <c r="B126" s="515"/>
      <c r="C126" s="516"/>
      <c r="D126" s="516"/>
      <c r="E126" s="516"/>
      <c r="F126" s="520"/>
      <c r="G126" s="516"/>
      <c r="H126" s="516"/>
      <c r="I126" s="417"/>
    </row>
    <row r="127" spans="1:10" ht="18.75" x14ac:dyDescent="0.3">
      <c r="A127" s="515"/>
      <c r="B127" s="515"/>
      <c r="C127" s="516"/>
      <c r="D127" s="516"/>
      <c r="E127" s="516"/>
      <c r="F127" s="520"/>
      <c r="G127" s="516"/>
      <c r="H127" s="516"/>
      <c r="I127" s="417"/>
    </row>
    <row r="128" spans="1:10" ht="18.75" x14ac:dyDescent="0.3">
      <c r="A128" s="515"/>
      <c r="B128" s="515"/>
      <c r="C128" s="516"/>
      <c r="D128" s="516"/>
      <c r="E128" s="516"/>
      <c r="F128" s="520"/>
      <c r="G128" s="516"/>
      <c r="H128" s="516"/>
      <c r="I128" s="417"/>
    </row>
    <row r="129" spans="1:9" ht="18.75" x14ac:dyDescent="0.3">
      <c r="A129" s="515"/>
      <c r="B129" s="515"/>
      <c r="C129" s="516"/>
      <c r="D129" s="516"/>
      <c r="E129" s="516"/>
      <c r="F129" s="520"/>
      <c r="G129" s="516"/>
      <c r="H129" s="516"/>
      <c r="I129" s="417"/>
    </row>
    <row r="130" spans="1:9" ht="18.75" x14ac:dyDescent="0.3">
      <c r="A130" s="515"/>
      <c r="B130" s="515"/>
      <c r="C130" s="516"/>
      <c r="D130" s="516"/>
      <c r="E130" s="516"/>
      <c r="F130" s="520"/>
      <c r="G130" s="516"/>
      <c r="H130" s="516"/>
      <c r="I130" s="417"/>
    </row>
    <row r="131" spans="1:9" ht="18.75" x14ac:dyDescent="0.3">
      <c r="A131" s="515"/>
      <c r="B131" s="515"/>
      <c r="C131" s="516"/>
      <c r="D131" s="516"/>
      <c r="E131" s="516"/>
      <c r="F131" s="520"/>
      <c r="G131" s="516"/>
      <c r="H131" s="516"/>
      <c r="I131" s="417"/>
    </row>
    <row r="132" spans="1:9" ht="18.75" x14ac:dyDescent="0.3">
      <c r="A132" s="515"/>
      <c r="B132" s="515"/>
      <c r="C132" s="516"/>
      <c r="D132" s="516"/>
      <c r="E132" s="516"/>
      <c r="F132" s="520"/>
      <c r="G132" s="516"/>
      <c r="H132" s="516"/>
      <c r="I132" s="417"/>
    </row>
    <row r="133" spans="1:9" ht="18.75" x14ac:dyDescent="0.3">
      <c r="A133" s="515"/>
      <c r="B133" s="515"/>
      <c r="C133" s="516"/>
      <c r="D133" s="516"/>
      <c r="E133" s="516"/>
      <c r="F133" s="520"/>
      <c r="G133" s="516"/>
      <c r="H133" s="516"/>
      <c r="I133" s="417"/>
    </row>
    <row r="250" spans="1:1" x14ac:dyDescent="0.25">
      <c r="A250" s="2">
        <v>0</v>
      </c>
    </row>
  </sheetData>
  <sheetProtection password="AD9C" formatCells="0" formatColumns="0" formatRows="0" insertColumns="0" insertRows="0" insertHyperlinks="0" deleteColumns="0" deleteRows="0" sort="0" autoFilter="0" pivotTables="0"/>
  <mergeCells count="36"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7" priority="1" operator="greaterThan">
      <formula>0.02</formula>
    </cfRule>
  </conditionalFormatting>
  <conditionalFormatting sqref="D51">
    <cfRule type="cellIs" dxfId="6" priority="2" operator="greaterThan">
      <formula>0.02</formula>
    </cfRule>
  </conditionalFormatting>
  <conditionalFormatting sqref="H73">
    <cfRule type="cellIs" dxfId="5" priority="3" operator="greaterThan">
      <formula>0.02</formula>
    </cfRule>
  </conditionalFormatting>
  <conditionalFormatting sqref="D104">
    <cfRule type="cellIs" dxfId="4" priority="4" operator="greaterThan">
      <formula>0.02</formula>
    </cfRule>
  </conditionalFormatting>
  <conditionalFormatting sqref="I39">
    <cfRule type="cellIs" dxfId="3" priority="5" operator="lessThanOrEqual">
      <formula>0.02</formula>
    </cfRule>
  </conditionalFormatting>
  <conditionalFormatting sqref="I39">
    <cfRule type="cellIs" dxfId="2" priority="6" operator="greaterThan">
      <formula>0.02</formula>
    </cfRule>
  </conditionalFormatting>
  <conditionalFormatting sqref="I92">
    <cfRule type="cellIs" dxfId="1" priority="7" operator="lessThanOrEqual">
      <formula>0.02</formula>
    </cfRule>
  </conditionalFormatting>
  <conditionalFormatting sqref="I92">
    <cfRule type="cellIs" dxfId="0" priority="8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2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SST (Nevirapine)</vt:lpstr>
      <vt:lpstr>SST(zidovudine)</vt:lpstr>
      <vt:lpstr>SST(lamivudine)</vt:lpstr>
      <vt:lpstr>Uniformity</vt:lpstr>
      <vt:lpstr>LAMIVUDINE</vt:lpstr>
      <vt:lpstr>NEVIRAPINE</vt:lpstr>
      <vt:lpstr>ZIDOVUDINE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Eric</cp:lastModifiedBy>
  <cp:lastPrinted>2015-09-30T09:29:31Z</cp:lastPrinted>
  <dcterms:created xsi:type="dcterms:W3CDTF">2005-07-05T10:19:27Z</dcterms:created>
  <dcterms:modified xsi:type="dcterms:W3CDTF">2015-09-30T11:11:23Z</dcterms:modified>
</cp:coreProperties>
</file>