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4"/>
  </bookViews>
  <sheets>
    <sheet name="SST Ritonavir" sheetId="6" r:id="rId1"/>
    <sheet name="SST Atazanavir" sheetId="5" r:id="rId2"/>
    <sheet name="Uniformity" sheetId="2" r:id="rId3"/>
    <sheet name="Ritonavir" sheetId="3" r:id="rId4"/>
    <sheet name="Atazanavir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F112" i="4" l="1"/>
  <c r="F110" i="4"/>
  <c r="F108" i="4"/>
  <c r="E108" i="4"/>
  <c r="B87" i="4" l="1"/>
  <c r="B98" i="4"/>
  <c r="B116" i="4"/>
  <c r="G76" i="3" l="1"/>
  <c r="H68" i="3"/>
  <c r="H64" i="3"/>
  <c r="H60" i="3"/>
  <c r="G60" i="3"/>
  <c r="G76" i="4"/>
  <c r="H68" i="4"/>
  <c r="H64" i="4"/>
  <c r="H60" i="4"/>
  <c r="G60" i="4"/>
  <c r="B68" i="3"/>
  <c r="G38" i="3"/>
  <c r="E38" i="3"/>
  <c r="B34" i="3"/>
  <c r="B30" i="3"/>
  <c r="B45" i="3"/>
  <c r="B68" i="4"/>
  <c r="G38" i="4"/>
  <c r="E38" i="4"/>
  <c r="B45" i="4"/>
  <c r="D48" i="4" l="1"/>
  <c r="B34" i="4"/>
  <c r="B30" i="4"/>
  <c r="C120" i="4"/>
  <c r="D100" i="4"/>
  <c r="D97" i="4"/>
  <c r="F95" i="4"/>
  <c r="D95" i="4"/>
  <c r="F97" i="4"/>
  <c r="B83" i="4"/>
  <c r="B81" i="4"/>
  <c r="B80" i="4"/>
  <c r="B79" i="4"/>
  <c r="C76" i="4"/>
  <c r="C56" i="4"/>
  <c r="B55" i="4"/>
  <c r="D44" i="4"/>
  <c r="F42" i="4"/>
  <c r="D42" i="4"/>
  <c r="C120" i="3"/>
  <c r="B116" i="3"/>
  <c r="D100" i="3" s="1"/>
  <c r="B98" i="3"/>
  <c r="F95" i="3"/>
  <c r="D95" i="3"/>
  <c r="I92" i="3" s="1"/>
  <c r="B87" i="3"/>
  <c r="D97" i="3" s="1"/>
  <c r="B81" i="3"/>
  <c r="B83" i="3" s="1"/>
  <c r="B80" i="3"/>
  <c r="B79" i="3"/>
  <c r="C76" i="3"/>
  <c r="C56" i="3"/>
  <c r="B55" i="3"/>
  <c r="D48" i="3"/>
  <c r="F42" i="3"/>
  <c r="D42" i="3"/>
  <c r="D44" i="3"/>
  <c r="C46" i="2"/>
  <c r="B57" i="4" s="1"/>
  <c r="C45" i="2"/>
  <c r="D25" i="2"/>
  <c r="C19" i="2"/>
  <c r="D101" i="3" l="1"/>
  <c r="D102" i="3" s="1"/>
  <c r="I92" i="4"/>
  <c r="D101" i="4"/>
  <c r="D102" i="4" s="1"/>
  <c r="I39" i="3"/>
  <c r="D45" i="3"/>
  <c r="E40" i="3" s="1"/>
  <c r="D98" i="3"/>
  <c r="D99" i="3" s="1"/>
  <c r="B69" i="4"/>
  <c r="I39" i="4"/>
  <c r="F44" i="4"/>
  <c r="D98" i="4"/>
  <c r="E91" i="4" s="1"/>
  <c r="F98" i="4"/>
  <c r="G91" i="4" s="1"/>
  <c r="D45" i="4"/>
  <c r="D46" i="4" s="1"/>
  <c r="F45" i="4"/>
  <c r="F46" i="4" s="1"/>
  <c r="D49" i="4"/>
  <c r="G41" i="4"/>
  <c r="G93" i="4"/>
  <c r="D37" i="2"/>
  <c r="D26" i="2"/>
  <c r="D30" i="2"/>
  <c r="D38" i="2"/>
  <c r="B49" i="2"/>
  <c r="D49" i="3"/>
  <c r="D27" i="2"/>
  <c r="D31" i="2"/>
  <c r="D35" i="2"/>
  <c r="D39" i="2"/>
  <c r="D43" i="2"/>
  <c r="C49" i="2"/>
  <c r="E39" i="3"/>
  <c r="F44" i="3"/>
  <c r="F45" i="3" s="1"/>
  <c r="F97" i="3"/>
  <c r="F98" i="3" s="1"/>
  <c r="F99" i="3" s="1"/>
  <c r="D24" i="2"/>
  <c r="D28" i="2"/>
  <c r="D32" i="2"/>
  <c r="D36" i="2"/>
  <c r="D40" i="2"/>
  <c r="D49" i="2"/>
  <c r="E41" i="3"/>
  <c r="B57" i="3"/>
  <c r="B69" i="3" s="1"/>
  <c r="D29" i="2"/>
  <c r="D33" i="2"/>
  <c r="D41" i="2"/>
  <c r="C50" i="2"/>
  <c r="D34" i="2"/>
  <c r="D42" i="2"/>
  <c r="D50" i="2"/>
  <c r="E92" i="4" l="1"/>
  <c r="E93" i="4"/>
  <c r="D99" i="4"/>
  <c r="D46" i="3"/>
  <c r="E95" i="3"/>
  <c r="G39" i="4"/>
  <c r="G40" i="4"/>
  <c r="G42" i="4" s="1"/>
  <c r="E40" i="4"/>
  <c r="E41" i="4"/>
  <c r="F99" i="4"/>
  <c r="E39" i="4"/>
  <c r="G92" i="4"/>
  <c r="G41" i="3"/>
  <c r="F46" i="3"/>
  <c r="G40" i="3"/>
  <c r="E42" i="3"/>
  <c r="G39" i="3"/>
  <c r="E95" i="4" l="1"/>
  <c r="D105" i="4"/>
  <c r="D103" i="4"/>
  <c r="D103" i="3"/>
  <c r="G42" i="3"/>
  <c r="G95" i="3"/>
  <c r="D50" i="3"/>
  <c r="G66" i="3" s="1"/>
  <c r="H66" i="3" s="1"/>
  <c r="D50" i="4"/>
  <c r="G70" i="4" s="1"/>
  <c r="H70" i="4" s="1"/>
  <c r="D52" i="4"/>
  <c r="E42" i="4"/>
  <c r="G95" i="4"/>
  <c r="D52" i="3"/>
  <c r="D105" i="3"/>
  <c r="D104" i="3" l="1"/>
  <c r="D104" i="4"/>
  <c r="E113" i="4"/>
  <c r="F113" i="4" s="1"/>
  <c r="E110" i="4"/>
  <c r="E109" i="4"/>
  <c r="F109" i="4" s="1"/>
  <c r="E112" i="4"/>
  <c r="E111" i="4"/>
  <c r="F111" i="4" s="1"/>
  <c r="F117" i="3"/>
  <c r="G65" i="3"/>
  <c r="H65" i="3" s="1"/>
  <c r="G69" i="3"/>
  <c r="H69" i="3" s="1"/>
  <c r="G62" i="3"/>
  <c r="H62" i="3" s="1"/>
  <c r="G61" i="3"/>
  <c r="H61" i="3" s="1"/>
  <c r="G70" i="3"/>
  <c r="H70" i="3" s="1"/>
  <c r="G64" i="3"/>
  <c r="G68" i="3"/>
  <c r="D51" i="3"/>
  <c r="G62" i="4"/>
  <c r="H62" i="4" s="1"/>
  <c r="D51" i="4"/>
  <c r="G68" i="4"/>
  <c r="G69" i="4"/>
  <c r="H69" i="4" s="1"/>
  <c r="G64" i="4"/>
  <c r="G65" i="4"/>
  <c r="H65" i="4" s="1"/>
  <c r="G66" i="4"/>
  <c r="H66" i="4" s="1"/>
  <c r="G61" i="4"/>
  <c r="H61" i="4" s="1"/>
  <c r="F115" i="3" l="1"/>
  <c r="F116" i="3" s="1"/>
  <c r="F115" i="4"/>
  <c r="G120" i="4" s="1"/>
  <c r="F117" i="4"/>
  <c r="H72" i="3"/>
  <c r="H74" i="3"/>
  <c r="H72" i="4"/>
  <c r="H74" i="4"/>
  <c r="H73" i="3"/>
  <c r="F116" i="4"/>
  <c r="H73" i="4" l="1"/>
</calcChain>
</file>

<file path=xl/sharedStrings.xml><?xml version="1.0" encoding="utf-8"?>
<sst xmlns="http://schemas.openxmlformats.org/spreadsheetml/2006/main" count="437" uniqueCount="131">
  <si>
    <t>HPLC System Suitability Report</t>
  </si>
  <si>
    <t>Analysis Data</t>
  </si>
  <si>
    <t>Assay</t>
  </si>
  <si>
    <t>Sample(s)</t>
  </si>
  <si>
    <t>Reference Substance:</t>
  </si>
  <si>
    <t>ANZAVIR-R</t>
  </si>
  <si>
    <t>% age Purity:</t>
  </si>
  <si>
    <t>NDQD201508160</t>
  </si>
  <si>
    <t>Weight (mg):</t>
  </si>
  <si>
    <t>ATAZANAVIR, RITONAVIR</t>
  </si>
  <si>
    <t>Standard Conc (mg/mL):</t>
  </si>
  <si>
    <t>Each film coated tablet contains:
Atazanavir (as sulfate) equivalent to Atazanavir 300 mg
Ritonavir USP 100 MG</t>
  </si>
  <si>
    <t>2015-08-13 12:30:29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</si>
  <si>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</si>
  <si>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</si>
  <si>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</si>
  <si>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</si>
  <si>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</si>
  <si>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</si>
  <si>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</si>
  <si>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</si>
  <si>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</si>
  <si>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</si>
  <si>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</si>
  <si>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</si>
  <si>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</si>
  <si>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</si>
  <si>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</si>
  <si>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</si>
  <si>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</si>
  <si>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</si>
  <si>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</si>
  <si>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</si>
  <si>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</si>
  <si>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</si>
  <si>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</si>
  <si>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</si>
  <si>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</si>
  <si>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</si>
  <si>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</si>
  <si>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</si>
  <si>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</si>
  <si>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</si>
  <si>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</si>
  <si>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</si>
  <si>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</si>
  <si>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</si>
  <si>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</si>
  <si>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</si>
  <si>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</si>
  <si>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</si>
  <si>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</si>
  <si>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</si>
  <si>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</si>
  <si>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</si>
  <si>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</si>
  <si>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</si>
  <si>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</si>
  <si>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</si>
  <si>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</si>
  <si>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</si>
  <si>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</si>
  <si>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</si>
  <si>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</si>
  <si>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</si>
  <si>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</si>
  <si>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</si>
  <si>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</si>
  <si>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</si>
  <si>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</si>
  <si>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</si>
  <si>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</si>
  <si>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</si>
  <si>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</si>
  <si>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</si>
  <si>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</si>
  <si>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</si>
  <si>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</si>
  <si>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</si>
  <si>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</si>
  <si>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</si>
  <si>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</si>
  <si>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</si>
  <si>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</si>
  <si>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</si>
  <si>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</si>
  <si>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</si>
  <si>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</si>
  <si>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</si>
  <si>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</si>
  <si>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</si>
  <si>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</si>
  <si>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</si>
  <si>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</si>
  <si>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</si>
  <si>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</si>
  <si>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</si>
  <si>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</si>
  <si>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</si>
  <si>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</si>
  <si>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</si>
  <si>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</si>
  <si>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</si>
  <si>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</si>
  <si>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</si>
  <si>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</si>
  <si>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</si>
  <si>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</si>
  <si>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</si>
  <si>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</si>
  <si>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</si>
  <si>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</si>
  <si>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</si>
  <si>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</si>
  <si>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</si>
  <si>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</si>
  <si>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</si>
  <si>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</si>
  <si>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</si>
  <si>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</si>
  <si>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</si>
  <si>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</si>
  <si>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</si>
  <si>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</si>
  <si>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</si>
  <si>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A48-1</t>
  </si>
  <si>
    <t>R9-1</t>
  </si>
  <si>
    <t>Anzavir Tablets</t>
  </si>
  <si>
    <t>ATAZANAVIR</t>
  </si>
  <si>
    <t>Aluvia Tablets</t>
  </si>
  <si>
    <t>Ritonavir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</si>
</sst>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26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0" fontId="26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64" fontId="5" fillId="2" borderId="0" xfId="1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30" sqref="B30"/>
    </sheetView>
  </sheetViews>
  <sheetFormatPr defaultRowHeight="13.5" x14ac:dyDescent="0.25"/>
  <cols>
    <col min="1" max="1" width="27.5703125" style="466" customWidth="1"/>
    <col min="2" max="2" width="20.42578125" style="466" customWidth="1"/>
    <col min="3" max="3" width="31.85546875" style="466" customWidth="1"/>
    <col min="4" max="4" width="25.85546875" style="466" customWidth="1"/>
    <col min="5" max="5" width="25.7109375" style="466" customWidth="1"/>
    <col min="6" max="6" width="23.140625" style="466" customWidth="1"/>
    <col min="7" max="7" width="28.42578125" style="466" customWidth="1"/>
    <col min="8" max="8" width="21.5703125" style="466" customWidth="1"/>
    <col min="9" max="9" width="9.140625" style="466" customWidth="1"/>
    <col min="10" max="16384" width="9.140625" style="505"/>
  </cols>
  <sheetData>
    <row r="14" spans="1:6" ht="15" customHeight="1" x14ac:dyDescent="0.3">
      <c r="A14" s="465"/>
      <c r="C14" s="467"/>
      <c r="F14" s="467"/>
    </row>
    <row r="15" spans="1:6" ht="18.75" customHeight="1" x14ac:dyDescent="0.3">
      <c r="A15" s="468" t="s">
        <v>0</v>
      </c>
      <c r="B15" s="468"/>
      <c r="C15" s="468"/>
      <c r="D15" s="468"/>
      <c r="E15" s="468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1" t="s">
        <v>129</v>
      </c>
      <c r="D17" s="473"/>
      <c r="E17" s="474"/>
    </row>
    <row r="18" spans="1:5" ht="16.5" customHeight="1" x14ac:dyDescent="0.3">
      <c r="A18" s="475" t="s">
        <v>4</v>
      </c>
      <c r="B18" s="477" t="s">
        <v>130</v>
      </c>
      <c r="C18" s="474"/>
      <c r="D18" s="474"/>
      <c r="E18" s="474"/>
    </row>
    <row r="19" spans="1:5" ht="16.5" customHeight="1" x14ac:dyDescent="0.3">
      <c r="A19" s="475" t="s">
        <v>6</v>
      </c>
      <c r="B19" s="478">
        <v>99.3</v>
      </c>
      <c r="C19" s="474"/>
      <c r="D19" s="474"/>
      <c r="E19" s="474"/>
    </row>
    <row r="20" spans="1:5" ht="16.5" customHeight="1" x14ac:dyDescent="0.3">
      <c r="A20" s="471" t="s">
        <v>8</v>
      </c>
      <c r="B20" s="478">
        <v>19.61</v>
      </c>
      <c r="C20" s="474"/>
      <c r="D20" s="474"/>
      <c r="E20" s="474"/>
    </row>
    <row r="21" spans="1:5" ht="16.5" customHeight="1" x14ac:dyDescent="0.3">
      <c r="A21" s="471" t="s">
        <v>10</v>
      </c>
      <c r="B21" s="477">
        <f>20/25*10/50</f>
        <v>0.16</v>
      </c>
      <c r="C21" s="474"/>
      <c r="D21" s="474"/>
      <c r="E21" s="474"/>
    </row>
    <row r="22" spans="1:5" ht="15.75" customHeight="1" x14ac:dyDescent="0.25">
      <c r="A22" s="474"/>
      <c r="B22" s="474"/>
      <c r="C22" s="474"/>
      <c r="D22" s="474"/>
      <c r="E22" s="474"/>
    </row>
    <row r="23" spans="1:5" ht="16.5" customHeight="1" x14ac:dyDescent="0.3">
      <c r="A23" s="479" t="s">
        <v>13</v>
      </c>
      <c r="B23" s="480" t="s">
        <v>14</v>
      </c>
      <c r="C23" s="479" t="s">
        <v>15</v>
      </c>
      <c r="D23" s="479" t="s">
        <v>16</v>
      </c>
      <c r="E23" s="479" t="s">
        <v>17</v>
      </c>
    </row>
    <row r="24" spans="1:5" ht="16.5" customHeight="1" x14ac:dyDescent="0.3">
      <c r="A24" s="481">
        <v>1</v>
      </c>
      <c r="B24" s="482">
        <v>24847654</v>
      </c>
      <c r="C24" s="482">
        <v>7718</v>
      </c>
      <c r="D24" s="483">
        <v>0.87</v>
      </c>
      <c r="E24" s="484">
        <v>11.08</v>
      </c>
    </row>
    <row r="25" spans="1:5" ht="16.5" customHeight="1" x14ac:dyDescent="0.3">
      <c r="A25" s="481">
        <v>2</v>
      </c>
      <c r="B25" s="482">
        <v>24830960</v>
      </c>
      <c r="C25" s="482">
        <v>7868</v>
      </c>
      <c r="D25" s="483">
        <v>0.89</v>
      </c>
      <c r="E25" s="483">
        <v>11.06</v>
      </c>
    </row>
    <row r="26" spans="1:5" ht="16.5" customHeight="1" x14ac:dyDescent="0.3">
      <c r="A26" s="481">
        <v>3</v>
      </c>
      <c r="B26" s="482">
        <v>24890543</v>
      </c>
      <c r="C26" s="482">
        <v>8551</v>
      </c>
      <c r="D26" s="483">
        <v>0.91</v>
      </c>
      <c r="E26" s="483">
        <v>11.07</v>
      </c>
    </row>
    <row r="27" spans="1:5" ht="16.5" customHeight="1" x14ac:dyDescent="0.3">
      <c r="A27" s="481">
        <v>4</v>
      </c>
      <c r="B27" s="482">
        <v>24862977</v>
      </c>
      <c r="C27" s="482">
        <v>8852</v>
      </c>
      <c r="D27" s="483">
        <v>0.92</v>
      </c>
      <c r="E27" s="483">
        <v>11.07</v>
      </c>
    </row>
    <row r="28" spans="1:5" ht="16.5" customHeight="1" x14ac:dyDescent="0.3">
      <c r="A28" s="481">
        <v>5</v>
      </c>
      <c r="B28" s="482">
        <v>24844128</v>
      </c>
      <c r="C28" s="482">
        <v>9274</v>
      </c>
      <c r="D28" s="483">
        <v>0.93</v>
      </c>
      <c r="E28" s="483">
        <v>11.07</v>
      </c>
    </row>
    <row r="29" spans="1:5" ht="16.5" customHeight="1" x14ac:dyDescent="0.3">
      <c r="A29" s="481">
        <v>6</v>
      </c>
      <c r="B29" s="485">
        <v>24864642</v>
      </c>
      <c r="C29" s="485">
        <v>9544</v>
      </c>
      <c r="D29" s="486">
        <v>0.94</v>
      </c>
      <c r="E29" s="486">
        <v>11.08</v>
      </c>
    </row>
    <row r="30" spans="1:5" ht="16.5" customHeight="1" x14ac:dyDescent="0.3">
      <c r="A30" s="487" t="s">
        <v>18</v>
      </c>
      <c r="B30" s="488">
        <f>AVERAGE(B24:B29)</f>
        <v>24856817.333333332</v>
      </c>
      <c r="C30" s="489">
        <f>AVERAGE(C24:C29)</f>
        <v>8634.5</v>
      </c>
      <c r="D30" s="490">
        <f>AVERAGE(D24:D29)</f>
        <v>0.90999999999999981</v>
      </c>
      <c r="E30" s="490">
        <f>AVERAGE(E24:E29)</f>
        <v>11.071666666666667</v>
      </c>
    </row>
    <row r="31" spans="1:5" ht="16.5" customHeight="1" x14ac:dyDescent="0.3">
      <c r="A31" s="491" t="s">
        <v>19</v>
      </c>
      <c r="B31" s="492">
        <f>(STDEV(B24:B29)/B30)</f>
        <v>8.3426953550323583E-4</v>
      </c>
      <c r="C31" s="493"/>
      <c r="D31" s="493"/>
      <c r="E31" s="494"/>
    </row>
    <row r="32" spans="1:5" s="466" customFormat="1" ht="16.5" customHeight="1" x14ac:dyDescent="0.3">
      <c r="A32" s="495" t="s">
        <v>20</v>
      </c>
      <c r="B32" s="496">
        <f>COUNT(B24:B29)</f>
        <v>6</v>
      </c>
      <c r="C32" s="497"/>
      <c r="D32" s="498"/>
      <c r="E32" s="499"/>
    </row>
    <row r="33" spans="1:5" s="466" customFormat="1" ht="15.75" customHeight="1" x14ac:dyDescent="0.25">
      <c r="A33" s="474"/>
      <c r="B33" s="474"/>
      <c r="C33" s="474"/>
      <c r="D33" s="474"/>
      <c r="E33" s="474"/>
    </row>
    <row r="34" spans="1:5" s="466" customFormat="1" ht="16.5" customHeight="1" x14ac:dyDescent="0.3">
      <c r="A34" s="475" t="s">
        <v>21</v>
      </c>
      <c r="B34" s="500" t="s">
        <v>22</v>
      </c>
      <c r="C34" s="501"/>
      <c r="D34" s="501"/>
      <c r="E34" s="501"/>
    </row>
    <row r="35" spans="1:5" ht="16.5" customHeight="1" x14ac:dyDescent="0.3">
      <c r="A35" s="475"/>
      <c r="B35" s="500" t="s">
        <v>23</v>
      </c>
      <c r="C35" s="501"/>
      <c r="D35" s="501"/>
      <c r="E35" s="501"/>
    </row>
    <row r="36" spans="1:5" ht="16.5" customHeight="1" x14ac:dyDescent="0.3">
      <c r="A36" s="475"/>
      <c r="B36" s="500" t="s">
        <v>24</v>
      </c>
      <c r="C36" s="501"/>
      <c r="D36" s="501"/>
      <c r="E36" s="501"/>
    </row>
    <row r="37" spans="1:5" ht="15.75" customHeight="1" x14ac:dyDescent="0.25">
      <c r="A37" s="474"/>
      <c r="B37" s="474"/>
      <c r="C37" s="474"/>
      <c r="D37" s="474"/>
      <c r="E37" s="474"/>
    </row>
    <row r="38" spans="1:5" ht="16.5" customHeight="1" x14ac:dyDescent="0.3">
      <c r="A38" s="469" t="s">
        <v>1</v>
      </c>
      <c r="B38" s="470" t="s">
        <v>25</v>
      </c>
    </row>
    <row r="39" spans="1:5" ht="16.5" customHeight="1" x14ac:dyDescent="0.3">
      <c r="A39" s="475" t="s">
        <v>4</v>
      </c>
      <c r="B39" s="471"/>
      <c r="C39" s="474"/>
      <c r="D39" s="474"/>
      <c r="E39" s="474"/>
    </row>
    <row r="40" spans="1:5" ht="16.5" customHeight="1" x14ac:dyDescent="0.3">
      <c r="A40" s="475" t="s">
        <v>6</v>
      </c>
      <c r="B40" s="477"/>
      <c r="C40" s="474"/>
      <c r="D40" s="474"/>
      <c r="E40" s="474"/>
    </row>
    <row r="41" spans="1:5" ht="16.5" customHeight="1" x14ac:dyDescent="0.3">
      <c r="A41" s="471" t="s">
        <v>8</v>
      </c>
      <c r="B41" s="477"/>
      <c r="C41" s="474"/>
      <c r="D41" s="474"/>
      <c r="E41" s="474"/>
    </row>
    <row r="42" spans="1:5" ht="16.5" customHeight="1" x14ac:dyDescent="0.3">
      <c r="A42" s="471" t="s">
        <v>10</v>
      </c>
      <c r="B42" s="513"/>
      <c r="C42" s="474"/>
      <c r="D42" s="474"/>
      <c r="E42" s="474"/>
    </row>
    <row r="43" spans="1:5" ht="15.75" customHeight="1" x14ac:dyDescent="0.25">
      <c r="A43" s="474"/>
      <c r="B43" s="474"/>
      <c r="C43" s="474"/>
      <c r="D43" s="474"/>
      <c r="E43" s="474"/>
    </row>
    <row r="44" spans="1:5" ht="16.5" customHeight="1" x14ac:dyDescent="0.3">
      <c r="A44" s="479" t="s">
        <v>13</v>
      </c>
      <c r="B44" s="480" t="s">
        <v>14</v>
      </c>
      <c r="C44" s="479" t="s">
        <v>15</v>
      </c>
      <c r="D44" s="479" t="s">
        <v>16</v>
      </c>
      <c r="E44" s="479" t="s">
        <v>17</v>
      </c>
    </row>
    <row r="45" spans="1:5" ht="16.5" customHeight="1" x14ac:dyDescent="0.3">
      <c r="A45" s="481">
        <v>1</v>
      </c>
      <c r="B45" s="482"/>
      <c r="C45" s="482"/>
      <c r="D45" s="483"/>
      <c r="E45" s="484"/>
    </row>
    <row r="46" spans="1:5" ht="16.5" customHeight="1" x14ac:dyDescent="0.3">
      <c r="A46" s="481">
        <v>2</v>
      </c>
      <c r="B46" s="482"/>
      <c r="C46" s="482"/>
      <c r="D46" s="483"/>
      <c r="E46" s="483"/>
    </row>
    <row r="47" spans="1:5" ht="16.5" customHeight="1" x14ac:dyDescent="0.3">
      <c r="A47" s="481">
        <v>3</v>
      </c>
      <c r="B47" s="482"/>
      <c r="C47" s="482"/>
      <c r="D47" s="483"/>
      <c r="E47" s="483"/>
    </row>
    <row r="48" spans="1:5" ht="16.5" customHeight="1" x14ac:dyDescent="0.3">
      <c r="A48" s="481">
        <v>4</v>
      </c>
      <c r="B48" s="482"/>
      <c r="C48" s="482"/>
      <c r="D48" s="483"/>
      <c r="E48" s="483"/>
    </row>
    <row r="49" spans="1:7" ht="16.5" customHeight="1" x14ac:dyDescent="0.3">
      <c r="A49" s="481">
        <v>5</v>
      </c>
      <c r="B49" s="482"/>
      <c r="C49" s="482"/>
      <c r="D49" s="483"/>
      <c r="E49" s="483"/>
    </row>
    <row r="50" spans="1:7" ht="16.5" customHeight="1" x14ac:dyDescent="0.3">
      <c r="A50" s="481">
        <v>6</v>
      </c>
      <c r="B50" s="485"/>
      <c r="C50" s="485"/>
      <c r="D50" s="486"/>
      <c r="E50" s="486"/>
    </row>
    <row r="51" spans="1:7" ht="16.5" customHeight="1" x14ac:dyDescent="0.3">
      <c r="A51" s="487" t="s">
        <v>18</v>
      </c>
      <c r="B51" s="488" t="e">
        <f>AVERAGE(B45:B50)</f>
        <v>#DIV/0!</v>
      </c>
      <c r="C51" s="489" t="e">
        <f>AVERAGE(C45:C50)</f>
        <v>#DIV/0!</v>
      </c>
      <c r="D51" s="490" t="e">
        <f>AVERAGE(D45:D50)</f>
        <v>#DIV/0!</v>
      </c>
      <c r="E51" s="490" t="e">
        <f>AVERAGE(E45:E50)</f>
        <v>#DIV/0!</v>
      </c>
    </row>
    <row r="52" spans="1:7" ht="16.5" customHeight="1" x14ac:dyDescent="0.3">
      <c r="A52" s="491" t="s">
        <v>19</v>
      </c>
      <c r="B52" s="492" t="e">
        <f>(STDEV(B45:B50)/B51)</f>
        <v>#DIV/0!</v>
      </c>
      <c r="C52" s="493"/>
      <c r="D52" s="493"/>
      <c r="E52" s="494"/>
    </row>
    <row r="53" spans="1:7" s="466" customFormat="1" ht="16.5" customHeight="1" x14ac:dyDescent="0.3">
      <c r="A53" s="495" t="s">
        <v>20</v>
      </c>
      <c r="B53" s="496">
        <f>COUNT(B45:B50)</f>
        <v>0</v>
      </c>
      <c r="C53" s="497"/>
      <c r="D53" s="498"/>
      <c r="E53" s="499"/>
    </row>
    <row r="54" spans="1:7" s="466" customFormat="1" ht="15.75" customHeight="1" x14ac:dyDescent="0.25">
      <c r="A54" s="474"/>
      <c r="B54" s="474"/>
      <c r="C54" s="474"/>
      <c r="D54" s="474"/>
      <c r="E54" s="474"/>
    </row>
    <row r="55" spans="1:7" s="466" customFormat="1" ht="16.5" customHeight="1" x14ac:dyDescent="0.3">
      <c r="A55" s="475" t="s">
        <v>21</v>
      </c>
      <c r="B55" s="500" t="s">
        <v>22</v>
      </c>
      <c r="C55" s="501"/>
      <c r="D55" s="501"/>
      <c r="E55" s="501"/>
    </row>
    <row r="56" spans="1:7" ht="16.5" customHeight="1" x14ac:dyDescent="0.3">
      <c r="A56" s="475"/>
      <c r="B56" s="500" t="s">
        <v>23</v>
      </c>
      <c r="C56" s="501"/>
      <c r="D56" s="501"/>
      <c r="E56" s="501"/>
    </row>
    <row r="57" spans="1:7" ht="16.5" customHeight="1" x14ac:dyDescent="0.3">
      <c r="A57" s="475"/>
      <c r="B57" s="500" t="s">
        <v>24</v>
      </c>
      <c r="C57" s="501"/>
      <c r="D57" s="501"/>
      <c r="E57" s="501"/>
    </row>
    <row r="58" spans="1:7" ht="14.25" customHeight="1" thickBot="1" x14ac:dyDescent="0.3">
      <c r="A58" s="502"/>
      <c r="B58" s="503"/>
      <c r="D58" s="504"/>
      <c r="F58" s="505"/>
      <c r="G58" s="505"/>
    </row>
    <row r="59" spans="1:7" ht="15" customHeight="1" x14ac:dyDescent="0.3">
      <c r="B59" s="506" t="s">
        <v>26</v>
      </c>
      <c r="C59" s="506"/>
      <c r="E59" s="507" t="s">
        <v>27</v>
      </c>
      <c r="F59" s="508"/>
      <c r="G59" s="507" t="s">
        <v>28</v>
      </c>
    </row>
    <row r="60" spans="1:7" ht="15" customHeight="1" x14ac:dyDescent="0.3">
      <c r="A60" s="509" t="s">
        <v>29</v>
      </c>
      <c r="B60" s="510"/>
      <c r="C60" s="510"/>
      <c r="E60" s="510"/>
      <c r="G60" s="510"/>
    </row>
    <row r="61" spans="1:7" ht="15" customHeight="1" x14ac:dyDescent="0.3">
      <c r="A61" s="509" t="s">
        <v>30</v>
      </c>
      <c r="B61" s="511"/>
      <c r="C61" s="511"/>
      <c r="E61" s="511"/>
      <c r="G61" s="5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54" sqref="C54"/>
    </sheetView>
  </sheetViews>
  <sheetFormatPr defaultRowHeight="13.5" x14ac:dyDescent="0.25"/>
  <cols>
    <col min="1" max="1" width="27.5703125" style="466" customWidth="1"/>
    <col min="2" max="2" width="20.42578125" style="466" customWidth="1"/>
    <col min="3" max="3" width="31.85546875" style="466" customWidth="1"/>
    <col min="4" max="4" width="25.85546875" style="466" customWidth="1"/>
    <col min="5" max="5" width="25.7109375" style="466" customWidth="1"/>
    <col min="6" max="6" width="23.140625" style="466" customWidth="1"/>
    <col min="7" max="7" width="28.42578125" style="466" customWidth="1"/>
    <col min="8" max="8" width="21.5703125" style="466" customWidth="1"/>
    <col min="9" max="9" width="9.140625" style="466" customWidth="1"/>
    <col min="10" max="16384" width="9.140625" style="505"/>
  </cols>
  <sheetData>
    <row r="14" spans="1:6" ht="15" customHeight="1" x14ac:dyDescent="0.3">
      <c r="A14" s="465"/>
      <c r="C14" s="467"/>
      <c r="F14" s="467"/>
    </row>
    <row r="15" spans="1:6" ht="18.75" customHeight="1" x14ac:dyDescent="0.3">
      <c r="A15" s="468" t="s">
        <v>0</v>
      </c>
      <c r="B15" s="468"/>
      <c r="C15" s="468"/>
      <c r="D15" s="468"/>
      <c r="E15" s="468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2" t="s">
        <v>127</v>
      </c>
      <c r="D17" s="473"/>
      <c r="E17" s="474"/>
    </row>
    <row r="18" spans="1:5" ht="16.5" customHeight="1" x14ac:dyDescent="0.3">
      <c r="A18" s="475" t="s">
        <v>4</v>
      </c>
      <c r="B18" s="476" t="s">
        <v>128</v>
      </c>
      <c r="C18" s="474"/>
      <c r="D18" s="474"/>
      <c r="E18" s="474"/>
    </row>
    <row r="19" spans="1:5" ht="16.5" customHeight="1" x14ac:dyDescent="0.3">
      <c r="A19" s="475" t="s">
        <v>6</v>
      </c>
      <c r="B19" s="477">
        <v>87.6</v>
      </c>
      <c r="C19" s="474"/>
      <c r="D19" s="474"/>
      <c r="E19" s="474"/>
    </row>
    <row r="20" spans="1:5" ht="16.5" customHeight="1" x14ac:dyDescent="0.3">
      <c r="A20" s="471" t="s">
        <v>8</v>
      </c>
      <c r="B20" s="478">
        <v>24.02</v>
      </c>
      <c r="C20" s="474"/>
      <c r="D20" s="474"/>
      <c r="E20" s="474"/>
    </row>
    <row r="21" spans="1:5" ht="16.5" customHeight="1" x14ac:dyDescent="0.3">
      <c r="A21" s="471" t="s">
        <v>10</v>
      </c>
      <c r="B21" s="477">
        <f>25/50</f>
        <v>0.5</v>
      </c>
      <c r="C21" s="474"/>
      <c r="D21" s="474"/>
      <c r="E21" s="474"/>
    </row>
    <row r="22" spans="1:5" ht="15.75" customHeight="1" x14ac:dyDescent="0.25">
      <c r="A22" s="474"/>
      <c r="B22" s="474"/>
      <c r="C22" s="474"/>
      <c r="D22" s="474"/>
      <c r="E22" s="474"/>
    </row>
    <row r="23" spans="1:5" ht="16.5" customHeight="1" x14ac:dyDescent="0.3">
      <c r="A23" s="479" t="s">
        <v>13</v>
      </c>
      <c r="B23" s="480" t="s">
        <v>14</v>
      </c>
      <c r="C23" s="479" t="s">
        <v>15</v>
      </c>
      <c r="D23" s="479" t="s">
        <v>16</v>
      </c>
      <c r="E23" s="479" t="s">
        <v>17</v>
      </c>
    </row>
    <row r="24" spans="1:5" ht="16.5" customHeight="1" x14ac:dyDescent="0.3">
      <c r="A24" s="481">
        <v>1</v>
      </c>
      <c r="B24" s="482">
        <v>87395396</v>
      </c>
      <c r="C24" s="482">
        <v>7373</v>
      </c>
      <c r="D24" s="483">
        <v>0.95</v>
      </c>
      <c r="E24" s="484">
        <v>8.2100000000000009</v>
      </c>
    </row>
    <row r="25" spans="1:5" ht="16.5" customHeight="1" x14ac:dyDescent="0.3">
      <c r="A25" s="481">
        <v>2</v>
      </c>
      <c r="B25" s="482">
        <v>87433688</v>
      </c>
      <c r="C25" s="482">
        <v>7501</v>
      </c>
      <c r="D25" s="483">
        <v>0.95</v>
      </c>
      <c r="E25" s="483">
        <v>8.19</v>
      </c>
    </row>
    <row r="26" spans="1:5" ht="16.5" customHeight="1" x14ac:dyDescent="0.3">
      <c r="A26" s="481">
        <v>3</v>
      </c>
      <c r="B26" s="482">
        <v>87569974</v>
      </c>
      <c r="C26" s="482">
        <v>7926</v>
      </c>
      <c r="D26" s="483">
        <v>0.97</v>
      </c>
      <c r="E26" s="483">
        <v>8.19</v>
      </c>
    </row>
    <row r="27" spans="1:5" ht="16.5" customHeight="1" x14ac:dyDescent="0.3">
      <c r="A27" s="481">
        <v>4</v>
      </c>
      <c r="B27" s="482">
        <v>87636107</v>
      </c>
      <c r="C27" s="482">
        <v>8079</v>
      </c>
      <c r="D27" s="483">
        <v>0.97</v>
      </c>
      <c r="E27" s="483">
        <v>8.1999999999999993</v>
      </c>
    </row>
    <row r="28" spans="1:5" ht="16.5" customHeight="1" x14ac:dyDescent="0.3">
      <c r="A28" s="481">
        <v>5</v>
      </c>
      <c r="B28" s="482">
        <v>87661009</v>
      </c>
      <c r="C28" s="482">
        <v>8272</v>
      </c>
      <c r="D28" s="483">
        <v>0.98</v>
      </c>
      <c r="E28" s="483">
        <v>8.19</v>
      </c>
    </row>
    <row r="29" spans="1:5" ht="16.5" customHeight="1" x14ac:dyDescent="0.3">
      <c r="A29" s="481">
        <v>6</v>
      </c>
      <c r="B29" s="485">
        <v>87637460</v>
      </c>
      <c r="C29" s="485">
        <v>8428</v>
      </c>
      <c r="D29" s="486">
        <v>0.98</v>
      </c>
      <c r="E29" s="486">
        <v>8.1999999999999993</v>
      </c>
    </row>
    <row r="30" spans="1:5" ht="16.5" customHeight="1" x14ac:dyDescent="0.3">
      <c r="A30" s="487" t="s">
        <v>18</v>
      </c>
      <c r="B30" s="488">
        <f>AVERAGE(B24:B29)</f>
        <v>87555605.666666672</v>
      </c>
      <c r="C30" s="489">
        <f>AVERAGE(C24:C29)</f>
        <v>7929.833333333333</v>
      </c>
      <c r="D30" s="490">
        <f>AVERAGE(D24:D29)</f>
        <v>0.96666666666666679</v>
      </c>
      <c r="E30" s="490">
        <f>AVERAGE(E24:E29)</f>
        <v>8.1966666666666654</v>
      </c>
    </row>
    <row r="31" spans="1:5" ht="16.5" customHeight="1" x14ac:dyDescent="0.3">
      <c r="A31" s="491" t="s">
        <v>19</v>
      </c>
      <c r="B31" s="492">
        <f>(STDEV(B24:B29)/B30)</f>
        <v>1.3025101494583838E-3</v>
      </c>
      <c r="C31" s="493"/>
      <c r="D31" s="493"/>
      <c r="E31" s="494"/>
    </row>
    <row r="32" spans="1:5" s="466" customFormat="1" ht="16.5" customHeight="1" x14ac:dyDescent="0.3">
      <c r="A32" s="495" t="s">
        <v>20</v>
      </c>
      <c r="B32" s="496">
        <f>COUNT(B24:B29)</f>
        <v>6</v>
      </c>
      <c r="C32" s="497"/>
      <c r="D32" s="498"/>
      <c r="E32" s="499"/>
    </row>
    <row r="33" spans="1:5" s="466" customFormat="1" ht="15.75" customHeight="1" x14ac:dyDescent="0.25">
      <c r="A33" s="474"/>
      <c r="B33" s="474"/>
      <c r="C33" s="474"/>
      <c r="D33" s="474"/>
      <c r="E33" s="474"/>
    </row>
    <row r="34" spans="1:5" s="466" customFormat="1" ht="16.5" customHeight="1" x14ac:dyDescent="0.3">
      <c r="A34" s="475" t="s">
        <v>21</v>
      </c>
      <c r="B34" s="500" t="s">
        <v>22</v>
      </c>
      <c r="C34" s="501"/>
      <c r="D34" s="501"/>
      <c r="E34" s="501"/>
    </row>
    <row r="35" spans="1:5" ht="16.5" customHeight="1" x14ac:dyDescent="0.3">
      <c r="A35" s="475"/>
      <c r="B35" s="500" t="s">
        <v>23</v>
      </c>
      <c r="C35" s="501"/>
      <c r="D35" s="501"/>
      <c r="E35" s="501"/>
    </row>
    <row r="36" spans="1:5" ht="16.5" customHeight="1" x14ac:dyDescent="0.3">
      <c r="A36" s="475"/>
      <c r="B36" s="500" t="s">
        <v>24</v>
      </c>
      <c r="C36" s="501"/>
      <c r="D36" s="501"/>
      <c r="E36" s="501"/>
    </row>
    <row r="37" spans="1:5" ht="15.75" customHeight="1" x14ac:dyDescent="0.25">
      <c r="A37" s="474"/>
      <c r="B37" s="474"/>
      <c r="C37" s="474"/>
      <c r="D37" s="474"/>
      <c r="E37" s="474"/>
    </row>
    <row r="38" spans="1:5" ht="16.5" customHeight="1" x14ac:dyDescent="0.3">
      <c r="A38" s="469" t="s">
        <v>1</v>
      </c>
      <c r="B38" s="470" t="s">
        <v>25</v>
      </c>
    </row>
    <row r="39" spans="1:5" ht="16.5" customHeight="1" x14ac:dyDescent="0.3">
      <c r="A39" s="475" t="s">
        <v>4</v>
      </c>
      <c r="B39" s="476" t="s">
        <v>128</v>
      </c>
      <c r="C39" s="474"/>
      <c r="D39" s="474"/>
      <c r="E39" s="474"/>
    </row>
    <row r="40" spans="1:5" ht="16.5" customHeight="1" x14ac:dyDescent="0.3">
      <c r="A40" s="475" t="s">
        <v>6</v>
      </c>
      <c r="B40" s="477">
        <v>87.6</v>
      </c>
      <c r="C40" s="474"/>
      <c r="D40" s="474"/>
      <c r="E40" s="474"/>
    </row>
    <row r="41" spans="1:5" ht="16.5" customHeight="1" x14ac:dyDescent="0.3">
      <c r="A41" s="471" t="s">
        <v>8</v>
      </c>
      <c r="B41" s="478">
        <v>13.66</v>
      </c>
      <c r="C41" s="474"/>
      <c r="D41" s="474"/>
      <c r="E41" s="474"/>
    </row>
    <row r="42" spans="1:5" ht="16.5" customHeight="1" x14ac:dyDescent="0.3">
      <c r="A42" s="471" t="s">
        <v>10</v>
      </c>
      <c r="B42" s="477">
        <f>15/50</f>
        <v>0.3</v>
      </c>
      <c r="C42" s="474"/>
      <c r="D42" s="474"/>
      <c r="E42" s="474"/>
    </row>
    <row r="43" spans="1:5" ht="15.75" customHeight="1" x14ac:dyDescent="0.25">
      <c r="A43" s="474"/>
      <c r="B43" s="474"/>
      <c r="C43" s="474"/>
      <c r="D43" s="474"/>
      <c r="E43" s="474"/>
    </row>
    <row r="44" spans="1:5" ht="16.5" customHeight="1" x14ac:dyDescent="0.3">
      <c r="A44" s="479" t="s">
        <v>13</v>
      </c>
      <c r="B44" s="480" t="s">
        <v>14</v>
      </c>
      <c r="C44" s="479" t="s">
        <v>15</v>
      </c>
      <c r="D44" s="479" t="s">
        <v>16</v>
      </c>
      <c r="E44" s="479" t="s">
        <v>17</v>
      </c>
    </row>
    <row r="45" spans="1:5" ht="16.5" customHeight="1" x14ac:dyDescent="0.3">
      <c r="A45" s="481">
        <v>1</v>
      </c>
      <c r="B45" s="482">
        <v>71197215</v>
      </c>
      <c r="C45" s="482">
        <v>8971</v>
      </c>
      <c r="D45" s="483">
        <v>1.0900000000000001</v>
      </c>
      <c r="E45" s="484">
        <v>6.63</v>
      </c>
    </row>
    <row r="46" spans="1:5" ht="16.5" customHeight="1" x14ac:dyDescent="0.3">
      <c r="A46" s="481">
        <v>2</v>
      </c>
      <c r="B46" s="482">
        <v>71547801</v>
      </c>
      <c r="C46" s="482">
        <v>8971</v>
      </c>
      <c r="D46" s="483">
        <v>1.08</v>
      </c>
      <c r="E46" s="483">
        <v>6.63</v>
      </c>
    </row>
    <row r="47" spans="1:5" ht="16.5" customHeight="1" x14ac:dyDescent="0.3">
      <c r="A47" s="481">
        <v>3</v>
      </c>
      <c r="B47" s="482">
        <v>71225285</v>
      </c>
      <c r="C47" s="482">
        <v>8956</v>
      </c>
      <c r="D47" s="483">
        <v>1.07</v>
      </c>
      <c r="E47" s="483">
        <v>6.63</v>
      </c>
    </row>
    <row r="48" spans="1:5" ht="16.5" customHeight="1" x14ac:dyDescent="0.3">
      <c r="A48" s="481">
        <v>4</v>
      </c>
      <c r="B48" s="482">
        <v>71393329</v>
      </c>
      <c r="C48" s="482">
        <v>8956</v>
      </c>
      <c r="D48" s="483">
        <v>1.07</v>
      </c>
      <c r="E48" s="483">
        <v>6.63</v>
      </c>
    </row>
    <row r="49" spans="1:7" ht="16.5" customHeight="1" x14ac:dyDescent="0.3">
      <c r="A49" s="481">
        <v>5</v>
      </c>
      <c r="B49" s="482">
        <v>71190908</v>
      </c>
      <c r="C49" s="482">
        <v>8903</v>
      </c>
      <c r="D49" s="483">
        <v>1.0900000000000001</v>
      </c>
      <c r="E49" s="483">
        <v>6.62</v>
      </c>
    </row>
    <row r="50" spans="1:7" ht="16.5" customHeight="1" x14ac:dyDescent="0.3">
      <c r="A50" s="481">
        <v>6</v>
      </c>
      <c r="B50" s="485">
        <v>71150761</v>
      </c>
      <c r="C50" s="485">
        <v>8935</v>
      </c>
      <c r="D50" s="486">
        <v>1.0900000000000001</v>
      </c>
      <c r="E50" s="486">
        <v>6.62</v>
      </c>
    </row>
    <row r="51" spans="1:7" ht="16.5" customHeight="1" x14ac:dyDescent="0.3">
      <c r="A51" s="487" t="s">
        <v>18</v>
      </c>
      <c r="B51" s="488">
        <f>AVERAGE(B45:B50)</f>
        <v>71284216.5</v>
      </c>
      <c r="C51" s="489">
        <f>AVERAGE(C45:C50)</f>
        <v>8948.6666666666661</v>
      </c>
      <c r="D51" s="490">
        <f>AVERAGE(D45:D50)</f>
        <v>1.0816666666666668</v>
      </c>
      <c r="E51" s="490">
        <f>AVERAGE(E45:E50)</f>
        <v>6.626666666666666</v>
      </c>
    </row>
    <row r="52" spans="1:7" ht="16.5" customHeight="1" x14ac:dyDescent="0.3">
      <c r="A52" s="491" t="s">
        <v>19</v>
      </c>
      <c r="B52" s="492">
        <f>(STDEV(B45:B50)/B51)</f>
        <v>2.1636552325809428E-3</v>
      </c>
      <c r="C52" s="493"/>
      <c r="D52" s="493"/>
      <c r="E52" s="494"/>
    </row>
    <row r="53" spans="1:7" s="466" customFormat="1" ht="16.5" customHeight="1" x14ac:dyDescent="0.3">
      <c r="A53" s="495" t="s">
        <v>20</v>
      </c>
      <c r="B53" s="496">
        <f>COUNT(B45:B50)</f>
        <v>6</v>
      </c>
      <c r="C53" s="497"/>
      <c r="D53" s="498"/>
      <c r="E53" s="499"/>
    </row>
    <row r="54" spans="1:7" s="466" customFormat="1" ht="15.75" customHeight="1" x14ac:dyDescent="0.25">
      <c r="A54" s="474"/>
      <c r="B54" s="474"/>
      <c r="C54" s="474"/>
      <c r="D54" s="474"/>
      <c r="E54" s="474"/>
    </row>
    <row r="55" spans="1:7" s="466" customFormat="1" ht="16.5" customHeight="1" x14ac:dyDescent="0.3">
      <c r="A55" s="475" t="s">
        <v>21</v>
      </c>
      <c r="B55" s="500" t="s">
        <v>22</v>
      </c>
      <c r="C55" s="501"/>
      <c r="D55" s="501"/>
      <c r="E55" s="501"/>
    </row>
    <row r="56" spans="1:7" ht="16.5" customHeight="1" x14ac:dyDescent="0.3">
      <c r="A56" s="475"/>
      <c r="B56" s="500" t="s">
        <v>23</v>
      </c>
      <c r="C56" s="501"/>
      <c r="D56" s="501"/>
      <c r="E56" s="501"/>
    </row>
    <row r="57" spans="1:7" ht="16.5" customHeight="1" x14ac:dyDescent="0.3">
      <c r="A57" s="475"/>
      <c r="B57" s="500" t="s">
        <v>24</v>
      </c>
      <c r="C57" s="501"/>
      <c r="D57" s="501"/>
      <c r="E57" s="501"/>
    </row>
    <row r="58" spans="1:7" ht="14.25" customHeight="1" thickBot="1" x14ac:dyDescent="0.3">
      <c r="A58" s="502"/>
      <c r="B58" s="503"/>
      <c r="D58" s="504"/>
      <c r="F58" s="505"/>
      <c r="G58" s="505"/>
    </row>
    <row r="59" spans="1:7" ht="15" customHeight="1" x14ac:dyDescent="0.3">
      <c r="B59" s="506" t="s">
        <v>26</v>
      </c>
      <c r="C59" s="506"/>
      <c r="E59" s="507" t="s">
        <v>27</v>
      </c>
      <c r="F59" s="508"/>
      <c r="G59" s="507" t="s">
        <v>28</v>
      </c>
    </row>
    <row r="60" spans="1:7" ht="15" customHeight="1" x14ac:dyDescent="0.3">
      <c r="A60" s="509" t="s">
        <v>29</v>
      </c>
      <c r="B60" s="510"/>
      <c r="C60" s="510"/>
      <c r="E60" s="510"/>
      <c r="G60" s="510"/>
    </row>
    <row r="61" spans="1:7" ht="15" customHeight="1" x14ac:dyDescent="0.3">
      <c r="A61" s="509" t="s">
        <v>30</v>
      </c>
      <c r="B61" s="511"/>
      <c r="C61" s="511"/>
      <c r="E61" s="511"/>
      <c r="G61" s="5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1" t="s">
        <v>31</v>
      </c>
      <c r="B11" s="422"/>
      <c r="C11" s="422"/>
      <c r="D11" s="422"/>
      <c r="E11" s="422"/>
      <c r="F11" s="423"/>
      <c r="G11" s="43"/>
    </row>
    <row r="12" spans="1:7" ht="16.5" customHeight="1" x14ac:dyDescent="0.3">
      <c r="A12" s="420" t="s">
        <v>32</v>
      </c>
      <c r="B12" s="420"/>
      <c r="C12" s="420"/>
      <c r="D12" s="420"/>
      <c r="E12" s="420"/>
      <c r="F12" s="420"/>
      <c r="G12" s="42"/>
    </row>
    <row r="14" spans="1:7" ht="16.5" customHeight="1" x14ac:dyDescent="0.3">
      <c r="A14" s="425" t="s">
        <v>33</v>
      </c>
      <c r="B14" s="425"/>
      <c r="C14" s="12" t="s">
        <v>5</v>
      </c>
    </row>
    <row r="15" spans="1:7" ht="16.5" customHeight="1" x14ac:dyDescent="0.3">
      <c r="A15" s="425" t="s">
        <v>34</v>
      </c>
      <c r="B15" s="425"/>
      <c r="C15" s="12" t="s">
        <v>7</v>
      </c>
    </row>
    <row r="16" spans="1:7" ht="16.5" customHeight="1" x14ac:dyDescent="0.3">
      <c r="A16" s="425" t="s">
        <v>35</v>
      </c>
      <c r="B16" s="425"/>
      <c r="C16" s="12" t="s">
        <v>9</v>
      </c>
    </row>
    <row r="17" spans="1:5" ht="16.5" customHeight="1" x14ac:dyDescent="0.3">
      <c r="A17" s="425" t="s">
        <v>36</v>
      </c>
      <c r="B17" s="425"/>
      <c r="C17" s="12" t="s">
        <v>11</v>
      </c>
    </row>
    <row r="18" spans="1:5" ht="16.5" customHeight="1" x14ac:dyDescent="0.3">
      <c r="A18" s="425" t="s">
        <v>37</v>
      </c>
      <c r="B18" s="425"/>
      <c r="C18" s="49" t="s">
        <v>12</v>
      </c>
    </row>
    <row r="19" spans="1:5" ht="16.5" customHeight="1" x14ac:dyDescent="0.3">
      <c r="A19" s="425" t="s">
        <v>38</v>
      </c>
      <c r="B19" s="42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0" t="s">
        <v>1</v>
      </c>
      <c r="B21" s="420"/>
      <c r="C21" s="11" t="s">
        <v>39</v>
      </c>
      <c r="D21" s="18"/>
    </row>
    <row r="22" spans="1:5" ht="15.75" customHeight="1" x14ac:dyDescent="0.3">
      <c r="A22" s="424"/>
      <c r="B22" s="424"/>
      <c r="C22" s="9"/>
      <c r="D22" s="424"/>
      <c r="E22" s="424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1983.28</v>
      </c>
      <c r="D24" s="39">
        <f t="shared" ref="D24:D43" si="0">(C24-$C$46)/$C$46</f>
        <v>6.6368761813495273E-3</v>
      </c>
      <c r="E24" s="5"/>
    </row>
    <row r="25" spans="1:5" ht="15.75" customHeight="1" x14ac:dyDescent="0.3">
      <c r="C25" s="47">
        <v>1960.39</v>
      </c>
      <c r="D25" s="40">
        <f t="shared" si="0"/>
        <v>-4.9812100675870642E-3</v>
      </c>
      <c r="E25" s="5"/>
    </row>
    <row r="26" spans="1:5" ht="15.75" customHeight="1" x14ac:dyDescent="0.3">
      <c r="C26" s="47">
        <v>1970.18</v>
      </c>
      <c r="D26" s="40">
        <f t="shared" si="0"/>
        <v>-1.2181479684510824E-5</v>
      </c>
      <c r="E26" s="5"/>
    </row>
    <row r="27" spans="1:5" ht="15.75" customHeight="1" x14ac:dyDescent="0.3">
      <c r="C27" s="47">
        <v>1979.42</v>
      </c>
      <c r="D27" s="40">
        <f t="shared" si="0"/>
        <v>4.6776881987853364E-3</v>
      </c>
      <c r="E27" s="5"/>
    </row>
    <row r="28" spans="1:5" ht="15.75" customHeight="1" x14ac:dyDescent="0.3">
      <c r="C28" s="47">
        <v>1973.26</v>
      </c>
      <c r="D28" s="40">
        <f t="shared" si="0"/>
        <v>1.5511084131387331E-3</v>
      </c>
      <c r="E28" s="5"/>
    </row>
    <row r="29" spans="1:5" ht="15.75" customHeight="1" x14ac:dyDescent="0.3">
      <c r="C29" s="47">
        <v>1956.76</v>
      </c>
      <c r="D29" s="40">
        <f t="shared" si="0"/>
        <v>-6.8236588698431288E-3</v>
      </c>
      <c r="E29" s="5"/>
    </row>
    <row r="30" spans="1:5" ht="15.75" customHeight="1" x14ac:dyDescent="0.3">
      <c r="C30" s="47">
        <v>1995.19</v>
      </c>
      <c r="D30" s="40">
        <f t="shared" si="0"/>
        <v>1.2681935474701931E-2</v>
      </c>
      <c r="E30" s="5"/>
    </row>
    <row r="31" spans="1:5" ht="15.75" customHeight="1" x14ac:dyDescent="0.3">
      <c r="C31" s="47">
        <v>1980.47</v>
      </c>
      <c r="D31" s="40">
        <f t="shared" si="0"/>
        <v>5.2106279349750685E-3</v>
      </c>
      <c r="E31" s="5"/>
    </row>
    <row r="32" spans="1:5" ht="15.75" customHeight="1" x14ac:dyDescent="0.3">
      <c r="C32" s="47">
        <v>1958.96</v>
      </c>
      <c r="D32" s="40">
        <f t="shared" si="0"/>
        <v>-5.7070232321121909E-3</v>
      </c>
      <c r="E32" s="5"/>
    </row>
    <row r="33" spans="1:7" ht="15.75" customHeight="1" x14ac:dyDescent="0.3">
      <c r="C33" s="47">
        <v>1972.57</v>
      </c>
      <c r="D33" s="40">
        <f t="shared" si="0"/>
        <v>1.2008908722140094E-3</v>
      </c>
      <c r="E33" s="5"/>
    </row>
    <row r="34" spans="1:7" ht="15.75" customHeight="1" x14ac:dyDescent="0.3">
      <c r="C34" s="47">
        <v>1980.67</v>
      </c>
      <c r="D34" s="40">
        <f t="shared" si="0"/>
        <v>5.3121402656779015E-3</v>
      </c>
      <c r="E34" s="5"/>
    </row>
    <row r="35" spans="1:7" ht="15.75" customHeight="1" x14ac:dyDescent="0.3">
      <c r="C35" s="47">
        <v>1983.58</v>
      </c>
      <c r="D35" s="40">
        <f t="shared" si="0"/>
        <v>6.7891446774037204E-3</v>
      </c>
      <c r="E35" s="5"/>
    </row>
    <row r="36" spans="1:7" ht="15.75" customHeight="1" x14ac:dyDescent="0.3">
      <c r="C36" s="47">
        <v>1982.99</v>
      </c>
      <c r="D36" s="40">
        <f t="shared" si="0"/>
        <v>6.4896833018304708E-3</v>
      </c>
      <c r="E36" s="5"/>
    </row>
    <row r="37" spans="1:7" ht="15.75" customHeight="1" x14ac:dyDescent="0.3">
      <c r="C37" s="47">
        <v>1946.61</v>
      </c>
      <c r="D37" s="40">
        <f t="shared" si="0"/>
        <v>-1.1975409653010806E-2</v>
      </c>
      <c r="E37" s="5"/>
    </row>
    <row r="38" spans="1:7" ht="15.75" customHeight="1" x14ac:dyDescent="0.3">
      <c r="C38" s="47">
        <v>1964.18</v>
      </c>
      <c r="D38" s="40">
        <f t="shared" si="0"/>
        <v>-3.0575514007688243E-3</v>
      </c>
      <c r="E38" s="5"/>
    </row>
    <row r="39" spans="1:7" ht="15.75" customHeight="1" x14ac:dyDescent="0.3">
      <c r="C39" s="47">
        <v>1964.81</v>
      </c>
      <c r="D39" s="40">
        <f t="shared" si="0"/>
        <v>-2.7377875590550312E-3</v>
      </c>
      <c r="E39" s="5"/>
    </row>
    <row r="40" spans="1:7" ht="15.75" customHeight="1" x14ac:dyDescent="0.3">
      <c r="C40" s="47">
        <v>1963.69</v>
      </c>
      <c r="D40" s="40">
        <f t="shared" si="0"/>
        <v>-3.3062566109907147E-3</v>
      </c>
      <c r="E40" s="5"/>
    </row>
    <row r="41" spans="1:7" ht="15.75" customHeight="1" x14ac:dyDescent="0.3">
      <c r="C41" s="47">
        <v>1952.47</v>
      </c>
      <c r="D41" s="40">
        <f t="shared" si="0"/>
        <v>-9.0010983634183951E-3</v>
      </c>
      <c r="E41" s="5"/>
    </row>
    <row r="42" spans="1:7" ht="15.75" customHeight="1" x14ac:dyDescent="0.3">
      <c r="C42" s="47">
        <v>1963.61</v>
      </c>
      <c r="D42" s="40">
        <f t="shared" si="0"/>
        <v>-3.3468615432719171E-3</v>
      </c>
      <c r="E42" s="5"/>
    </row>
    <row r="43" spans="1:7" ht="16.5" customHeight="1" x14ac:dyDescent="0.3">
      <c r="C43" s="48">
        <v>1970.99</v>
      </c>
      <c r="D43" s="41">
        <f t="shared" si="0"/>
        <v>3.9894345966184382E-4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39404.080000000009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1970.2040000000004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18">
        <f>C46</f>
        <v>1970.2040000000004</v>
      </c>
      <c r="C49" s="45">
        <f>-IF(C46&lt;=80,10%,IF(C46&lt;250,7.5%,5%))</f>
        <v>-0.05</v>
      </c>
      <c r="D49" s="33">
        <f>IF(C46&lt;=80,C46*0.9,IF(C46&lt;250,C46*0.925,C46*0.95))</f>
        <v>1871.6938000000002</v>
      </c>
    </row>
    <row r="50" spans="1:6" ht="17.25" customHeight="1" x14ac:dyDescent="0.3">
      <c r="B50" s="419"/>
      <c r="C50" s="46">
        <f>IF(C46&lt;=80, 10%, IF(C46&lt;250, 7.5%, 5%))</f>
        <v>0.05</v>
      </c>
      <c r="D50" s="33">
        <f>IF(C46&lt;=80, C46*1.1, IF(C46&lt;250, C46*1.075, C46*1.05))</f>
        <v>2068.7142000000003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B43" zoomScale="55" zoomScaleNormal="40" zoomScalePageLayoutView="55" workbookViewId="0">
      <selection activeCell="G120" sqref="G1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4" t="s">
        <v>45</v>
      </c>
      <c r="B1" s="454"/>
      <c r="C1" s="454"/>
      <c r="D1" s="454"/>
      <c r="E1" s="454"/>
      <c r="F1" s="454"/>
      <c r="G1" s="454"/>
      <c r="H1" s="454"/>
      <c r="I1" s="454"/>
    </row>
    <row r="2" spans="1:9" ht="18.75" customHeight="1" x14ac:dyDescent="0.25">
      <c r="A2" s="454"/>
      <c r="B2" s="454"/>
      <c r="C2" s="454"/>
      <c r="D2" s="454"/>
      <c r="E2" s="454"/>
      <c r="F2" s="454"/>
      <c r="G2" s="454"/>
      <c r="H2" s="454"/>
      <c r="I2" s="454"/>
    </row>
    <row r="3" spans="1:9" ht="18.75" customHeight="1" x14ac:dyDescent="0.25">
      <c r="A3" s="454"/>
      <c r="B3" s="454"/>
      <c r="C3" s="454"/>
      <c r="D3" s="454"/>
      <c r="E3" s="454"/>
      <c r="F3" s="454"/>
      <c r="G3" s="454"/>
      <c r="H3" s="454"/>
      <c r="I3" s="454"/>
    </row>
    <row r="4" spans="1:9" ht="18.75" customHeight="1" x14ac:dyDescent="0.25">
      <c r="A4" s="454"/>
      <c r="B4" s="454"/>
      <c r="C4" s="454"/>
      <c r="D4" s="454"/>
      <c r="E4" s="454"/>
      <c r="F4" s="454"/>
      <c r="G4" s="454"/>
      <c r="H4" s="454"/>
      <c r="I4" s="454"/>
    </row>
    <row r="5" spans="1:9" ht="18.75" customHeight="1" x14ac:dyDescent="0.25">
      <c r="A5" s="454"/>
      <c r="B5" s="454"/>
      <c r="C5" s="454"/>
      <c r="D5" s="454"/>
      <c r="E5" s="454"/>
      <c r="F5" s="454"/>
      <c r="G5" s="454"/>
      <c r="H5" s="454"/>
      <c r="I5" s="454"/>
    </row>
    <row r="6" spans="1:9" ht="18.75" customHeight="1" x14ac:dyDescent="0.25">
      <c r="A6" s="454"/>
      <c r="B6" s="454"/>
      <c r="C6" s="454"/>
      <c r="D6" s="454"/>
      <c r="E6" s="454"/>
      <c r="F6" s="454"/>
      <c r="G6" s="454"/>
      <c r="H6" s="454"/>
      <c r="I6" s="454"/>
    </row>
    <row r="7" spans="1:9" ht="18.75" customHeight="1" x14ac:dyDescent="0.25">
      <c r="A7" s="454"/>
      <c r="B7" s="454"/>
      <c r="C7" s="454"/>
      <c r="D7" s="454"/>
      <c r="E7" s="454"/>
      <c r="F7" s="454"/>
      <c r="G7" s="454"/>
      <c r="H7" s="454"/>
      <c r="I7" s="454"/>
    </row>
    <row r="8" spans="1:9" x14ac:dyDescent="0.25">
      <c r="A8" s="455" t="s">
        <v>46</v>
      </c>
      <c r="B8" s="455"/>
      <c r="C8" s="455"/>
      <c r="D8" s="455"/>
      <c r="E8" s="455"/>
      <c r="F8" s="455"/>
      <c r="G8" s="455"/>
      <c r="H8" s="455"/>
      <c r="I8" s="455"/>
    </row>
    <row r="9" spans="1:9" x14ac:dyDescent="0.25">
      <c r="A9" s="455"/>
      <c r="B9" s="455"/>
      <c r="C9" s="455"/>
      <c r="D9" s="455"/>
      <c r="E9" s="455"/>
      <c r="F9" s="455"/>
      <c r="G9" s="455"/>
      <c r="H9" s="455"/>
      <c r="I9" s="455"/>
    </row>
    <row r="10" spans="1:9" x14ac:dyDescent="0.25">
      <c r="A10" s="455"/>
      <c r="B10" s="455"/>
      <c r="C10" s="455"/>
      <c r="D10" s="455"/>
      <c r="E10" s="455"/>
      <c r="F10" s="455"/>
      <c r="G10" s="455"/>
      <c r="H10" s="455"/>
      <c r="I10" s="455"/>
    </row>
    <row r="11" spans="1:9" x14ac:dyDescent="0.25">
      <c r="A11" s="455"/>
      <c r="B11" s="455"/>
      <c r="C11" s="455"/>
      <c r="D11" s="455"/>
      <c r="E11" s="455"/>
      <c r="F11" s="455"/>
      <c r="G11" s="455"/>
      <c r="H11" s="455"/>
      <c r="I11" s="455"/>
    </row>
    <row r="12" spans="1:9" x14ac:dyDescent="0.25">
      <c r="A12" s="455"/>
      <c r="B12" s="455"/>
      <c r="C12" s="455"/>
      <c r="D12" s="455"/>
      <c r="E12" s="455"/>
      <c r="F12" s="455"/>
      <c r="G12" s="455"/>
      <c r="H12" s="455"/>
      <c r="I12" s="455"/>
    </row>
    <row r="13" spans="1:9" x14ac:dyDescent="0.25">
      <c r="A13" s="455"/>
      <c r="B13" s="455"/>
      <c r="C13" s="455"/>
      <c r="D13" s="455"/>
      <c r="E13" s="455"/>
      <c r="F13" s="455"/>
      <c r="G13" s="455"/>
      <c r="H13" s="455"/>
      <c r="I13" s="455"/>
    </row>
    <row r="14" spans="1:9" x14ac:dyDescent="0.25">
      <c r="A14" s="455"/>
      <c r="B14" s="455"/>
      <c r="C14" s="455"/>
      <c r="D14" s="455"/>
      <c r="E14" s="455"/>
      <c r="F14" s="455"/>
      <c r="G14" s="455"/>
      <c r="H14" s="455"/>
      <c r="I14" s="455"/>
    </row>
    <row r="15" spans="1:9" ht="19.5" customHeight="1" x14ac:dyDescent="0.3">
      <c r="A15" s="50"/>
    </row>
    <row r="16" spans="1:9" ht="19.5" customHeight="1" x14ac:dyDescent="0.3">
      <c r="A16" s="427" t="s">
        <v>31</v>
      </c>
      <c r="B16" s="428"/>
      <c r="C16" s="428"/>
      <c r="D16" s="428"/>
      <c r="E16" s="428"/>
      <c r="F16" s="428"/>
      <c r="G16" s="428"/>
      <c r="H16" s="429"/>
    </row>
    <row r="17" spans="1:14" ht="20.25" customHeight="1" x14ac:dyDescent="0.25">
      <c r="A17" s="430" t="s">
        <v>47</v>
      </c>
      <c r="B17" s="430"/>
      <c r="C17" s="430"/>
      <c r="D17" s="430"/>
      <c r="E17" s="430"/>
      <c r="F17" s="430"/>
      <c r="G17" s="430"/>
      <c r="H17" s="430"/>
    </row>
    <row r="18" spans="1:14" ht="26.25" customHeight="1" x14ac:dyDescent="0.4">
      <c r="A18" s="52" t="s">
        <v>33</v>
      </c>
      <c r="B18" s="426" t="s">
        <v>5</v>
      </c>
      <c r="C18" s="426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31" t="s">
        <v>9</v>
      </c>
      <c r="C20" s="43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31" t="s">
        <v>11</v>
      </c>
      <c r="C21" s="431"/>
      <c r="D21" s="431"/>
      <c r="E21" s="431"/>
      <c r="F21" s="431"/>
      <c r="G21" s="431"/>
      <c r="H21" s="431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26"/>
      <c r="C26" s="426"/>
    </row>
    <row r="27" spans="1:14" ht="26.25" customHeight="1" x14ac:dyDescent="0.4">
      <c r="A27" s="61" t="s">
        <v>48</v>
      </c>
      <c r="B27" s="432" t="s">
        <v>126</v>
      </c>
      <c r="C27" s="432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433" t="s">
        <v>50</v>
      </c>
      <c r="D29" s="434"/>
      <c r="E29" s="434"/>
      <c r="F29" s="434"/>
      <c r="G29" s="43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36" t="s">
        <v>53</v>
      </c>
      <c r="D31" s="437"/>
      <c r="E31" s="437"/>
      <c r="F31" s="437"/>
      <c r="G31" s="437"/>
      <c r="H31" s="43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36" t="s">
        <v>55</v>
      </c>
      <c r="D32" s="437"/>
      <c r="E32" s="437"/>
      <c r="F32" s="437"/>
      <c r="G32" s="437"/>
      <c r="H32" s="43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39" t="s">
        <v>59</v>
      </c>
      <c r="E36" s="440"/>
      <c r="F36" s="439" t="s">
        <v>60</v>
      </c>
      <c r="G36" s="44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50</v>
      </c>
      <c r="C38" s="83">
        <v>1</v>
      </c>
      <c r="D38" s="268">
        <v>248528710</v>
      </c>
      <c r="E38" s="85">
        <f>IF(ISBLANK(D38),"-",$D$48/$D$45*D38)</f>
        <v>255258209.81444308</v>
      </c>
      <c r="F38" s="268">
        <v>261299310</v>
      </c>
      <c r="G38" s="86">
        <f>IF(ISBLANK(F38),"-",$D$48/$F$45*F38)</f>
        <v>253874866.46758857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273">
        <v>249300360</v>
      </c>
      <c r="E39" s="90">
        <f>IF(ISBLANK(D39),"-",$D$48/$D$45*D39)</f>
        <v>256050754.05451626</v>
      </c>
      <c r="F39" s="273">
        <v>261708070</v>
      </c>
      <c r="G39" s="91">
        <f>IF(ISBLANK(F39),"-",$D$48/$F$45*F39)</f>
        <v>254272012.14094412</v>
      </c>
      <c r="I39" s="443">
        <f>ABS((F43/D43*D42)-F42)/D42</f>
        <v>7.0375576175274171E-3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273">
        <v>248804260</v>
      </c>
      <c r="E40" s="90">
        <f>IF(ISBLANK(D40),"-",$D$48/$D$45*D40)</f>
        <v>255541220.97928745</v>
      </c>
      <c r="F40" s="273">
        <v>261014480</v>
      </c>
      <c r="G40" s="91">
        <f>IF(ISBLANK(F40),"-",$D$48/$F$45*F40)</f>
        <v>253598129.50178501</v>
      </c>
      <c r="I40" s="44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278"/>
      <c r="E41" s="95" t="str">
        <f>IF(ISBLANK(D41),"-",$D$48/$D$45*D41)</f>
        <v>-</v>
      </c>
      <c r="F41" s="278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248877776.66666666</v>
      </c>
      <c r="E42" s="100">
        <f>AVERAGE(E38:E41)</f>
        <v>255616728.28274894</v>
      </c>
      <c r="F42" s="99">
        <f>AVERAGE(F38:F41)</f>
        <v>261340620</v>
      </c>
      <c r="G42" s="101">
        <f>AVERAGE(G38:G41)</f>
        <v>253915002.70343924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19.61</v>
      </c>
      <c r="E43" s="92"/>
      <c r="F43" s="104">
        <v>20.73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19.61</v>
      </c>
      <c r="E44" s="107"/>
      <c r="F44" s="106">
        <f>F43*$B$34</f>
        <v>20.73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125</v>
      </c>
      <c r="C45" s="105" t="s">
        <v>77</v>
      </c>
      <c r="D45" s="109">
        <f>D44*$B$30/100</f>
        <v>19.472729999999999</v>
      </c>
      <c r="E45" s="110"/>
      <c r="F45" s="109">
        <f>F44*$B$30/100</f>
        <v>20.584890000000001</v>
      </c>
      <c r="H45" s="102"/>
    </row>
    <row r="46" spans="1:14" ht="19.5" customHeight="1" x14ac:dyDescent="0.3">
      <c r="A46" s="444" t="s">
        <v>78</v>
      </c>
      <c r="B46" s="445"/>
      <c r="C46" s="105" t="s">
        <v>79</v>
      </c>
      <c r="D46" s="111">
        <f>D45/$B$45</f>
        <v>0.15578183999999998</v>
      </c>
      <c r="E46" s="112"/>
      <c r="F46" s="113">
        <f>F45/$B$45</f>
        <v>0.16467912000000001</v>
      </c>
      <c r="H46" s="102"/>
    </row>
    <row r="47" spans="1:14" ht="27" customHeight="1" x14ac:dyDescent="0.4">
      <c r="A47" s="446"/>
      <c r="B47" s="447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254765865.49309409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3.8840948315966334E-3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
Atazanavir (as sulfate) equivalent to Atazanavir 300 mg
Ritonavir USP 100 MG</v>
      </c>
    </row>
    <row r="56" spans="1:12" ht="26.25" customHeight="1" x14ac:dyDescent="0.4">
      <c r="A56" s="129" t="s">
        <v>87</v>
      </c>
      <c r="B56" s="130">
        <v>100</v>
      </c>
      <c r="C56" s="51" t="str">
        <f>B20</f>
        <v>ATAZANAVIR, RITONAVIR</v>
      </c>
      <c r="H56" s="131"/>
    </row>
    <row r="57" spans="1:12" ht="18.75" x14ac:dyDescent="0.3">
      <c r="A57" s="128" t="s">
        <v>88</v>
      </c>
      <c r="B57" s="223">
        <f>Uniformity!C46</f>
        <v>1970.2040000000004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448" t="s">
        <v>94</v>
      </c>
      <c r="D60" s="451">
        <v>1972.69</v>
      </c>
      <c r="E60" s="134">
        <v>1</v>
      </c>
      <c r="F60" s="135">
        <v>259164780</v>
      </c>
      <c r="G60" s="225">
        <f>IF(ISBLANK(F60),"-",(F60/$D$50*$D$47*$B$68)*($B$57/$D$60))</f>
        <v>101.59845312601098</v>
      </c>
      <c r="H60" s="136">
        <f>IF(ISBLANK(F60),"-",G60/$B$56)</f>
        <v>1.0159845312601099</v>
      </c>
      <c r="L60" s="64"/>
    </row>
    <row r="61" spans="1:12" s="3" customFormat="1" ht="26.25" customHeight="1" x14ac:dyDescent="0.4">
      <c r="A61" s="76" t="s">
        <v>95</v>
      </c>
      <c r="B61" s="77">
        <v>25</v>
      </c>
      <c r="C61" s="449"/>
      <c r="D61" s="452"/>
      <c r="E61" s="137">
        <v>2</v>
      </c>
      <c r="F61" s="89">
        <v>259574640</v>
      </c>
      <c r="G61" s="226">
        <f>IF(ISBLANK(F61),"-",(F61/$D$50*$D$47*$B$68)*($B$57/$D$60))</f>
        <v>101.7591275123926</v>
      </c>
      <c r="H61" s="138">
        <f t="shared" ref="H61:H70" si="0">IF(ISBLANK(F61),"-",G61/$B$56)</f>
        <v>1.017591275123926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49"/>
      <c r="D62" s="452"/>
      <c r="E62" s="137">
        <v>3</v>
      </c>
      <c r="F62" s="139">
        <v>259283500</v>
      </c>
      <c r="G62" s="226">
        <f>IF(ISBLANK(F62),"-",(F62/$D$50*$D$47*$B$68)*($B$57/$D$60))</f>
        <v>101.64499405011</v>
      </c>
      <c r="H62" s="138">
        <f t="shared" si="0"/>
        <v>1.0164499405011</v>
      </c>
      <c r="L62" s="64"/>
    </row>
    <row r="63" spans="1:12" ht="27" customHeight="1" x14ac:dyDescent="0.4">
      <c r="A63" s="76" t="s">
        <v>97</v>
      </c>
      <c r="B63" s="77">
        <v>1</v>
      </c>
      <c r="C63" s="450"/>
      <c r="D63" s="453"/>
      <c r="E63" s="140">
        <v>4</v>
      </c>
      <c r="F63" s="141"/>
      <c r="G63" s="226"/>
      <c r="H63" s="138"/>
    </row>
    <row r="64" spans="1:12" ht="26.25" customHeight="1" x14ac:dyDescent="0.4">
      <c r="A64" s="76" t="s">
        <v>98</v>
      </c>
      <c r="B64" s="77">
        <v>1</v>
      </c>
      <c r="C64" s="448" t="s">
        <v>99</v>
      </c>
      <c r="D64" s="451">
        <v>1964.58</v>
      </c>
      <c r="E64" s="134">
        <v>1</v>
      </c>
      <c r="F64" s="135">
        <v>260776940</v>
      </c>
      <c r="G64" s="227">
        <f>IF(ISBLANK(F64),"-",(F64/$D$50*$D$47*$B$68)*($B$57/$D$64))</f>
        <v>102.65247474174463</v>
      </c>
      <c r="H64" s="142">
        <f>IF(ISBLANK(F64),"-",G64/$B$56)</f>
        <v>1.0265247474174464</v>
      </c>
    </row>
    <row r="65" spans="1:8" ht="26.25" customHeight="1" x14ac:dyDescent="0.4">
      <c r="A65" s="76" t="s">
        <v>100</v>
      </c>
      <c r="B65" s="77">
        <v>1</v>
      </c>
      <c r="C65" s="449"/>
      <c r="D65" s="452"/>
      <c r="E65" s="137">
        <v>2</v>
      </c>
      <c r="F65" s="89">
        <v>261081910</v>
      </c>
      <c r="G65" s="228">
        <f>IF(ISBLANK(F65),"-",(F65/$D$50*$D$47*$B$68)*($B$57/$D$64))</f>
        <v>102.7725234133104</v>
      </c>
      <c r="H65" s="143">
        <f t="shared" si="0"/>
        <v>1.027725234133104</v>
      </c>
    </row>
    <row r="66" spans="1:8" ht="26.25" customHeight="1" x14ac:dyDescent="0.4">
      <c r="A66" s="76" t="s">
        <v>101</v>
      </c>
      <c r="B66" s="77">
        <v>1</v>
      </c>
      <c r="C66" s="449"/>
      <c r="D66" s="452"/>
      <c r="E66" s="137">
        <v>3</v>
      </c>
      <c r="F66" s="89">
        <v>260539390</v>
      </c>
      <c r="G66" s="228">
        <f>IF(ISBLANK(F66),"-",(F66/$D$50*$D$47*$B$68)*($B$57/$D$64))</f>
        <v>102.55896534104799</v>
      </c>
      <c r="H66" s="143">
        <f t="shared" si="0"/>
        <v>1.02558965341048</v>
      </c>
    </row>
    <row r="67" spans="1:8" ht="27" customHeight="1" x14ac:dyDescent="0.4">
      <c r="A67" s="76" t="s">
        <v>102</v>
      </c>
      <c r="B67" s="77">
        <v>1</v>
      </c>
      <c r="C67" s="450"/>
      <c r="D67" s="453"/>
      <c r="E67" s="140">
        <v>4</v>
      </c>
      <c r="F67" s="141"/>
      <c r="G67" s="229"/>
      <c r="H67" s="144"/>
    </row>
    <row r="68" spans="1:8" ht="26.25" customHeight="1" x14ac:dyDescent="0.4">
      <c r="A68" s="76" t="s">
        <v>103</v>
      </c>
      <c r="B68" s="145">
        <f>(B67/B66)*(B65/B64)*(B63/B62)*(B61/B60)*B59</f>
        <v>625</v>
      </c>
      <c r="C68" s="448" t="s">
        <v>104</v>
      </c>
      <c r="D68" s="451">
        <v>1972.54</v>
      </c>
      <c r="E68" s="134">
        <v>1</v>
      </c>
      <c r="F68" s="135">
        <v>260775940</v>
      </c>
      <c r="G68" s="227">
        <f>IF(ISBLANK(F68),"-",(F68/$D$50*$D$47*$B$68)*($B$57/$D$68))</f>
        <v>102.23783826389163</v>
      </c>
      <c r="H68" s="138">
        <f>IF(ISBLANK(F68),"-",G68/$B$56)</f>
        <v>1.0223783826389163</v>
      </c>
    </row>
    <row r="69" spans="1:8" ht="27" customHeight="1" x14ac:dyDescent="0.4">
      <c r="A69" s="124" t="s">
        <v>105</v>
      </c>
      <c r="B69" s="146">
        <f>(D47*B68)/B56*B57</f>
        <v>1970.2040000000004</v>
      </c>
      <c r="C69" s="449"/>
      <c r="D69" s="452"/>
      <c r="E69" s="137">
        <v>2</v>
      </c>
      <c r="F69" s="89">
        <v>261460180</v>
      </c>
      <c r="G69" s="228">
        <f>IF(ISBLANK(F69),"-",(F69/$D$50*$D$47*$B$68)*($B$57/$D$68))</f>
        <v>102.50609621151396</v>
      </c>
      <c r="H69" s="138">
        <f t="shared" si="0"/>
        <v>1.0250609621151396</v>
      </c>
    </row>
    <row r="70" spans="1:8" ht="26.25" customHeight="1" x14ac:dyDescent="0.4">
      <c r="A70" s="461" t="s">
        <v>78</v>
      </c>
      <c r="B70" s="462"/>
      <c r="C70" s="449"/>
      <c r="D70" s="452"/>
      <c r="E70" s="137">
        <v>3</v>
      </c>
      <c r="F70" s="89">
        <v>260242600</v>
      </c>
      <c r="G70" s="228">
        <f>IF(ISBLANK(F70),"-",(F70/$D$50*$D$47*$B$68)*($B$57/$D$68))</f>
        <v>102.02874102639471</v>
      </c>
      <c r="H70" s="138">
        <f t="shared" si="0"/>
        <v>1.0202874102639472</v>
      </c>
    </row>
    <row r="71" spans="1:8" ht="27" customHeight="1" x14ac:dyDescent="0.4">
      <c r="A71" s="463"/>
      <c r="B71" s="464"/>
      <c r="C71" s="460"/>
      <c r="D71" s="453"/>
      <c r="E71" s="140">
        <v>4</v>
      </c>
      <c r="F71" s="141"/>
      <c r="G71" s="229"/>
      <c r="H71" s="147"/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1.0219546818737966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4.443779970213598E-3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456" t="str">
        <f>B20</f>
        <v>ATAZANAVIR, RITONAVIR</v>
      </c>
      <c r="D76" s="456"/>
      <c r="E76" s="157" t="s">
        <v>108</v>
      </c>
      <c r="F76" s="157"/>
      <c r="G76" s="158">
        <f>H72</f>
        <v>1.0219546818737966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42">
        <f>B26</f>
        <v>0</v>
      </c>
      <c r="C79" s="442"/>
    </row>
    <row r="80" spans="1:8" ht="26.25" customHeight="1" x14ac:dyDescent="0.4">
      <c r="A80" s="61" t="s">
        <v>48</v>
      </c>
      <c r="B80" s="442" t="str">
        <f>B27</f>
        <v>R9-1</v>
      </c>
      <c r="C80" s="442"/>
    </row>
    <row r="81" spans="1:12" ht="27" customHeight="1" x14ac:dyDescent="0.4">
      <c r="A81" s="61" t="s">
        <v>6</v>
      </c>
      <c r="B81" s="160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433" t="s">
        <v>50</v>
      </c>
      <c r="D82" s="434"/>
      <c r="E82" s="434"/>
      <c r="F82" s="434"/>
      <c r="G82" s="43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154.46</v>
      </c>
      <c r="C84" s="436" t="s">
        <v>111</v>
      </c>
      <c r="D84" s="437"/>
      <c r="E84" s="437"/>
      <c r="F84" s="437"/>
      <c r="G84" s="437"/>
      <c r="H84" s="43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165.23</v>
      </c>
      <c r="C85" s="436" t="s">
        <v>112</v>
      </c>
      <c r="D85" s="437"/>
      <c r="E85" s="437"/>
      <c r="F85" s="437"/>
      <c r="G85" s="437"/>
      <c r="H85" s="43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0.93481813230042976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/>
      <c r="D89" s="161" t="s">
        <v>59</v>
      </c>
      <c r="E89" s="162"/>
      <c r="F89" s="439" t="s">
        <v>60</v>
      </c>
      <c r="G89" s="441"/>
    </row>
    <row r="90" spans="1:12" ht="27" customHeight="1" x14ac:dyDescent="0.4">
      <c r="A90" s="76" t="s">
        <v>61</v>
      </c>
      <c r="B90" s="77"/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/>
      <c r="C91" s="165">
        <v>1</v>
      </c>
      <c r="D91" s="84"/>
      <c r="E91" s="85"/>
      <c r="F91" s="84"/>
      <c r="G91" s="86"/>
      <c r="I91" s="87"/>
    </row>
    <row r="92" spans="1:12" ht="26.25" customHeight="1" x14ac:dyDescent="0.4">
      <c r="A92" s="76" t="s">
        <v>67</v>
      </c>
      <c r="B92" s="77"/>
      <c r="C92" s="149">
        <v>2</v>
      </c>
      <c r="D92" s="89"/>
      <c r="E92" s="90"/>
      <c r="F92" s="89"/>
      <c r="G92" s="91"/>
      <c r="I92" s="443" t="e">
        <f>ABS((F96/D96*D95)-F95)/D95</f>
        <v>#DIV/0!</v>
      </c>
    </row>
    <row r="93" spans="1:12" ht="26.25" customHeight="1" x14ac:dyDescent="0.4">
      <c r="A93" s="76" t="s">
        <v>68</v>
      </c>
      <c r="B93" s="77"/>
      <c r="C93" s="149">
        <v>3</v>
      </c>
      <c r="D93" s="89"/>
      <c r="E93" s="90"/>
      <c r="F93" s="89"/>
      <c r="G93" s="91"/>
      <c r="I93" s="443"/>
    </row>
    <row r="94" spans="1:12" ht="27" customHeight="1" x14ac:dyDescent="0.4">
      <c r="A94" s="76" t="s">
        <v>69</v>
      </c>
      <c r="B94" s="77"/>
      <c r="C94" s="166">
        <v>4</v>
      </c>
      <c r="D94" s="94"/>
      <c r="E94" s="95"/>
      <c r="F94" s="167"/>
      <c r="G94" s="96"/>
      <c r="I94" s="97"/>
    </row>
    <row r="95" spans="1:12" ht="27" customHeight="1" x14ac:dyDescent="0.4">
      <c r="A95" s="76" t="s">
        <v>70</v>
      </c>
      <c r="B95" s="77"/>
      <c r="C95" s="168" t="s">
        <v>71</v>
      </c>
      <c r="D95" s="169" t="e">
        <f>AVERAGE(D91:D94)</f>
        <v>#DIV/0!</v>
      </c>
      <c r="E95" s="100" t="e">
        <f>AVERAGE(E91:E94)</f>
        <v>#DIV/0!</v>
      </c>
      <c r="F95" s="170" t="e">
        <f>AVERAGE(F91:F94)</f>
        <v>#DIV/0!</v>
      </c>
      <c r="G95" s="171" t="e">
        <f>AVERAGE(G91:G94)</f>
        <v>#DIV/0!</v>
      </c>
    </row>
    <row r="96" spans="1:12" ht="26.25" customHeight="1" x14ac:dyDescent="0.4">
      <c r="A96" s="76" t="s">
        <v>72</v>
      </c>
      <c r="B96" s="62"/>
      <c r="C96" s="172" t="s">
        <v>113</v>
      </c>
      <c r="D96" s="173"/>
      <c r="E96" s="92"/>
      <c r="F96" s="104"/>
    </row>
    <row r="97" spans="1:10" ht="26.25" customHeight="1" x14ac:dyDescent="0.4">
      <c r="A97" s="76" t="s">
        <v>74</v>
      </c>
      <c r="B97" s="62"/>
      <c r="C97" s="174" t="s">
        <v>114</v>
      </c>
      <c r="D97" s="175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76" t="e">
        <f>(B97/B96)*(B95/B94)*(B93/B92)*(B91/B90)*B89</f>
        <v>#DIV/0!</v>
      </c>
      <c r="C98" s="174" t="s">
        <v>115</v>
      </c>
      <c r="D98" s="177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444" t="s">
        <v>78</v>
      </c>
      <c r="B99" s="458"/>
      <c r="C99" s="174" t="s">
        <v>116</v>
      </c>
      <c r="D99" s="178" t="e">
        <f>D98/$B$98</f>
        <v>#DIV/0!</v>
      </c>
      <c r="E99" s="110"/>
      <c r="F99" s="113" t="e">
        <f>F98/$B$98</f>
        <v>#DIV/0!</v>
      </c>
      <c r="G99" s="179"/>
      <c r="H99" s="102"/>
    </row>
    <row r="100" spans="1:10" ht="19.5" customHeight="1" x14ac:dyDescent="0.3">
      <c r="A100" s="446"/>
      <c r="B100" s="459"/>
      <c r="C100" s="174" t="s">
        <v>80</v>
      </c>
      <c r="D100" s="180" t="e">
        <f>$B$56/$B$116</f>
        <v>#DIV/0!</v>
      </c>
      <c r="F100" s="118"/>
      <c r="G100" s="181"/>
      <c r="H100" s="102"/>
    </row>
    <row r="101" spans="1:10" ht="18.75" x14ac:dyDescent="0.3">
      <c r="C101" s="174" t="s">
        <v>81</v>
      </c>
      <c r="D101" s="175" t="e">
        <f>D100*$B$98</f>
        <v>#DIV/0!</v>
      </c>
      <c r="F101" s="118"/>
      <c r="G101" s="179"/>
      <c r="H101" s="102"/>
    </row>
    <row r="102" spans="1:10" ht="19.5" customHeight="1" x14ac:dyDescent="0.3">
      <c r="C102" s="182" t="s">
        <v>82</v>
      </c>
      <c r="D102" s="183" t="e">
        <f>D101/B34</f>
        <v>#DIV/0!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 t="e">
        <f>AVERAGE(E91:E94,G91:G94)</f>
        <v>#DIV/0!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 t="e">
        <f>STDEV(E91:E94,G91:G94)/D103</f>
        <v>#DIV/0!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0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/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/>
      <c r="C108" s="195">
        <v>1</v>
      </c>
      <c r="D108" s="196"/>
      <c r="E108" s="231"/>
      <c r="F108" s="197"/>
    </row>
    <row r="109" spans="1:10" ht="26.25" customHeight="1" x14ac:dyDescent="0.4">
      <c r="A109" s="76" t="s">
        <v>95</v>
      </c>
      <c r="B109" s="77"/>
      <c r="C109" s="195">
        <v>2</v>
      </c>
      <c r="D109" s="196"/>
      <c r="E109" s="232"/>
      <c r="F109" s="198"/>
    </row>
    <row r="110" spans="1:10" ht="26.25" customHeight="1" x14ac:dyDescent="0.4">
      <c r="A110" s="76" t="s">
        <v>96</v>
      </c>
      <c r="B110" s="77"/>
      <c r="C110" s="195">
        <v>3</v>
      </c>
      <c r="D110" s="196"/>
      <c r="E110" s="232"/>
      <c r="F110" s="198"/>
    </row>
    <row r="111" spans="1:10" ht="26.25" customHeight="1" x14ac:dyDescent="0.4">
      <c r="A111" s="76" t="s">
        <v>97</v>
      </c>
      <c r="B111" s="77"/>
      <c r="C111" s="195">
        <v>4</v>
      </c>
      <c r="D111" s="196"/>
      <c r="E111" s="232"/>
      <c r="F111" s="198"/>
    </row>
    <row r="112" spans="1:10" ht="26.25" customHeight="1" x14ac:dyDescent="0.4">
      <c r="A112" s="76" t="s">
        <v>98</v>
      </c>
      <c r="B112" s="77"/>
      <c r="C112" s="195">
        <v>5</v>
      </c>
      <c r="D112" s="196"/>
      <c r="E112" s="232"/>
      <c r="F112" s="198"/>
    </row>
    <row r="113" spans="1:10" ht="26.25" customHeight="1" x14ac:dyDescent="0.4">
      <c r="A113" s="76" t="s">
        <v>100</v>
      </c>
      <c r="B113" s="77"/>
      <c r="C113" s="199">
        <v>6</v>
      </c>
      <c r="D113" s="200"/>
      <c r="E113" s="233"/>
      <c r="F113" s="201"/>
    </row>
    <row r="114" spans="1:10" ht="26.25" customHeight="1" x14ac:dyDescent="0.4">
      <c r="A114" s="76" t="s">
        <v>101</v>
      </c>
      <c r="B114" s="77"/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/>
      <c r="C115" s="195"/>
      <c r="D115" s="203"/>
      <c r="E115" s="204" t="s">
        <v>71</v>
      </c>
      <c r="F115" s="205" t="e">
        <f>AVERAGE(F108:F113)</f>
        <v>#DIV/0!</v>
      </c>
    </row>
    <row r="116" spans="1:10" ht="27" customHeight="1" x14ac:dyDescent="0.4">
      <c r="A116" s="76" t="s">
        <v>103</v>
      </c>
      <c r="B116" s="108" t="e">
        <f>(B115/B114)*(B113/B112)*(B111/B110)*(B109/B108)*B107</f>
        <v>#DIV/0!</v>
      </c>
      <c r="C116" s="206"/>
      <c r="D116" s="207"/>
      <c r="E116" s="168" t="s">
        <v>84</v>
      </c>
      <c r="F116" s="208" t="e">
        <f>STDEV(F108:F113)/F115</f>
        <v>#DIV/0!</v>
      </c>
      <c r="I116" s="50"/>
    </row>
    <row r="117" spans="1:10" ht="27" customHeight="1" x14ac:dyDescent="0.4">
      <c r="A117" s="444" t="s">
        <v>78</v>
      </c>
      <c r="B117" s="445"/>
      <c r="C117" s="209"/>
      <c r="D117" s="210"/>
      <c r="E117" s="211" t="s">
        <v>20</v>
      </c>
      <c r="F117" s="212">
        <f>COUNT(F108:F113)</f>
        <v>0</v>
      </c>
      <c r="I117" s="50"/>
      <c r="J117" s="188"/>
    </row>
    <row r="118" spans="1:10" ht="19.5" customHeight="1" x14ac:dyDescent="0.3">
      <c r="A118" s="446"/>
      <c r="B118" s="447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456" t="str">
        <f>B20</f>
        <v>ATAZANAVIR, RITONAVIR</v>
      </c>
      <c r="D120" s="456"/>
      <c r="E120" s="157" t="s">
        <v>124</v>
      </c>
      <c r="F120" s="157"/>
      <c r="G120" s="158"/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457" t="s">
        <v>26</v>
      </c>
      <c r="C122" s="457"/>
      <c r="E122" s="163" t="s">
        <v>27</v>
      </c>
      <c r="F122" s="215"/>
      <c r="G122" s="457" t="s">
        <v>28</v>
      </c>
      <c r="H122" s="457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Layout" topLeftCell="B16" zoomScale="50" zoomScaleNormal="40" zoomScalePageLayoutView="50" workbookViewId="0">
      <selection activeCell="G112" sqref="G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4" t="s">
        <v>45</v>
      </c>
      <c r="B1" s="454"/>
      <c r="C1" s="454"/>
      <c r="D1" s="454"/>
      <c r="E1" s="454"/>
      <c r="F1" s="454"/>
      <c r="G1" s="454"/>
      <c r="H1" s="454"/>
      <c r="I1" s="454"/>
    </row>
    <row r="2" spans="1:9" ht="18.75" customHeight="1" x14ac:dyDescent="0.25">
      <c r="A2" s="454"/>
      <c r="B2" s="454"/>
      <c r="C2" s="454"/>
      <c r="D2" s="454"/>
      <c r="E2" s="454"/>
      <c r="F2" s="454"/>
      <c r="G2" s="454"/>
      <c r="H2" s="454"/>
      <c r="I2" s="454"/>
    </row>
    <row r="3" spans="1:9" ht="18.75" customHeight="1" x14ac:dyDescent="0.25">
      <c r="A3" s="454"/>
      <c r="B3" s="454"/>
      <c r="C3" s="454"/>
      <c r="D3" s="454"/>
      <c r="E3" s="454"/>
      <c r="F3" s="454"/>
      <c r="G3" s="454"/>
      <c r="H3" s="454"/>
      <c r="I3" s="454"/>
    </row>
    <row r="4" spans="1:9" ht="18.75" customHeight="1" x14ac:dyDescent="0.25">
      <c r="A4" s="454"/>
      <c r="B4" s="454"/>
      <c r="C4" s="454"/>
      <c r="D4" s="454"/>
      <c r="E4" s="454"/>
      <c r="F4" s="454"/>
      <c r="G4" s="454"/>
      <c r="H4" s="454"/>
      <c r="I4" s="454"/>
    </row>
    <row r="5" spans="1:9" ht="18.75" customHeight="1" x14ac:dyDescent="0.25">
      <c r="A5" s="454"/>
      <c r="B5" s="454"/>
      <c r="C5" s="454"/>
      <c r="D5" s="454"/>
      <c r="E5" s="454"/>
      <c r="F5" s="454"/>
      <c r="G5" s="454"/>
      <c r="H5" s="454"/>
      <c r="I5" s="454"/>
    </row>
    <row r="6" spans="1:9" ht="18.75" customHeight="1" x14ac:dyDescent="0.25">
      <c r="A6" s="454"/>
      <c r="B6" s="454"/>
      <c r="C6" s="454"/>
      <c r="D6" s="454"/>
      <c r="E6" s="454"/>
      <c r="F6" s="454"/>
      <c r="G6" s="454"/>
      <c r="H6" s="454"/>
      <c r="I6" s="454"/>
    </row>
    <row r="7" spans="1:9" ht="18.75" customHeight="1" x14ac:dyDescent="0.25">
      <c r="A7" s="454"/>
      <c r="B7" s="454"/>
      <c r="C7" s="454"/>
      <c r="D7" s="454"/>
      <c r="E7" s="454"/>
      <c r="F7" s="454"/>
      <c r="G7" s="454"/>
      <c r="H7" s="454"/>
      <c r="I7" s="454"/>
    </row>
    <row r="8" spans="1:9" x14ac:dyDescent="0.25">
      <c r="A8" s="455" t="s">
        <v>46</v>
      </c>
      <c r="B8" s="455"/>
      <c r="C8" s="455"/>
      <c r="D8" s="455"/>
      <c r="E8" s="455"/>
      <c r="F8" s="455"/>
      <c r="G8" s="455"/>
      <c r="H8" s="455"/>
      <c r="I8" s="455"/>
    </row>
    <row r="9" spans="1:9" x14ac:dyDescent="0.25">
      <c r="A9" s="455"/>
      <c r="B9" s="455"/>
      <c r="C9" s="455"/>
      <c r="D9" s="455"/>
      <c r="E9" s="455"/>
      <c r="F9" s="455"/>
      <c r="G9" s="455"/>
      <c r="H9" s="455"/>
      <c r="I9" s="455"/>
    </row>
    <row r="10" spans="1:9" x14ac:dyDescent="0.25">
      <c r="A10" s="455"/>
      <c r="B10" s="455"/>
      <c r="C10" s="455"/>
      <c r="D10" s="455"/>
      <c r="E10" s="455"/>
      <c r="F10" s="455"/>
      <c r="G10" s="455"/>
      <c r="H10" s="455"/>
      <c r="I10" s="455"/>
    </row>
    <row r="11" spans="1:9" x14ac:dyDescent="0.25">
      <c r="A11" s="455"/>
      <c r="B11" s="455"/>
      <c r="C11" s="455"/>
      <c r="D11" s="455"/>
      <c r="E11" s="455"/>
      <c r="F11" s="455"/>
      <c r="G11" s="455"/>
      <c r="H11" s="455"/>
      <c r="I11" s="455"/>
    </row>
    <row r="12" spans="1:9" x14ac:dyDescent="0.25">
      <c r="A12" s="455"/>
      <c r="B12" s="455"/>
      <c r="C12" s="455"/>
      <c r="D12" s="455"/>
      <c r="E12" s="455"/>
      <c r="F12" s="455"/>
      <c r="G12" s="455"/>
      <c r="H12" s="455"/>
      <c r="I12" s="455"/>
    </row>
    <row r="13" spans="1:9" x14ac:dyDescent="0.25">
      <c r="A13" s="455"/>
      <c r="B13" s="455"/>
      <c r="C13" s="455"/>
      <c r="D13" s="455"/>
      <c r="E13" s="455"/>
      <c r="F13" s="455"/>
      <c r="G13" s="455"/>
      <c r="H13" s="455"/>
      <c r="I13" s="455"/>
    </row>
    <row r="14" spans="1:9" x14ac:dyDescent="0.25">
      <c r="A14" s="455"/>
      <c r="B14" s="455"/>
      <c r="C14" s="455"/>
      <c r="D14" s="455"/>
      <c r="E14" s="455"/>
      <c r="F14" s="455"/>
      <c r="G14" s="455"/>
      <c r="H14" s="455"/>
      <c r="I14" s="455"/>
    </row>
    <row r="15" spans="1:9" ht="19.5" customHeight="1" x14ac:dyDescent="0.3">
      <c r="A15" s="234"/>
    </row>
    <row r="16" spans="1:9" ht="19.5" customHeight="1" x14ac:dyDescent="0.3">
      <c r="A16" s="427" t="s">
        <v>31</v>
      </c>
      <c r="B16" s="428"/>
      <c r="C16" s="428"/>
      <c r="D16" s="428"/>
      <c r="E16" s="428"/>
      <c r="F16" s="428"/>
      <c r="G16" s="428"/>
      <c r="H16" s="429"/>
    </row>
    <row r="17" spans="1:14" ht="20.25" customHeight="1" x14ac:dyDescent="0.25">
      <c r="A17" s="430" t="s">
        <v>47</v>
      </c>
      <c r="B17" s="430"/>
      <c r="C17" s="430"/>
      <c r="D17" s="430"/>
      <c r="E17" s="430"/>
      <c r="F17" s="430"/>
      <c r="G17" s="430"/>
      <c r="H17" s="430"/>
    </row>
    <row r="18" spans="1:14" ht="26.25" customHeight="1" x14ac:dyDescent="0.4">
      <c r="A18" s="236" t="s">
        <v>33</v>
      </c>
      <c r="B18" s="426" t="s">
        <v>5</v>
      </c>
      <c r="C18" s="426"/>
      <c r="D18" s="406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431" t="s">
        <v>9</v>
      </c>
      <c r="C20" s="431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431" t="s">
        <v>11</v>
      </c>
      <c r="C21" s="431"/>
      <c r="D21" s="431"/>
      <c r="E21" s="431"/>
      <c r="F21" s="431"/>
      <c r="G21" s="431"/>
      <c r="H21" s="431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426"/>
      <c r="C26" s="426"/>
    </row>
    <row r="27" spans="1:14" ht="26.25" customHeight="1" x14ac:dyDescent="0.4">
      <c r="A27" s="245" t="s">
        <v>48</v>
      </c>
      <c r="B27" s="432" t="s">
        <v>125</v>
      </c>
      <c r="C27" s="432"/>
    </row>
    <row r="28" spans="1:14" ht="27" customHeight="1" x14ac:dyDescent="0.4">
      <c r="A28" s="245" t="s">
        <v>6</v>
      </c>
      <c r="B28" s="246">
        <v>87.6</v>
      </c>
    </row>
    <row r="29" spans="1:14" s="3" customFormat="1" ht="27" customHeight="1" x14ac:dyDescent="0.4">
      <c r="A29" s="245" t="s">
        <v>49</v>
      </c>
      <c r="B29" s="247">
        <v>0</v>
      </c>
      <c r="C29" s="433" t="s">
        <v>50</v>
      </c>
      <c r="D29" s="434"/>
      <c r="E29" s="434"/>
      <c r="F29" s="434"/>
      <c r="G29" s="435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87.6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436" t="s">
        <v>53</v>
      </c>
      <c r="D31" s="437"/>
      <c r="E31" s="437"/>
      <c r="F31" s="437"/>
      <c r="G31" s="437"/>
      <c r="H31" s="438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436" t="s">
        <v>55</v>
      </c>
      <c r="D32" s="437"/>
      <c r="E32" s="437"/>
      <c r="F32" s="437"/>
      <c r="G32" s="437"/>
      <c r="H32" s="438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439" t="s">
        <v>59</v>
      </c>
      <c r="E36" s="440"/>
      <c r="F36" s="439" t="s">
        <v>60</v>
      </c>
      <c r="G36" s="441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61</v>
      </c>
      <c r="B37" s="261">
        <v>1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1</v>
      </c>
      <c r="C38" s="267">
        <v>1</v>
      </c>
      <c r="D38" s="268">
        <v>878332650</v>
      </c>
      <c r="E38" s="269">
        <f>IF(ISBLANK(D38),"-",$D$48/$D$45*D38)</f>
        <v>1001827985.8109108</v>
      </c>
      <c r="F38" s="268">
        <v>903883220</v>
      </c>
      <c r="G38" s="270">
        <f>IF(ISBLANK(F38),"-",$D$48/$F$45*F38)</f>
        <v>997740686.36649621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2">
        <v>2</v>
      </c>
      <c r="D39" s="273">
        <v>878710350</v>
      </c>
      <c r="E39" s="274">
        <f>IF(ISBLANK(D39),"-",$D$48/$D$45*D39)</f>
        <v>1002258791.1899899</v>
      </c>
      <c r="F39" s="273">
        <v>904184460</v>
      </c>
      <c r="G39" s="275">
        <f>IF(ISBLANK(F39),"-",$D$48/$F$45*F39)</f>
        <v>998073206.53913653</v>
      </c>
      <c r="I39" s="443">
        <f>ABS((F43/D43*D42)-F42)/D42</f>
        <v>3.8066717644768587E-3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2">
        <v>3</v>
      </c>
      <c r="D40" s="273">
        <v>875486070</v>
      </c>
      <c r="E40" s="274">
        <f>IF(ISBLANK(D40),"-",$D$48/$D$45*D40)</f>
        <v>998581170.94202304</v>
      </c>
      <c r="F40" s="273">
        <v>902118120</v>
      </c>
      <c r="G40" s="275">
        <f>IF(ISBLANK(F40),"-",$D$48/$F$45*F40)</f>
        <v>995792301.83347487</v>
      </c>
      <c r="I40" s="443"/>
      <c r="L40" s="253"/>
      <c r="M40" s="253"/>
      <c r="N40" s="276"/>
    </row>
    <row r="41" spans="1:14" ht="27" customHeight="1" x14ac:dyDescent="0.4">
      <c r="A41" s="260" t="s">
        <v>69</v>
      </c>
      <c r="B41" s="261">
        <v>1</v>
      </c>
      <c r="C41" s="277">
        <v>4</v>
      </c>
      <c r="D41" s="278"/>
      <c r="E41" s="279" t="str">
        <f>IF(ISBLANK(D41),"-",$D$48/$D$45*D41)</f>
        <v>-</v>
      </c>
      <c r="F41" s="278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70</v>
      </c>
      <c r="B42" s="261">
        <v>1</v>
      </c>
      <c r="C42" s="282" t="s">
        <v>71</v>
      </c>
      <c r="D42" s="283">
        <f>AVERAGE(D38:D41)</f>
        <v>877509690</v>
      </c>
      <c r="E42" s="284">
        <f>AVERAGE(E38:E41)</f>
        <v>1000889315.9809746</v>
      </c>
      <c r="F42" s="283">
        <f>AVERAGE(F38:F41)</f>
        <v>903395266.66666663</v>
      </c>
      <c r="G42" s="285">
        <f>AVERAGE(G38:G41)</f>
        <v>997202064.91303587</v>
      </c>
      <c r="H42" s="286"/>
    </row>
    <row r="43" spans="1:14" ht="26.25" customHeight="1" x14ac:dyDescent="0.4">
      <c r="A43" s="260" t="s">
        <v>72</v>
      </c>
      <c r="B43" s="261">
        <v>1</v>
      </c>
      <c r="C43" s="287" t="s">
        <v>73</v>
      </c>
      <c r="D43" s="288">
        <v>24.02</v>
      </c>
      <c r="E43" s="276"/>
      <c r="F43" s="288">
        <v>24.82</v>
      </c>
      <c r="H43" s="286"/>
    </row>
    <row r="44" spans="1:14" ht="26.25" customHeight="1" x14ac:dyDescent="0.4">
      <c r="A44" s="260" t="s">
        <v>74</v>
      </c>
      <c r="B44" s="261">
        <v>1</v>
      </c>
      <c r="C44" s="289" t="s">
        <v>75</v>
      </c>
      <c r="D44" s="290">
        <f>D43*$B$34</f>
        <v>24.02</v>
      </c>
      <c r="E44" s="291"/>
      <c r="F44" s="290">
        <f>F43*$B$34</f>
        <v>24.82</v>
      </c>
      <c r="H44" s="286"/>
    </row>
    <row r="45" spans="1:14" ht="19.5" customHeight="1" x14ac:dyDescent="0.3">
      <c r="A45" s="260" t="s">
        <v>76</v>
      </c>
      <c r="B45" s="292">
        <f>(B44/B43)*(B42/B41)*(B40/B39)*(B38/B37)*B36</f>
        <v>50</v>
      </c>
      <c r="C45" s="289" t="s">
        <v>77</v>
      </c>
      <c r="D45" s="293">
        <f>D44*$B$30/100</f>
        <v>21.041520000000002</v>
      </c>
      <c r="E45" s="294"/>
      <c r="F45" s="293">
        <f>F44*$B$30/100</f>
        <v>21.742319999999999</v>
      </c>
      <c r="H45" s="286"/>
    </row>
    <row r="46" spans="1:14" ht="19.5" customHeight="1" x14ac:dyDescent="0.3">
      <c r="A46" s="444" t="s">
        <v>78</v>
      </c>
      <c r="B46" s="445"/>
      <c r="C46" s="289" t="s">
        <v>79</v>
      </c>
      <c r="D46" s="295">
        <f>D45/$B$45</f>
        <v>0.42083040000000005</v>
      </c>
      <c r="E46" s="296"/>
      <c r="F46" s="297">
        <f>F45/$B$45</f>
        <v>0.43484639999999997</v>
      </c>
      <c r="H46" s="286"/>
    </row>
    <row r="47" spans="1:14" ht="27" customHeight="1" x14ac:dyDescent="0.4">
      <c r="A47" s="446"/>
      <c r="B47" s="447"/>
      <c r="C47" s="298" t="s">
        <v>80</v>
      </c>
      <c r="D47" s="299">
        <v>0.48</v>
      </c>
      <c r="E47" s="300"/>
      <c r="F47" s="296"/>
      <c r="H47" s="286"/>
    </row>
    <row r="48" spans="1:14" ht="18.75" x14ac:dyDescent="0.3">
      <c r="C48" s="301" t="s">
        <v>81</v>
      </c>
      <c r="D48" s="293">
        <f>D47*$B$45</f>
        <v>24</v>
      </c>
      <c r="F48" s="302"/>
      <c r="H48" s="286"/>
    </row>
    <row r="49" spans="1:12" ht="19.5" customHeight="1" x14ac:dyDescent="0.3">
      <c r="C49" s="303" t="s">
        <v>82</v>
      </c>
      <c r="D49" s="304">
        <f>D48/B34</f>
        <v>24</v>
      </c>
      <c r="F49" s="302"/>
      <c r="H49" s="286"/>
    </row>
    <row r="50" spans="1:12" ht="18.75" x14ac:dyDescent="0.3">
      <c r="C50" s="258" t="s">
        <v>83</v>
      </c>
      <c r="D50" s="305">
        <f>AVERAGE(E38:E41,G38:G41)</f>
        <v>999045690.44700527</v>
      </c>
      <c r="F50" s="306"/>
      <c r="H50" s="286"/>
    </row>
    <row r="51" spans="1:12" ht="18.75" x14ac:dyDescent="0.3">
      <c r="C51" s="260" t="s">
        <v>84</v>
      </c>
      <c r="D51" s="307">
        <f>STDEV(E38:E41,G38:G41)/D50</f>
        <v>2.5129462886713115E-3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85</v>
      </c>
    </row>
    <row r="55" spans="1:12" ht="18.75" x14ac:dyDescent="0.3">
      <c r="A55" s="235" t="s">
        <v>86</v>
      </c>
      <c r="B55" s="312" t="str">
        <f>B21</f>
        <v>Each film coated tablet contains:
Atazanavir (as sulfate) equivalent to Atazanavir 300 mg
Ritonavir USP 100 MG</v>
      </c>
    </row>
    <row r="56" spans="1:12" ht="26.25" customHeight="1" x14ac:dyDescent="0.4">
      <c r="A56" s="313" t="s">
        <v>87</v>
      </c>
      <c r="B56" s="314">
        <v>300</v>
      </c>
      <c r="C56" s="235" t="str">
        <f>B20</f>
        <v>ATAZANAVIR, RITONAVIR</v>
      </c>
      <c r="H56" s="315"/>
    </row>
    <row r="57" spans="1:12" ht="18.75" x14ac:dyDescent="0.3">
      <c r="A57" s="312" t="s">
        <v>88</v>
      </c>
      <c r="B57" s="407">
        <f>Uniformity!C46</f>
        <v>1970.2040000000004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89</v>
      </c>
      <c r="B59" s="259">
        <v>100</v>
      </c>
      <c r="C59" s="235"/>
      <c r="D59" s="316" t="s">
        <v>90</v>
      </c>
      <c r="E59" s="317" t="s">
        <v>62</v>
      </c>
      <c r="F59" s="317" t="s">
        <v>63</v>
      </c>
      <c r="G59" s="317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4</v>
      </c>
      <c r="C60" s="448" t="s">
        <v>94</v>
      </c>
      <c r="D60" s="451">
        <v>1972.69</v>
      </c>
      <c r="E60" s="318">
        <v>1</v>
      </c>
      <c r="F60" s="319">
        <v>955096600</v>
      </c>
      <c r="G60" s="409">
        <f>IF(ISBLANK(F60),"-",(F60/$D$50*$D$47*$B$68)*($B$57/$D$60))</f>
        <v>286.44124746526091</v>
      </c>
      <c r="H60" s="320">
        <f>IF(ISBLANK(F60),"-",G60/$B$56)</f>
        <v>0.95480415821753639</v>
      </c>
      <c r="L60" s="248"/>
    </row>
    <row r="61" spans="1:12" s="3" customFormat="1" ht="26.25" customHeight="1" x14ac:dyDescent="0.4">
      <c r="A61" s="260" t="s">
        <v>95</v>
      </c>
      <c r="B61" s="261">
        <v>25</v>
      </c>
      <c r="C61" s="449"/>
      <c r="D61" s="452"/>
      <c r="E61" s="321">
        <v>2</v>
      </c>
      <c r="F61" s="273">
        <v>957378950</v>
      </c>
      <c r="G61" s="410">
        <f>IF(ISBLANK(F61),"-",(F61/$D$50*$D$47*$B$68)*($B$57/$D$60))</f>
        <v>287.12574281489606</v>
      </c>
      <c r="H61" s="322">
        <f t="shared" ref="H61:H70" si="0">IF(ISBLANK(F61),"-",G61/$B$56)</f>
        <v>0.95708580938298682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449"/>
      <c r="D62" s="452"/>
      <c r="E62" s="321">
        <v>3</v>
      </c>
      <c r="F62" s="323">
        <v>955404390</v>
      </c>
      <c r="G62" s="410">
        <f>IF(ISBLANK(F62),"-",(F62/$D$50*$D$47*$B$68)*($B$57/$D$60))</f>
        <v>286.53355619252193</v>
      </c>
      <c r="H62" s="322">
        <f t="shared" si="0"/>
        <v>0.95511185397507314</v>
      </c>
      <c r="L62" s="248"/>
    </row>
    <row r="63" spans="1:12" ht="27" customHeight="1" x14ac:dyDescent="0.4">
      <c r="A63" s="260" t="s">
        <v>97</v>
      </c>
      <c r="B63" s="261">
        <v>1</v>
      </c>
      <c r="C63" s="450"/>
      <c r="D63" s="453"/>
      <c r="E63" s="324">
        <v>4</v>
      </c>
      <c r="F63" s="325"/>
      <c r="G63" s="410"/>
      <c r="H63" s="322"/>
    </row>
    <row r="64" spans="1:12" ht="26.25" customHeight="1" x14ac:dyDescent="0.4">
      <c r="A64" s="260" t="s">
        <v>98</v>
      </c>
      <c r="B64" s="261">
        <v>1</v>
      </c>
      <c r="C64" s="448" t="s">
        <v>99</v>
      </c>
      <c r="D64" s="451">
        <v>1964.58</v>
      </c>
      <c r="E64" s="318">
        <v>1</v>
      </c>
      <c r="F64" s="319">
        <v>974871630</v>
      </c>
      <c r="G64" s="411">
        <f>IF(ISBLANK(F64),"-",(F64/$D$50*$D$47*$B$68)*($B$57/$D$64))</f>
        <v>293.57888316600969</v>
      </c>
      <c r="H64" s="326">
        <f>IF(ISBLANK(F64),"-",G64/$B$56)</f>
        <v>0.97859627722003228</v>
      </c>
    </row>
    <row r="65" spans="1:8" ht="26.25" customHeight="1" x14ac:dyDescent="0.4">
      <c r="A65" s="260" t="s">
        <v>100</v>
      </c>
      <c r="B65" s="261">
        <v>1</v>
      </c>
      <c r="C65" s="449"/>
      <c r="D65" s="452"/>
      <c r="E65" s="321">
        <v>2</v>
      </c>
      <c r="F65" s="273">
        <v>973827820</v>
      </c>
      <c r="G65" s="412">
        <f>IF(ISBLANK(F65),"-",(F65/$D$50*$D$47*$B$68)*($B$57/$D$64))</f>
        <v>293.26454375494541</v>
      </c>
      <c r="H65" s="327">
        <f t="shared" si="0"/>
        <v>0.97754847918315135</v>
      </c>
    </row>
    <row r="66" spans="1:8" ht="26.25" customHeight="1" x14ac:dyDescent="0.4">
      <c r="A66" s="260" t="s">
        <v>101</v>
      </c>
      <c r="B66" s="261">
        <v>1</v>
      </c>
      <c r="C66" s="449"/>
      <c r="D66" s="452"/>
      <c r="E66" s="321">
        <v>3</v>
      </c>
      <c r="F66" s="273">
        <v>974324500</v>
      </c>
      <c r="G66" s="412">
        <f>IF(ISBLANK(F66),"-",(F66/$D$50*$D$47*$B$68)*($B$57/$D$64))</f>
        <v>293.41411704767819</v>
      </c>
      <c r="H66" s="327">
        <f t="shared" si="0"/>
        <v>0.97804705682559401</v>
      </c>
    </row>
    <row r="67" spans="1:8" ht="27" customHeight="1" x14ac:dyDescent="0.4">
      <c r="A67" s="260" t="s">
        <v>102</v>
      </c>
      <c r="B67" s="261">
        <v>1</v>
      </c>
      <c r="C67" s="450"/>
      <c r="D67" s="453"/>
      <c r="E67" s="324">
        <v>4</v>
      </c>
      <c r="F67" s="325"/>
      <c r="G67" s="413"/>
      <c r="H67" s="328"/>
    </row>
    <row r="68" spans="1:8" ht="26.25" customHeight="1" x14ac:dyDescent="0.4">
      <c r="A68" s="260" t="s">
        <v>103</v>
      </c>
      <c r="B68" s="329">
        <f>(B67/B66)*(B65/B64)*(B63/B62)*(B61/B60)*B59</f>
        <v>625</v>
      </c>
      <c r="C68" s="448" t="s">
        <v>104</v>
      </c>
      <c r="D68" s="451">
        <v>1972.54</v>
      </c>
      <c r="E68" s="318">
        <v>1</v>
      </c>
      <c r="F68" s="319">
        <v>962632530</v>
      </c>
      <c r="G68" s="411">
        <f>IF(ISBLANK(F68),"-",(F68/$D$50*$D$47*$B$68)*($B$57/$D$68))</f>
        <v>288.72328826443714</v>
      </c>
      <c r="H68" s="322">
        <f>IF(ISBLANK(F68),"-",G68/$B$56)</f>
        <v>0.96241096088145717</v>
      </c>
    </row>
    <row r="69" spans="1:8" ht="27" customHeight="1" x14ac:dyDescent="0.4">
      <c r="A69" s="308" t="s">
        <v>105</v>
      </c>
      <c r="B69" s="330">
        <f>(D47*B68)/B56*B57</f>
        <v>1970.2040000000004</v>
      </c>
      <c r="C69" s="449"/>
      <c r="D69" s="452"/>
      <c r="E69" s="321">
        <v>2</v>
      </c>
      <c r="F69" s="273">
        <v>966946420</v>
      </c>
      <c r="G69" s="412">
        <f>IF(ISBLANK(F69),"-",(F69/$D$50*$D$47*$B$68)*($B$57/$D$68))</f>
        <v>290.01715738603338</v>
      </c>
      <c r="H69" s="322">
        <f t="shared" si="0"/>
        <v>0.96672385795344462</v>
      </c>
    </row>
    <row r="70" spans="1:8" ht="26.25" customHeight="1" x14ac:dyDescent="0.4">
      <c r="A70" s="461" t="s">
        <v>78</v>
      </c>
      <c r="B70" s="462"/>
      <c r="C70" s="449"/>
      <c r="D70" s="452"/>
      <c r="E70" s="321">
        <v>3</v>
      </c>
      <c r="F70" s="273">
        <v>962818570</v>
      </c>
      <c r="G70" s="412">
        <f>IF(ISBLANK(F70),"-",(F70/$D$50*$D$47*$B$68)*($B$57/$D$68))</f>
        <v>288.77908741818976</v>
      </c>
      <c r="H70" s="322">
        <f t="shared" si="0"/>
        <v>0.9625969580606325</v>
      </c>
    </row>
    <row r="71" spans="1:8" ht="27" customHeight="1" x14ac:dyDescent="0.4">
      <c r="A71" s="463"/>
      <c r="B71" s="464"/>
      <c r="C71" s="460"/>
      <c r="D71" s="453"/>
      <c r="E71" s="324">
        <v>4</v>
      </c>
      <c r="F71" s="325"/>
      <c r="G71" s="413"/>
      <c r="H71" s="331"/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71</v>
      </c>
      <c r="H72" s="335">
        <f>AVERAGE(H60:H71)</f>
        <v>0.96588060129998987</v>
      </c>
    </row>
    <row r="73" spans="1:8" ht="26.25" customHeight="1" x14ac:dyDescent="0.4">
      <c r="C73" s="332"/>
      <c r="D73" s="332"/>
      <c r="E73" s="332"/>
      <c r="F73" s="333"/>
      <c r="G73" s="336" t="s">
        <v>84</v>
      </c>
      <c r="H73" s="414">
        <f>STDEV(H60:H71)/H72</f>
        <v>1.0258234340209133E-2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106</v>
      </c>
      <c r="B76" s="340" t="s">
        <v>107</v>
      </c>
      <c r="C76" s="456" t="str">
        <f>B20</f>
        <v>ATAZANAVIR, RITONAVIR</v>
      </c>
      <c r="D76" s="456"/>
      <c r="E76" s="341" t="s">
        <v>108</v>
      </c>
      <c r="F76" s="341"/>
      <c r="G76" s="342">
        <f>H72</f>
        <v>0.96588060129998987</v>
      </c>
      <c r="H76" s="343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442">
        <f>B26</f>
        <v>0</v>
      </c>
      <c r="C79" s="442"/>
    </row>
    <row r="80" spans="1:8" ht="26.25" customHeight="1" x14ac:dyDescent="0.4">
      <c r="A80" s="245" t="s">
        <v>48</v>
      </c>
      <c r="B80" s="442" t="str">
        <f>B27</f>
        <v>A48-1</v>
      </c>
      <c r="C80" s="442"/>
    </row>
    <row r="81" spans="1:12" ht="27" customHeight="1" x14ac:dyDescent="0.4">
      <c r="A81" s="245" t="s">
        <v>6</v>
      </c>
      <c r="B81" s="344">
        <f>B28</f>
        <v>87.6</v>
      </c>
    </row>
    <row r="82" spans="1:12" s="3" customFormat="1" ht="27" customHeight="1" x14ac:dyDescent="0.4">
      <c r="A82" s="245" t="s">
        <v>49</v>
      </c>
      <c r="B82" s="247">
        <v>0</v>
      </c>
      <c r="C82" s="433" t="s">
        <v>50</v>
      </c>
      <c r="D82" s="434"/>
      <c r="E82" s="434"/>
      <c r="F82" s="434"/>
      <c r="G82" s="435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87.6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436" t="s">
        <v>111</v>
      </c>
      <c r="D84" s="437"/>
      <c r="E84" s="437"/>
      <c r="F84" s="437"/>
      <c r="G84" s="437"/>
      <c r="H84" s="438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436" t="s">
        <v>112</v>
      </c>
      <c r="D85" s="437"/>
      <c r="E85" s="437"/>
      <c r="F85" s="437"/>
      <c r="G85" s="437"/>
      <c r="H85" s="438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45" t="s">
        <v>59</v>
      </c>
      <c r="E89" s="346"/>
      <c r="F89" s="439" t="s">
        <v>60</v>
      </c>
      <c r="G89" s="441"/>
    </row>
    <row r="90" spans="1:12" ht="27" customHeight="1" x14ac:dyDescent="0.4">
      <c r="A90" s="260" t="s">
        <v>61</v>
      </c>
      <c r="B90" s="261">
        <v>1</v>
      </c>
      <c r="C90" s="347" t="s">
        <v>62</v>
      </c>
      <c r="D90" s="263" t="s">
        <v>63</v>
      </c>
      <c r="E90" s="264" t="s">
        <v>64</v>
      </c>
      <c r="F90" s="263" t="s">
        <v>63</v>
      </c>
      <c r="G90" s="348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1</v>
      </c>
      <c r="C91" s="349">
        <v>1</v>
      </c>
      <c r="D91" s="268">
        <v>71275639</v>
      </c>
      <c r="E91" s="269">
        <f>IF(ISBLANK(D91),"-",$D$101/$D$98*D91)</f>
        <v>89346505.896628484</v>
      </c>
      <c r="F91" s="268">
        <v>81300157</v>
      </c>
      <c r="G91" s="270">
        <f>IF(ISBLANK(F91),"-",$D$101/$F$98*F91)</f>
        <v>89698838.661559105</v>
      </c>
      <c r="I91" s="271"/>
    </row>
    <row r="92" spans="1:12" ht="26.25" customHeight="1" x14ac:dyDescent="0.4">
      <c r="A92" s="260" t="s">
        <v>67</v>
      </c>
      <c r="B92" s="261">
        <v>1</v>
      </c>
      <c r="C92" s="333">
        <v>2</v>
      </c>
      <c r="D92" s="273">
        <v>71278598</v>
      </c>
      <c r="E92" s="274">
        <f>IF(ISBLANK(D92),"-",$D$101/$D$98*D92)</f>
        <v>89350215.106600612</v>
      </c>
      <c r="F92" s="273">
        <v>81182653</v>
      </c>
      <c r="G92" s="275">
        <f>IF(ISBLANK(F92),"-",$D$101/$F$98*F92)</f>
        <v>89569195.955726594</v>
      </c>
      <c r="I92" s="443">
        <f>ABS((F96/D96*D95)-F95)/D95</f>
        <v>3.182377878061179E-3</v>
      </c>
    </row>
    <row r="93" spans="1:12" ht="26.25" customHeight="1" x14ac:dyDescent="0.4">
      <c r="A93" s="260" t="s">
        <v>68</v>
      </c>
      <c r="B93" s="261">
        <v>1</v>
      </c>
      <c r="C93" s="333">
        <v>3</v>
      </c>
      <c r="D93" s="273">
        <v>71297556</v>
      </c>
      <c r="E93" s="274">
        <f>IF(ISBLANK(D93),"-",$D$101/$D$98*D93)</f>
        <v>89373979.622535542</v>
      </c>
      <c r="F93" s="273">
        <v>81168452</v>
      </c>
      <c r="G93" s="275">
        <f>IF(ISBLANK(F93),"-",$D$101/$F$98*F93)</f>
        <v>89553527.926846489</v>
      </c>
      <c r="I93" s="443"/>
    </row>
    <row r="94" spans="1:12" ht="27" customHeight="1" x14ac:dyDescent="0.4">
      <c r="A94" s="260" t="s">
        <v>69</v>
      </c>
      <c r="B94" s="261">
        <v>1</v>
      </c>
      <c r="C94" s="350">
        <v>4</v>
      </c>
      <c r="D94" s="278"/>
      <c r="E94" s="279"/>
      <c r="F94" s="351"/>
      <c r="G94" s="280"/>
      <c r="I94" s="281"/>
    </row>
    <row r="95" spans="1:12" ht="27" customHeight="1" x14ac:dyDescent="0.4">
      <c r="A95" s="260" t="s">
        <v>70</v>
      </c>
      <c r="B95" s="261">
        <v>1</v>
      </c>
      <c r="C95" s="352" t="s">
        <v>71</v>
      </c>
      <c r="D95" s="353">
        <f>AVERAGE(D91:D94)</f>
        <v>71283931</v>
      </c>
      <c r="E95" s="284">
        <f>AVERAGE(E91:E94)</f>
        <v>89356900.208588198</v>
      </c>
      <c r="F95" s="354">
        <f>AVERAGE(F91:F94)</f>
        <v>81217087.333333328</v>
      </c>
      <c r="G95" s="355">
        <f>AVERAGE(G91:G94)</f>
        <v>89607187.514710724</v>
      </c>
    </row>
    <row r="96" spans="1:12" ht="26.25" customHeight="1" x14ac:dyDescent="0.4">
      <c r="A96" s="260" t="s">
        <v>72</v>
      </c>
      <c r="B96" s="246">
        <v>1</v>
      </c>
      <c r="C96" s="356" t="s">
        <v>113</v>
      </c>
      <c r="D96" s="357">
        <v>13.66</v>
      </c>
      <c r="E96" s="276"/>
      <c r="F96" s="288">
        <v>15.52</v>
      </c>
    </row>
    <row r="97" spans="1:10" ht="26.25" customHeight="1" x14ac:dyDescent="0.4">
      <c r="A97" s="260" t="s">
        <v>74</v>
      </c>
      <c r="B97" s="246">
        <v>1</v>
      </c>
      <c r="C97" s="358" t="s">
        <v>114</v>
      </c>
      <c r="D97" s="359">
        <f>D96*$B$87</f>
        <v>13.66</v>
      </c>
      <c r="E97" s="291"/>
      <c r="F97" s="290">
        <f>F96*$B$87</f>
        <v>15.52</v>
      </c>
    </row>
    <row r="98" spans="1:10" ht="19.5" customHeight="1" x14ac:dyDescent="0.3">
      <c r="A98" s="260" t="s">
        <v>76</v>
      </c>
      <c r="B98" s="360">
        <f>(B97/B96)*(B95/B94)*(B93/B92)*(B91/B90)*B89</f>
        <v>50</v>
      </c>
      <c r="C98" s="358" t="s">
        <v>115</v>
      </c>
      <c r="D98" s="361">
        <f>D97*$B$83/100</f>
        <v>11.96616</v>
      </c>
      <c r="E98" s="294"/>
      <c r="F98" s="293">
        <f>F97*$B$83/100</f>
        <v>13.595519999999999</v>
      </c>
    </row>
    <row r="99" spans="1:10" ht="19.5" customHeight="1" x14ac:dyDescent="0.3">
      <c r="A99" s="444" t="s">
        <v>78</v>
      </c>
      <c r="B99" s="458"/>
      <c r="C99" s="358" t="s">
        <v>116</v>
      </c>
      <c r="D99" s="362">
        <f>D98/$B$98</f>
        <v>0.23932320000000001</v>
      </c>
      <c r="E99" s="294"/>
      <c r="F99" s="297">
        <f>F98/$B$98</f>
        <v>0.2719104</v>
      </c>
      <c r="G99" s="363"/>
      <c r="H99" s="286"/>
    </row>
    <row r="100" spans="1:10" ht="19.5" customHeight="1" x14ac:dyDescent="0.3">
      <c r="A100" s="446"/>
      <c r="B100" s="459"/>
      <c r="C100" s="358" t="s">
        <v>80</v>
      </c>
      <c r="D100" s="364">
        <f>$B$56/$B$116</f>
        <v>0.3</v>
      </c>
      <c r="F100" s="302"/>
      <c r="G100" s="365"/>
      <c r="H100" s="286"/>
    </row>
    <row r="101" spans="1:10" ht="18.75" x14ac:dyDescent="0.3">
      <c r="C101" s="358" t="s">
        <v>81</v>
      </c>
      <c r="D101" s="359">
        <f>D100*$B$98</f>
        <v>15</v>
      </c>
      <c r="F101" s="302"/>
      <c r="G101" s="363"/>
      <c r="H101" s="286"/>
    </row>
    <row r="102" spans="1:10" ht="19.5" customHeight="1" x14ac:dyDescent="0.3">
      <c r="C102" s="366" t="s">
        <v>82</v>
      </c>
      <c r="D102" s="367">
        <f>D101/B34</f>
        <v>15</v>
      </c>
      <c r="F102" s="306"/>
      <c r="G102" s="363"/>
      <c r="H102" s="286"/>
      <c r="J102" s="368"/>
    </row>
    <row r="103" spans="1:10" ht="18.75" x14ac:dyDescent="0.3">
      <c r="C103" s="369" t="s">
        <v>117</v>
      </c>
      <c r="D103" s="370">
        <f>AVERAGE(E91:E94,G91:G94)</f>
        <v>89482043.861649469</v>
      </c>
      <c r="F103" s="306"/>
      <c r="G103" s="371"/>
      <c r="H103" s="286"/>
      <c r="J103" s="372"/>
    </row>
    <row r="104" spans="1:10" ht="18.75" x14ac:dyDescent="0.3">
      <c r="C104" s="336" t="s">
        <v>84</v>
      </c>
      <c r="D104" s="373">
        <f>STDEV(E91:E94,G91:G94)/D103</f>
        <v>1.6358372628473034E-3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118</v>
      </c>
      <c r="B107" s="259">
        <v>1000</v>
      </c>
      <c r="C107" s="375" t="s">
        <v>119</v>
      </c>
      <c r="D107" s="376" t="s">
        <v>63</v>
      </c>
      <c r="E107" s="377" t="s">
        <v>120</v>
      </c>
      <c r="F107" s="378" t="s">
        <v>121</v>
      </c>
    </row>
    <row r="108" spans="1:10" ht="26.25" customHeight="1" x14ac:dyDescent="0.4">
      <c r="A108" s="260" t="s">
        <v>122</v>
      </c>
      <c r="B108" s="261">
        <v>1</v>
      </c>
      <c r="C108" s="379">
        <v>1</v>
      </c>
      <c r="D108" s="380">
        <v>89650418</v>
      </c>
      <c r="E108" s="415">
        <f>IF(ISBLANK(D108),"-",D108/$D$103*$D$100*$B$116)</f>
        <v>300.56449583989445</v>
      </c>
      <c r="F108" s="381">
        <f>IF(ISBLANK(D108), "-", E108/$B$56)</f>
        <v>1.0018816527996481</v>
      </c>
    </row>
    <row r="109" spans="1:10" ht="26.25" customHeight="1" x14ac:dyDescent="0.4">
      <c r="A109" s="260" t="s">
        <v>95</v>
      </c>
      <c r="B109" s="261">
        <v>1</v>
      </c>
      <c r="C109" s="379">
        <v>2</v>
      </c>
      <c r="D109" s="380">
        <v>86371390</v>
      </c>
      <c r="E109" s="416">
        <f t="shared" ref="E109:E113" si="1">IF(ISBLANK(D109),"-",D109/$D$103*$D$100*$B$116)</f>
        <v>289.57113496493577</v>
      </c>
      <c r="F109" s="382">
        <f t="shared" ref="F109" si="2">IF(ISBLANK(D109), "-", E109/$B$56)</f>
        <v>0.96523711654978583</v>
      </c>
    </row>
    <row r="110" spans="1:10" ht="26.25" customHeight="1" x14ac:dyDescent="0.4">
      <c r="A110" s="260" t="s">
        <v>96</v>
      </c>
      <c r="B110" s="261">
        <v>1</v>
      </c>
      <c r="C110" s="379">
        <v>3</v>
      </c>
      <c r="D110" s="380">
        <v>78400314</v>
      </c>
      <c r="E110" s="416">
        <f t="shared" si="1"/>
        <v>262.84708288922224</v>
      </c>
      <c r="F110" s="382">
        <f>IF(ISBLANK(D110), "-", E110/$B$56)</f>
        <v>0.87615694296407409</v>
      </c>
    </row>
    <row r="111" spans="1:10" ht="26.25" customHeight="1" x14ac:dyDescent="0.4">
      <c r="A111" s="260" t="s">
        <v>97</v>
      </c>
      <c r="B111" s="261">
        <v>1</v>
      </c>
      <c r="C111" s="379">
        <v>4</v>
      </c>
      <c r="D111" s="380">
        <v>89067996</v>
      </c>
      <c r="E111" s="416">
        <f t="shared" si="1"/>
        <v>298.61185157228982</v>
      </c>
      <c r="F111" s="382">
        <f>IF(ISBLANK(D111), "-", E111/$B$56)</f>
        <v>0.99537283857429937</v>
      </c>
    </row>
    <row r="112" spans="1:10" ht="26.25" customHeight="1" x14ac:dyDescent="0.4">
      <c r="A112" s="260" t="s">
        <v>98</v>
      </c>
      <c r="B112" s="261">
        <v>1</v>
      </c>
      <c r="C112" s="379">
        <v>5</v>
      </c>
      <c r="D112" s="380">
        <v>80447616</v>
      </c>
      <c r="E112" s="416">
        <f t="shared" si="1"/>
        <v>269.71092476737175</v>
      </c>
      <c r="F112" s="382">
        <f>IF(ISBLANK(D112), "-", E112/$B$56)</f>
        <v>0.89903641589123917</v>
      </c>
    </row>
    <row r="113" spans="1:10" ht="26.25" customHeight="1" x14ac:dyDescent="0.4">
      <c r="A113" s="260" t="s">
        <v>100</v>
      </c>
      <c r="B113" s="261">
        <v>1</v>
      </c>
      <c r="C113" s="383">
        <v>6</v>
      </c>
      <c r="D113" s="384">
        <v>89132685</v>
      </c>
      <c r="E113" s="417">
        <f t="shared" si="1"/>
        <v>298.82872972082657</v>
      </c>
      <c r="F113" s="385">
        <f>IF(ISBLANK(D113), "-", E113/$B$56)</f>
        <v>0.9960957657360886</v>
      </c>
    </row>
    <row r="114" spans="1:10" ht="26.25" customHeight="1" x14ac:dyDescent="0.4">
      <c r="A114" s="260" t="s">
        <v>101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102</v>
      </c>
      <c r="B115" s="261">
        <v>1</v>
      </c>
      <c r="C115" s="379"/>
      <c r="D115" s="387"/>
      <c r="E115" s="388" t="s">
        <v>71</v>
      </c>
      <c r="F115" s="389">
        <f>AVERAGE(F108:F113)</f>
        <v>0.95563012208585585</v>
      </c>
    </row>
    <row r="116" spans="1:10" ht="27" customHeight="1" x14ac:dyDescent="0.4">
      <c r="A116" s="260" t="s">
        <v>103</v>
      </c>
      <c r="B116" s="292">
        <f>(B115/B114)*(B113/B112)*(B111/B110)*(B109/B108)*B107</f>
        <v>1000</v>
      </c>
      <c r="C116" s="390"/>
      <c r="D116" s="391"/>
      <c r="E116" s="352" t="s">
        <v>84</v>
      </c>
      <c r="F116" s="392">
        <f>STDEV(F108:F113)/F115</f>
        <v>5.7252791635035397E-2</v>
      </c>
      <c r="I116" s="234"/>
    </row>
    <row r="117" spans="1:10" ht="27" customHeight="1" x14ac:dyDescent="0.4">
      <c r="A117" s="444" t="s">
        <v>78</v>
      </c>
      <c r="B117" s="445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446"/>
      <c r="B118" s="447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106</v>
      </c>
      <c r="B120" s="340" t="s">
        <v>123</v>
      </c>
      <c r="C120" s="456" t="str">
        <f>B20</f>
        <v>ATAZANAVIR, RITONAVIR</v>
      </c>
      <c r="D120" s="456"/>
      <c r="E120" s="341" t="s">
        <v>124</v>
      </c>
      <c r="F120" s="341"/>
      <c r="G120" s="342">
        <f>F115</f>
        <v>0.95563012208585585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457" t="s">
        <v>26</v>
      </c>
      <c r="C122" s="457"/>
      <c r="E122" s="347" t="s">
        <v>27</v>
      </c>
      <c r="F122" s="399"/>
      <c r="G122" s="457" t="s">
        <v>28</v>
      </c>
      <c r="H122" s="457"/>
    </row>
    <row r="123" spans="1:10" ht="69.95" customHeight="1" x14ac:dyDescent="0.3">
      <c r="A123" s="400" t="s">
        <v>29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30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Ritonavir</vt:lpstr>
      <vt:lpstr>SST Atazanavir</vt:lpstr>
      <vt:lpstr>Uniformity</vt:lpstr>
      <vt:lpstr>Ritonavir</vt:lpstr>
      <vt:lpstr>Atazanavir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2015-09-30T12:43:19Z</cp:lastPrinted>
  <dcterms:created xsi:type="dcterms:W3CDTF">2005-07-05T10:19:27Z</dcterms:created>
  <dcterms:modified xsi:type="dcterms:W3CDTF">2015-09-30T12:43:23Z</dcterms:modified>
</cp:coreProperties>
</file>