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RELATIVE DENSITY" sheetId="6" r:id="rId1"/>
    <sheet name="Magnesium Hydroxide" sheetId="2" r:id="rId2"/>
  </sheets>
  <definedNames>
    <definedName name="_xlnm.Print_Area" localSheetId="1">'Magnesium Hydroxide'!$A$1:$I$68</definedName>
  </definedNames>
  <calcPr calcId="145621"/>
</workbook>
</file>

<file path=xl/calcChain.xml><?xml version="1.0" encoding="utf-8"?>
<calcChain xmlns="http://schemas.openxmlformats.org/spreadsheetml/2006/main">
  <c r="B23" i="6" l="1"/>
  <c r="B22" i="6"/>
  <c r="B21" i="6"/>
  <c r="B20" i="6"/>
  <c r="B36" i="2"/>
  <c r="C39" i="6"/>
  <c r="B58" i="2" l="1"/>
  <c r="B57" i="2"/>
  <c r="B56" i="2"/>
  <c r="B38" i="2" l="1"/>
  <c r="B37" i="2"/>
  <c r="B33" i="6" l="1"/>
  <c r="C33" i="6"/>
  <c r="C35" i="6" s="1"/>
  <c r="D33" i="6"/>
  <c r="C37" i="6" s="1"/>
  <c r="D62" i="2"/>
  <c r="D60" i="2"/>
  <c r="E58" i="2" s="1"/>
  <c r="I59" i="2"/>
  <c r="H59" i="2"/>
  <c r="G59" i="2"/>
  <c r="F59" i="2"/>
  <c r="E59" i="2"/>
  <c r="E57" i="2"/>
  <c r="E56" i="2"/>
  <c r="E52" i="2"/>
  <c r="B52" i="2"/>
  <c r="D50" i="2"/>
  <c r="B50" i="2"/>
  <c r="E47" i="2"/>
  <c r="B46" i="2"/>
  <c r="G39" i="2"/>
  <c r="F39" i="2"/>
  <c r="E39" i="2"/>
  <c r="C39" i="2"/>
  <c r="C38" i="2"/>
  <c r="E38" i="2" s="1"/>
  <c r="C37" i="2"/>
  <c r="E37" i="2" s="1"/>
  <c r="C36" i="2"/>
  <c r="E36" i="2" s="1"/>
  <c r="E42" i="2" l="1"/>
  <c r="G36" i="2"/>
  <c r="F36" i="2"/>
  <c r="E40" i="2"/>
  <c r="E41" i="2" s="1"/>
  <c r="G37" i="2"/>
  <c r="F37" i="2"/>
  <c r="G38" i="2"/>
  <c r="F38" i="2"/>
  <c r="D61" i="2"/>
  <c r="F40" i="2" l="1"/>
  <c r="G40" i="2"/>
  <c r="F56" i="2" l="1"/>
  <c r="G56" i="2" s="1"/>
  <c r="F58" i="2"/>
  <c r="G58" i="2" s="1"/>
  <c r="H58" i="2" s="1"/>
  <c r="I58" i="2" s="1"/>
  <c r="F57" i="2"/>
  <c r="G57" i="2" s="1"/>
  <c r="H57" i="2" s="1"/>
  <c r="I57" i="2" s="1"/>
  <c r="G62" i="2" l="1"/>
  <c r="H56" i="2"/>
  <c r="G60" i="2"/>
  <c r="I56" i="2" l="1"/>
  <c r="H60" i="2"/>
  <c r="H61" i="2" s="1"/>
  <c r="H62" i="2"/>
  <c r="I60" i="2" l="1"/>
  <c r="I61" i="2" s="1"/>
  <c r="I62" i="2"/>
</calcChain>
</file>

<file path=xl/sharedStrings.xml><?xml version="1.0" encoding="utf-8"?>
<sst xmlns="http://schemas.openxmlformats.org/spreadsheetml/2006/main" count="94" uniqueCount="68">
  <si>
    <t>Analysis Data</t>
  </si>
  <si>
    <t>METROMAG SUSPENSION</t>
  </si>
  <si>
    <t>NDQD201506263</t>
  </si>
  <si>
    <t>Magnesium Hydroxide B.P 7.5% w/v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</si>
  <si>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</si>
  <si>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</si>
  <si>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</si>
  <si>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</si>
  <si>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</si>
  <si>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</si>
  <si>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</si>
  <si>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</si>
  <si>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</si>
  <si>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</si>
  <si>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</si>
  <si>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</si>
  <si>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</si>
  <si>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</si>
  <si>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</si>
  <si>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</si>
  <si>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the titrant</t>
  </si>
  <si>
    <t>Volumetric solution:</t>
  </si>
  <si>
    <t>Standard: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</si>
  <si>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</si>
  <si>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</si>
  <si>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</si>
  <si>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</si>
  <si>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</si>
  <si>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</si>
  <si>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</si>
  <si>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</si>
  <si>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</si>
  <si>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target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</si>
  <si>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</si>
  <si>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</si>
  <si>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</si>
  <si>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</si>
  <si>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</si>
  <si>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</si>
  <si>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</si>
  <si>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</si>
  <si>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</si>
  <si>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</si>
  <si>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</si>
  <si>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</si>
  <si>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</si>
  <si>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</si>
  <si>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</si>
  <si>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</si>
  <si>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</si>
  <si>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</si>
  <si>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</si>
  <si>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</si>
  <si>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</si>
  <si>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</si>
  <si>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</si>
  <si>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</si>
  <si>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ZINC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</si>
  <si>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</si>
  <si>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</si>
  <si>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</si>
  <si>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</si>
  <si>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</si>
  <si>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</si>
  <si>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</si>
  <si>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National Quality Control Laboratory</t>
  </si>
  <si>
    <t>0.05 M EDTA DISODIUM</t>
  </si>
  <si>
    <t xml:space="preserve">Magnesium Hydroxide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</si>
</sst>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6" formatCode="dd\-mmm\-yy"/>
    <numFmt numFmtId="167" formatCode="0.00\ &quot;M&quot;"/>
    <numFmt numFmtId="168" formatCode="0.0000"/>
    <numFmt numFmtId="169" formatCode="0.00\ &quot;mL&quot;"/>
    <numFmt numFmtId="170" formatCode="0.00\ &quot;mg&quot;"/>
    <numFmt numFmtId="171" formatCode="0.0\ &quot;mL&quot;"/>
    <numFmt numFmtId="172" formatCode="0.0000\ &quot;g&quot;"/>
    <numFmt numFmtId="173" formatCode="0.000"/>
    <numFmt numFmtId="175" formatCode="0.0000000"/>
    <numFmt numFmtId="176" formatCode="[$-409]d/mmm/yy;@"/>
  </numFmts>
  <fonts count="1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3" fillId="2" borderId="0"/>
  </cellStyleXfs>
  <cellXfs count="202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1" fontId="4" fillId="4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Protection="1">
      <protection locked="0"/>
    </xf>
    <xf numFmtId="166" fontId="7" fillId="3" borderId="0" xfId="0" applyNumberFormat="1" applyFont="1" applyFill="1" applyAlignment="1" applyProtection="1">
      <alignment horizontal="left" vertical="center"/>
      <protection locked="0"/>
    </xf>
    <xf numFmtId="166" fontId="7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2" fontId="11" fillId="3" borderId="0" xfId="0" applyNumberFormat="1" applyFont="1" applyFill="1" applyAlignment="1" applyProtection="1">
      <alignment horizontal="left"/>
      <protection locked="0"/>
    </xf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/>
    <xf numFmtId="0" fontId="7" fillId="2" borderId="9" xfId="0" applyFont="1" applyFill="1" applyBorder="1" applyAlignment="1">
      <alignment horizontal="right" vertical="center"/>
    </xf>
    <xf numFmtId="2" fontId="11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7" fontId="11" fillId="3" borderId="0" xfId="0" applyNumberFormat="1" applyFont="1" applyFill="1" applyAlignment="1" applyProtection="1">
      <alignment horizontal="center"/>
      <protection locked="0"/>
    </xf>
    <xf numFmtId="2" fontId="7" fillId="2" borderId="0" xfId="0" applyNumberFormat="1" applyFont="1" applyFill="1" applyAlignment="1">
      <alignment horizontal="right"/>
    </xf>
    <xf numFmtId="2" fontId="10" fillId="2" borderId="0" xfId="0" applyNumberFormat="1" applyFont="1" applyFill="1" applyAlignment="1">
      <alignment horizontal="centerContinuous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2" fontId="10" fillId="2" borderId="10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2" fontId="11" fillId="3" borderId="12" xfId="0" applyNumberFormat="1" applyFont="1" applyFill="1" applyBorder="1" applyAlignment="1" applyProtection="1">
      <alignment horizontal="center"/>
      <protection locked="0"/>
    </xf>
    <xf numFmtId="168" fontId="7" fillId="2" borderId="13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0" fontId="7" fillId="2" borderId="12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2" fontId="11" fillId="3" borderId="14" xfId="0" applyNumberFormat="1" applyFont="1" applyFill="1" applyBorder="1" applyAlignment="1" applyProtection="1">
      <alignment horizontal="center"/>
      <protection locked="0"/>
    </xf>
    <xf numFmtId="168" fontId="7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0" fontId="7" fillId="2" borderId="14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11" fillId="3" borderId="15" xfId="0" applyNumberFormat="1" applyFont="1" applyFill="1" applyBorder="1" applyAlignment="1" applyProtection="1">
      <alignment horizontal="center"/>
      <protection locked="0"/>
    </xf>
    <xf numFmtId="168" fontId="7" fillId="2" borderId="16" xfId="0" applyNumberFormat="1" applyFont="1" applyFill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right"/>
    </xf>
    <xf numFmtId="164" fontId="10" fillId="6" borderId="12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168" fontId="10" fillId="6" borderId="19" xfId="0" applyNumberFormat="1" applyFont="1" applyFill="1" applyBorder="1" applyAlignment="1">
      <alignment horizontal="center"/>
    </xf>
    <xf numFmtId="2" fontId="7" fillId="2" borderId="20" xfId="0" applyNumberFormat="1" applyFont="1" applyFill="1" applyBorder="1"/>
    <xf numFmtId="164" fontId="7" fillId="7" borderId="20" xfId="0" applyNumberFormat="1" applyFont="1" applyFill="1" applyBorder="1"/>
    <xf numFmtId="0" fontId="7" fillId="2" borderId="21" xfId="0" applyFont="1" applyFill="1" applyBorder="1" applyAlignment="1">
      <alignment horizontal="right"/>
    </xf>
    <xf numFmtId="10" fontId="7" fillId="8" borderId="14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22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23" xfId="0" applyNumberFormat="1" applyFont="1" applyFill="1" applyBorder="1"/>
    <xf numFmtId="2" fontId="7" fillId="7" borderId="20" xfId="0" applyNumberFormat="1" applyFont="1" applyFill="1" applyBorder="1"/>
    <xf numFmtId="2" fontId="7" fillId="2" borderId="24" xfId="0" applyNumberFormat="1" applyFont="1" applyFill="1" applyBorder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169" fontId="10" fillId="3" borderId="0" xfId="0" applyNumberFormat="1" applyFont="1" applyFill="1" applyAlignment="1" applyProtection="1">
      <alignment horizontal="center" vertical="center"/>
      <protection locked="0"/>
    </xf>
    <xf numFmtId="170" fontId="10" fillId="3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68" fontId="10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71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2" fontId="10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3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vertical="center"/>
    </xf>
    <xf numFmtId="2" fontId="10" fillId="2" borderId="19" xfId="0" applyNumberFormat="1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2" fontId="10" fillId="2" borderId="10" xfId="0" applyNumberFormat="1" applyFont="1" applyFill="1" applyBorder="1" applyAlignment="1">
      <alignment vertical="center"/>
    </xf>
    <xf numFmtId="2" fontId="10" fillId="2" borderId="0" xfId="0" applyNumberFormat="1" applyFont="1" applyFill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164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7" fillId="2" borderId="13" xfId="0" applyNumberFormat="1" applyFont="1" applyFill="1" applyBorder="1" applyAlignment="1">
      <alignment horizontal="center" vertical="center"/>
    </xf>
    <xf numFmtId="168" fontId="7" fillId="2" borderId="12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10" fontId="7" fillId="2" borderId="2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11" fillId="3" borderId="21" xfId="0" applyNumberFormat="1" applyFont="1" applyFill="1" applyBorder="1" applyAlignment="1" applyProtection="1">
      <alignment horizontal="center"/>
      <protection locked="0"/>
    </xf>
    <xf numFmtId="2" fontId="11" fillId="3" borderId="21" xfId="0" applyNumberFormat="1" applyFont="1" applyFill="1" applyBorder="1" applyAlignment="1" applyProtection="1">
      <alignment horizontal="center"/>
      <protection locked="0"/>
    </xf>
    <xf numFmtId="2" fontId="7" fillId="2" borderId="5" xfId="0" applyNumberFormat="1" applyFont="1" applyFill="1" applyBorder="1" applyAlignment="1">
      <alignment horizontal="center" vertical="center"/>
    </xf>
    <xf numFmtId="168" fontId="7" fillId="2" borderId="14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11" fillId="3" borderId="22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center" vertical="center"/>
    </xf>
    <xf numFmtId="168" fontId="7" fillId="2" borderId="15" xfId="0" applyNumberFormat="1" applyFont="1" applyFill="1" applyBorder="1" applyAlignment="1">
      <alignment horizontal="center" vertical="center"/>
    </xf>
    <xf numFmtId="2" fontId="7" fillId="2" borderId="16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0" fontId="7" fillId="2" borderId="2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right"/>
    </xf>
    <xf numFmtId="168" fontId="10" fillId="6" borderId="30" xfId="0" applyNumberFormat="1" applyFont="1" applyFill="1" applyBorder="1" applyAlignment="1">
      <alignment horizontal="center"/>
    </xf>
    <xf numFmtId="2" fontId="11" fillId="6" borderId="30" xfId="0" applyNumberFormat="1" applyFont="1" applyFill="1" applyBorder="1" applyAlignment="1">
      <alignment horizontal="center"/>
    </xf>
    <xf numFmtId="10" fontId="11" fillId="6" borderId="3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14" xfId="0" applyNumberFormat="1" applyFont="1" applyFill="1" applyBorder="1" applyAlignment="1">
      <alignment horizontal="center"/>
    </xf>
    <xf numFmtId="10" fontId="12" fillId="8" borderId="1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9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0" fillId="2" borderId="5" xfId="0" applyFont="1" applyFill="1" applyBorder="1" applyAlignment="1" applyProtection="1">
      <alignment vertical="center"/>
      <protection locked="0"/>
    </xf>
    <xf numFmtId="0" fontId="10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2" fontId="11" fillId="3" borderId="0" xfId="0" applyNumberFormat="1" applyFont="1" applyFill="1" applyAlignment="1" applyProtection="1">
      <alignment horizontal="left"/>
      <protection locked="0"/>
    </xf>
    <xf numFmtId="0" fontId="13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13" fillId="2" borderId="0" xfId="1" applyFill="1" applyAlignment="1">
      <alignment horizontal="right"/>
    </xf>
    <xf numFmtId="173" fontId="13" fillId="2" borderId="0" xfId="1" applyNumberFormat="1" applyFill="1"/>
    <xf numFmtId="0" fontId="13" fillId="2" borderId="0" xfId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73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5" fillId="2" borderId="5" xfId="1" applyFont="1" applyFill="1" applyBorder="1"/>
    <xf numFmtId="0" fontId="5" fillId="2" borderId="0" xfId="1" applyFont="1" applyFill="1"/>
    <xf numFmtId="0" fontId="4" fillId="2" borderId="5" xfId="1" applyFont="1" applyFill="1" applyBorder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0" fontId="5" fillId="2" borderId="2" xfId="1" applyFont="1" applyFill="1" applyBorder="1"/>
    <xf numFmtId="0" fontId="4" fillId="2" borderId="4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4" fillId="2" borderId="4" xfId="1" applyFont="1" applyFill="1" applyBorder="1"/>
    <xf numFmtId="0" fontId="2" fillId="2" borderId="0" xfId="1" applyFont="1" applyFill="1"/>
    <xf numFmtId="10" fontId="2" fillId="2" borderId="3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3" xfId="1" applyFont="1" applyFill="1" applyBorder="1"/>
    <xf numFmtId="168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5" fillId="2" borderId="0" xfId="1" applyNumberFormat="1" applyFont="1" applyFill="1" applyAlignment="1">
      <alignment horizontal="center"/>
    </xf>
    <xf numFmtId="168" fontId="4" fillId="5" borderId="8" xfId="1" applyNumberFormat="1" applyFont="1" applyFill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 wrapText="1"/>
    </xf>
    <xf numFmtId="175" fontId="2" fillId="2" borderId="0" xfId="1" applyNumberFormat="1" applyFont="1" applyFill="1" applyAlignment="1">
      <alignment horizontal="center"/>
    </xf>
    <xf numFmtId="175" fontId="5" fillId="2" borderId="0" xfId="1" applyNumberFormat="1" applyFont="1" applyFill="1" applyAlignment="1">
      <alignment horizontal="center"/>
    </xf>
    <xf numFmtId="175" fontId="5" fillId="2" borderId="19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/>
    </xf>
    <xf numFmtId="175" fontId="1" fillId="2" borderId="0" xfId="1" applyNumberFormat="1" applyFont="1" applyFill="1" applyAlignment="1">
      <alignment horizontal="center"/>
    </xf>
    <xf numFmtId="175" fontId="4" fillId="5" borderId="19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5" fillId="2" borderId="31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164" fontId="5" fillId="3" borderId="15" xfId="1" applyNumberFormat="1" applyFont="1" applyFill="1" applyBorder="1" applyAlignment="1" applyProtection="1">
      <alignment horizontal="center"/>
      <protection locked="0"/>
    </xf>
    <xf numFmtId="164" fontId="5" fillId="3" borderId="14" xfId="1" applyNumberFormat="1" applyFont="1" applyFill="1" applyBorder="1" applyAlignment="1" applyProtection="1">
      <alignment horizontal="center"/>
      <protection locked="0"/>
    </xf>
    <xf numFmtId="164" fontId="5" fillId="3" borderId="19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4" fillId="2" borderId="12" xfId="1" applyNumberFormat="1" applyFont="1" applyFill="1" applyBorder="1" applyAlignment="1">
      <alignment horizontal="center" wrapText="1"/>
    </xf>
    <xf numFmtId="2" fontId="4" fillId="2" borderId="6" xfId="1" applyNumberFormat="1" applyFont="1" applyFill="1" applyBorder="1" applyAlignment="1">
      <alignment horizontal="center" wrapText="1"/>
    </xf>
    <xf numFmtId="176" fontId="5" fillId="2" borderId="0" xfId="1" applyNumberFormat="1" applyFont="1" applyFill="1" applyProtection="1">
      <protection locked="0"/>
    </xf>
    <xf numFmtId="0" fontId="5" fillId="2" borderId="0" xfId="1" applyFont="1" applyFill="1" applyProtection="1">
      <protection locked="0"/>
    </xf>
    <xf numFmtId="0" fontId="8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9" fillId="2" borderId="6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10" fillId="2" borderId="6" xfId="0" applyNumberFormat="1" applyFont="1" applyFill="1" applyBorder="1" applyAlignment="1">
      <alignment horizontal="center" vertical="center"/>
    </xf>
    <xf numFmtId="2" fontId="10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D20" sqref="D20"/>
    </sheetView>
  </sheetViews>
  <sheetFormatPr defaultRowHeight="15" x14ac:dyDescent="0.3"/>
  <cols>
    <col min="1" max="1" width="25.140625" style="141" customWidth="1"/>
    <col min="2" max="2" width="20.42578125" style="141" customWidth="1"/>
    <col min="3" max="3" width="23" style="141" customWidth="1"/>
    <col min="4" max="4" width="24.42578125" style="141" customWidth="1"/>
    <col min="5" max="5" width="6.7109375" style="141" customWidth="1"/>
    <col min="6" max="6" width="18.85546875" style="141" customWidth="1"/>
    <col min="7" max="7" width="20.140625" style="141" customWidth="1"/>
    <col min="8" max="8" width="9" style="141" customWidth="1"/>
    <col min="9" max="9" width="26.42578125" style="141" customWidth="1"/>
    <col min="10" max="10" width="18.85546875" style="141" customWidth="1"/>
    <col min="11" max="11" width="20.140625" style="141" customWidth="1"/>
    <col min="12" max="256" width="9" style="141" customWidth="1"/>
    <col min="257" max="257" width="21" style="141" customWidth="1"/>
    <col min="258" max="258" width="18.85546875" style="141" customWidth="1"/>
    <col min="259" max="259" width="20.140625" style="141" customWidth="1"/>
    <col min="260" max="512" width="9" style="141" customWidth="1"/>
    <col min="513" max="513" width="21" style="141" customWidth="1"/>
    <col min="514" max="514" width="18.85546875" style="141" customWidth="1"/>
    <col min="515" max="515" width="20.140625" style="141" customWidth="1"/>
    <col min="516" max="768" width="9" style="141" customWidth="1"/>
    <col min="769" max="769" width="21" style="141" customWidth="1"/>
    <col min="770" max="770" width="18.85546875" style="141" customWidth="1"/>
    <col min="771" max="771" width="20.140625" style="141" customWidth="1"/>
    <col min="772" max="1024" width="9" style="141" customWidth="1"/>
    <col min="1025" max="1025" width="21" style="141" customWidth="1"/>
    <col min="1026" max="1026" width="18.85546875" style="141" customWidth="1"/>
    <col min="1027" max="1027" width="20.140625" style="141" customWidth="1"/>
    <col min="1028" max="1280" width="9" style="141" customWidth="1"/>
    <col min="1281" max="1281" width="21" style="141" customWidth="1"/>
    <col min="1282" max="1282" width="18.85546875" style="141" customWidth="1"/>
    <col min="1283" max="1283" width="20.140625" style="141" customWidth="1"/>
    <col min="1284" max="1536" width="9" style="141" customWidth="1"/>
    <col min="1537" max="1537" width="21" style="141" customWidth="1"/>
    <col min="1538" max="1538" width="18.85546875" style="141" customWidth="1"/>
    <col min="1539" max="1539" width="20.140625" style="141" customWidth="1"/>
    <col min="1540" max="1792" width="9" style="141" customWidth="1"/>
    <col min="1793" max="1793" width="21" style="141" customWidth="1"/>
    <col min="1794" max="1794" width="18.85546875" style="141" customWidth="1"/>
    <col min="1795" max="1795" width="20.140625" style="141" customWidth="1"/>
    <col min="1796" max="2048" width="9" style="141" customWidth="1"/>
    <col min="2049" max="2049" width="21" style="141" customWidth="1"/>
    <col min="2050" max="2050" width="18.85546875" style="141" customWidth="1"/>
    <col min="2051" max="2051" width="20.140625" style="141" customWidth="1"/>
    <col min="2052" max="2304" width="9" style="141" customWidth="1"/>
    <col min="2305" max="2305" width="21" style="141" customWidth="1"/>
    <col min="2306" max="2306" width="18.85546875" style="141" customWidth="1"/>
    <col min="2307" max="2307" width="20.140625" style="141" customWidth="1"/>
    <col min="2308" max="2560" width="9" style="141" customWidth="1"/>
    <col min="2561" max="2561" width="21" style="141" customWidth="1"/>
    <col min="2562" max="2562" width="18.85546875" style="141" customWidth="1"/>
    <col min="2563" max="2563" width="20.140625" style="141" customWidth="1"/>
    <col min="2564" max="2816" width="9" style="141" customWidth="1"/>
    <col min="2817" max="2817" width="21" style="141" customWidth="1"/>
    <col min="2818" max="2818" width="18.85546875" style="141" customWidth="1"/>
    <col min="2819" max="2819" width="20.140625" style="141" customWidth="1"/>
    <col min="2820" max="3072" width="9" style="141" customWidth="1"/>
    <col min="3073" max="3073" width="21" style="141" customWidth="1"/>
    <col min="3074" max="3074" width="18.85546875" style="141" customWidth="1"/>
    <col min="3075" max="3075" width="20.140625" style="141" customWidth="1"/>
    <col min="3076" max="3328" width="9" style="141" customWidth="1"/>
    <col min="3329" max="3329" width="21" style="141" customWidth="1"/>
    <col min="3330" max="3330" width="18.85546875" style="141" customWidth="1"/>
    <col min="3331" max="3331" width="20.140625" style="141" customWidth="1"/>
    <col min="3332" max="3584" width="9" style="141" customWidth="1"/>
    <col min="3585" max="3585" width="21" style="141" customWidth="1"/>
    <col min="3586" max="3586" width="18.85546875" style="141" customWidth="1"/>
    <col min="3587" max="3587" width="20.140625" style="141" customWidth="1"/>
    <col min="3588" max="3840" width="9" style="141" customWidth="1"/>
    <col min="3841" max="3841" width="21" style="141" customWidth="1"/>
    <col min="3842" max="3842" width="18.85546875" style="141" customWidth="1"/>
    <col min="3843" max="3843" width="20.140625" style="141" customWidth="1"/>
    <col min="3844" max="4096" width="9" style="141" customWidth="1"/>
    <col min="4097" max="4097" width="21" style="141" customWidth="1"/>
    <col min="4098" max="4098" width="18.85546875" style="141" customWidth="1"/>
    <col min="4099" max="4099" width="20.140625" style="141" customWidth="1"/>
    <col min="4100" max="4352" width="9" style="141" customWidth="1"/>
    <col min="4353" max="4353" width="21" style="141" customWidth="1"/>
    <col min="4354" max="4354" width="18.85546875" style="141" customWidth="1"/>
    <col min="4355" max="4355" width="20.140625" style="141" customWidth="1"/>
    <col min="4356" max="4608" width="9" style="141" customWidth="1"/>
    <col min="4609" max="4609" width="21" style="141" customWidth="1"/>
    <col min="4610" max="4610" width="18.85546875" style="141" customWidth="1"/>
    <col min="4611" max="4611" width="20.140625" style="141" customWidth="1"/>
    <col min="4612" max="4864" width="9" style="141" customWidth="1"/>
    <col min="4865" max="4865" width="21" style="141" customWidth="1"/>
    <col min="4866" max="4866" width="18.85546875" style="141" customWidth="1"/>
    <col min="4867" max="4867" width="20.140625" style="141" customWidth="1"/>
    <col min="4868" max="5120" width="9" style="141" customWidth="1"/>
    <col min="5121" max="5121" width="21" style="141" customWidth="1"/>
    <col min="5122" max="5122" width="18.85546875" style="141" customWidth="1"/>
    <col min="5123" max="5123" width="20.140625" style="141" customWidth="1"/>
    <col min="5124" max="5376" width="9" style="141" customWidth="1"/>
    <col min="5377" max="5377" width="21" style="141" customWidth="1"/>
    <col min="5378" max="5378" width="18.85546875" style="141" customWidth="1"/>
    <col min="5379" max="5379" width="20.140625" style="141" customWidth="1"/>
    <col min="5380" max="5632" width="9" style="141" customWidth="1"/>
    <col min="5633" max="5633" width="21" style="141" customWidth="1"/>
    <col min="5634" max="5634" width="18.85546875" style="141" customWidth="1"/>
    <col min="5635" max="5635" width="20.140625" style="141" customWidth="1"/>
    <col min="5636" max="5888" width="9" style="141" customWidth="1"/>
    <col min="5889" max="5889" width="21" style="141" customWidth="1"/>
    <col min="5890" max="5890" width="18.85546875" style="141" customWidth="1"/>
    <col min="5891" max="5891" width="20.140625" style="141" customWidth="1"/>
    <col min="5892" max="6144" width="9" style="141" customWidth="1"/>
    <col min="6145" max="6145" width="21" style="141" customWidth="1"/>
    <col min="6146" max="6146" width="18.85546875" style="141" customWidth="1"/>
    <col min="6147" max="6147" width="20.140625" style="141" customWidth="1"/>
    <col min="6148" max="6400" width="9" style="141" customWidth="1"/>
    <col min="6401" max="6401" width="21" style="141" customWidth="1"/>
    <col min="6402" max="6402" width="18.85546875" style="141" customWidth="1"/>
    <col min="6403" max="6403" width="20.140625" style="141" customWidth="1"/>
    <col min="6404" max="6656" width="9" style="141" customWidth="1"/>
    <col min="6657" max="6657" width="21" style="141" customWidth="1"/>
    <col min="6658" max="6658" width="18.85546875" style="141" customWidth="1"/>
    <col min="6659" max="6659" width="20.140625" style="141" customWidth="1"/>
    <col min="6660" max="6912" width="9" style="141" customWidth="1"/>
    <col min="6913" max="6913" width="21" style="141" customWidth="1"/>
    <col min="6914" max="6914" width="18.85546875" style="141" customWidth="1"/>
    <col min="6915" max="6915" width="20.140625" style="141" customWidth="1"/>
    <col min="6916" max="7168" width="9" style="141" customWidth="1"/>
    <col min="7169" max="7169" width="21" style="141" customWidth="1"/>
    <col min="7170" max="7170" width="18.85546875" style="141" customWidth="1"/>
    <col min="7171" max="7171" width="20.140625" style="141" customWidth="1"/>
    <col min="7172" max="7424" width="9" style="141" customWidth="1"/>
    <col min="7425" max="7425" width="21" style="141" customWidth="1"/>
    <col min="7426" max="7426" width="18.85546875" style="141" customWidth="1"/>
    <col min="7427" max="7427" width="20.140625" style="141" customWidth="1"/>
    <col min="7428" max="7680" width="9" style="141" customWidth="1"/>
    <col min="7681" max="7681" width="21" style="141" customWidth="1"/>
    <col min="7682" max="7682" width="18.85546875" style="141" customWidth="1"/>
    <col min="7683" max="7683" width="20.140625" style="141" customWidth="1"/>
    <col min="7684" max="7936" width="9" style="141" customWidth="1"/>
    <col min="7937" max="7937" width="21" style="141" customWidth="1"/>
    <col min="7938" max="7938" width="18.85546875" style="141" customWidth="1"/>
    <col min="7939" max="7939" width="20.140625" style="141" customWidth="1"/>
    <col min="7940" max="8192" width="9" style="141" customWidth="1"/>
    <col min="8193" max="8193" width="21" style="141" customWidth="1"/>
    <col min="8194" max="8194" width="18.85546875" style="141" customWidth="1"/>
    <col min="8195" max="8195" width="20.140625" style="141" customWidth="1"/>
    <col min="8196" max="8448" width="9" style="141" customWidth="1"/>
    <col min="8449" max="8449" width="21" style="141" customWidth="1"/>
    <col min="8450" max="8450" width="18.85546875" style="141" customWidth="1"/>
    <col min="8451" max="8451" width="20.140625" style="141" customWidth="1"/>
    <col min="8452" max="8704" width="9" style="141" customWidth="1"/>
    <col min="8705" max="8705" width="21" style="141" customWidth="1"/>
    <col min="8706" max="8706" width="18.85546875" style="141" customWidth="1"/>
    <col min="8707" max="8707" width="20.140625" style="141" customWidth="1"/>
    <col min="8708" max="8960" width="9" style="141" customWidth="1"/>
    <col min="8961" max="8961" width="21" style="141" customWidth="1"/>
    <col min="8962" max="8962" width="18.85546875" style="141" customWidth="1"/>
    <col min="8963" max="8963" width="20.140625" style="141" customWidth="1"/>
    <col min="8964" max="9216" width="9" style="141" customWidth="1"/>
    <col min="9217" max="9217" width="21" style="141" customWidth="1"/>
    <col min="9218" max="9218" width="18.85546875" style="141" customWidth="1"/>
    <col min="9219" max="9219" width="20.140625" style="141" customWidth="1"/>
    <col min="9220" max="9472" width="9" style="141" customWidth="1"/>
    <col min="9473" max="9473" width="21" style="141" customWidth="1"/>
    <col min="9474" max="9474" width="18.85546875" style="141" customWidth="1"/>
    <col min="9475" max="9475" width="20.140625" style="141" customWidth="1"/>
    <col min="9476" max="9728" width="9" style="141" customWidth="1"/>
    <col min="9729" max="9729" width="21" style="141" customWidth="1"/>
    <col min="9730" max="9730" width="18.85546875" style="141" customWidth="1"/>
    <col min="9731" max="9731" width="20.140625" style="141" customWidth="1"/>
    <col min="9732" max="9984" width="9" style="141" customWidth="1"/>
    <col min="9985" max="9985" width="21" style="141" customWidth="1"/>
    <col min="9986" max="9986" width="18.85546875" style="141" customWidth="1"/>
    <col min="9987" max="9987" width="20.140625" style="141" customWidth="1"/>
    <col min="9988" max="10240" width="9" style="141" customWidth="1"/>
    <col min="10241" max="10241" width="21" style="141" customWidth="1"/>
    <col min="10242" max="10242" width="18.85546875" style="141" customWidth="1"/>
    <col min="10243" max="10243" width="20.140625" style="141" customWidth="1"/>
    <col min="10244" max="10496" width="9" style="141" customWidth="1"/>
    <col min="10497" max="10497" width="21" style="141" customWidth="1"/>
    <col min="10498" max="10498" width="18.85546875" style="141" customWidth="1"/>
    <col min="10499" max="10499" width="20.140625" style="141" customWidth="1"/>
    <col min="10500" max="10752" width="9" style="141" customWidth="1"/>
    <col min="10753" max="10753" width="21" style="141" customWidth="1"/>
    <col min="10754" max="10754" width="18.85546875" style="141" customWidth="1"/>
    <col min="10755" max="10755" width="20.140625" style="141" customWidth="1"/>
    <col min="10756" max="11008" width="9" style="141" customWidth="1"/>
    <col min="11009" max="11009" width="21" style="141" customWidth="1"/>
    <col min="11010" max="11010" width="18.85546875" style="141" customWidth="1"/>
    <col min="11011" max="11011" width="20.140625" style="141" customWidth="1"/>
    <col min="11012" max="11264" width="9" style="141" customWidth="1"/>
    <col min="11265" max="11265" width="21" style="141" customWidth="1"/>
    <col min="11266" max="11266" width="18.85546875" style="141" customWidth="1"/>
    <col min="11267" max="11267" width="20.140625" style="141" customWidth="1"/>
    <col min="11268" max="11520" width="9" style="141" customWidth="1"/>
    <col min="11521" max="11521" width="21" style="141" customWidth="1"/>
    <col min="11522" max="11522" width="18.85546875" style="141" customWidth="1"/>
    <col min="11523" max="11523" width="20.140625" style="141" customWidth="1"/>
    <col min="11524" max="11776" width="9" style="141" customWidth="1"/>
    <col min="11777" max="11777" width="21" style="141" customWidth="1"/>
    <col min="11778" max="11778" width="18.85546875" style="141" customWidth="1"/>
    <col min="11779" max="11779" width="20.140625" style="141" customWidth="1"/>
    <col min="11780" max="12032" width="9" style="141" customWidth="1"/>
    <col min="12033" max="12033" width="21" style="141" customWidth="1"/>
    <col min="12034" max="12034" width="18.85546875" style="141" customWidth="1"/>
    <col min="12035" max="12035" width="20.140625" style="141" customWidth="1"/>
    <col min="12036" max="12288" width="9" style="141" customWidth="1"/>
    <col min="12289" max="12289" width="21" style="141" customWidth="1"/>
    <col min="12290" max="12290" width="18.85546875" style="141" customWidth="1"/>
    <col min="12291" max="12291" width="20.140625" style="141" customWidth="1"/>
    <col min="12292" max="12544" width="9" style="141" customWidth="1"/>
    <col min="12545" max="12545" width="21" style="141" customWidth="1"/>
    <col min="12546" max="12546" width="18.85546875" style="141" customWidth="1"/>
    <col min="12547" max="12547" width="20.140625" style="141" customWidth="1"/>
    <col min="12548" max="12800" width="9" style="141" customWidth="1"/>
    <col min="12801" max="12801" width="21" style="141" customWidth="1"/>
    <col min="12802" max="12802" width="18.85546875" style="141" customWidth="1"/>
    <col min="12803" max="12803" width="20.140625" style="141" customWidth="1"/>
    <col min="12804" max="13056" width="9" style="141" customWidth="1"/>
    <col min="13057" max="13057" width="21" style="141" customWidth="1"/>
    <col min="13058" max="13058" width="18.85546875" style="141" customWidth="1"/>
    <col min="13059" max="13059" width="20.140625" style="141" customWidth="1"/>
    <col min="13060" max="13312" width="9" style="141" customWidth="1"/>
    <col min="13313" max="13313" width="21" style="141" customWidth="1"/>
    <col min="13314" max="13314" width="18.85546875" style="141" customWidth="1"/>
    <col min="13315" max="13315" width="20.140625" style="141" customWidth="1"/>
    <col min="13316" max="13568" width="9" style="141" customWidth="1"/>
    <col min="13569" max="13569" width="21" style="141" customWidth="1"/>
    <col min="13570" max="13570" width="18.85546875" style="141" customWidth="1"/>
    <col min="13571" max="13571" width="20.140625" style="141" customWidth="1"/>
    <col min="13572" max="13824" width="9" style="141" customWidth="1"/>
    <col min="13825" max="13825" width="21" style="141" customWidth="1"/>
    <col min="13826" max="13826" width="18.85546875" style="141" customWidth="1"/>
    <col min="13827" max="13827" width="20.140625" style="141" customWidth="1"/>
    <col min="13828" max="14080" width="9" style="141" customWidth="1"/>
    <col min="14081" max="14081" width="21" style="141" customWidth="1"/>
    <col min="14082" max="14082" width="18.85546875" style="141" customWidth="1"/>
    <col min="14083" max="14083" width="20.140625" style="141" customWidth="1"/>
    <col min="14084" max="14336" width="9" style="141" customWidth="1"/>
    <col min="14337" max="14337" width="21" style="141" customWidth="1"/>
    <col min="14338" max="14338" width="18.85546875" style="141" customWidth="1"/>
    <col min="14339" max="14339" width="20.140625" style="141" customWidth="1"/>
    <col min="14340" max="14592" width="9" style="141" customWidth="1"/>
    <col min="14593" max="14593" width="21" style="141" customWidth="1"/>
    <col min="14594" max="14594" width="18.85546875" style="141" customWidth="1"/>
    <col min="14595" max="14595" width="20.140625" style="141" customWidth="1"/>
    <col min="14596" max="14848" width="9" style="141" customWidth="1"/>
    <col min="14849" max="14849" width="21" style="141" customWidth="1"/>
    <col min="14850" max="14850" width="18.85546875" style="141" customWidth="1"/>
    <col min="14851" max="14851" width="20.140625" style="141" customWidth="1"/>
    <col min="14852" max="15104" width="9" style="141" customWidth="1"/>
    <col min="15105" max="15105" width="21" style="141" customWidth="1"/>
    <col min="15106" max="15106" width="18.85546875" style="141" customWidth="1"/>
    <col min="15107" max="15107" width="20.140625" style="141" customWidth="1"/>
    <col min="15108" max="15360" width="9" style="141" customWidth="1"/>
    <col min="15361" max="15361" width="21" style="141" customWidth="1"/>
    <col min="15362" max="15362" width="18.85546875" style="141" customWidth="1"/>
    <col min="15363" max="15363" width="20.140625" style="141" customWidth="1"/>
    <col min="15364" max="15616" width="9" style="141" customWidth="1"/>
    <col min="15617" max="15617" width="21" style="141" customWidth="1"/>
    <col min="15618" max="15618" width="18.85546875" style="141" customWidth="1"/>
    <col min="15619" max="15619" width="20.140625" style="141" customWidth="1"/>
    <col min="15620" max="15872" width="9" style="141" customWidth="1"/>
    <col min="15873" max="15873" width="21" style="141" customWidth="1"/>
    <col min="15874" max="15874" width="18.85546875" style="141" customWidth="1"/>
    <col min="15875" max="15875" width="20.140625" style="141" customWidth="1"/>
    <col min="15876" max="16128" width="9" style="141" customWidth="1"/>
    <col min="16129" max="16129" width="21" style="141" customWidth="1"/>
    <col min="16130" max="16130" width="18.85546875" style="141" customWidth="1"/>
    <col min="16131" max="16131" width="20.140625" style="141" customWidth="1"/>
    <col min="16132" max="16132" width="9" style="141" customWidth="1"/>
    <col min="16133" max="16384" width="9.140625" style="140"/>
  </cols>
  <sheetData>
    <row r="1" spans="1:7" ht="12.75" customHeight="1" x14ac:dyDescent="0.3">
      <c r="A1" s="192" t="s">
        <v>65</v>
      </c>
      <c r="B1" s="192"/>
      <c r="C1" s="192"/>
      <c r="D1" s="192"/>
      <c r="E1" s="192"/>
      <c r="F1" s="192"/>
      <c r="G1" s="186"/>
    </row>
    <row r="2" spans="1:7" ht="12.75" customHeight="1" x14ac:dyDescent="0.3">
      <c r="A2" s="192"/>
      <c r="B2" s="192"/>
      <c r="C2" s="192"/>
      <c r="D2" s="192"/>
      <c r="E2" s="192"/>
      <c r="F2" s="192"/>
      <c r="G2" s="186"/>
    </row>
    <row r="3" spans="1:7" ht="12.75" customHeight="1" x14ac:dyDescent="0.3">
      <c r="A3" s="192"/>
      <c r="B3" s="192"/>
      <c r="C3" s="192"/>
      <c r="D3" s="192"/>
      <c r="E3" s="192"/>
      <c r="F3" s="192"/>
      <c r="G3" s="186"/>
    </row>
    <row r="4" spans="1:7" ht="12.75" customHeight="1" x14ac:dyDescent="0.3">
      <c r="A4" s="192"/>
      <c r="B4" s="192"/>
      <c r="C4" s="192"/>
      <c r="D4" s="192"/>
      <c r="E4" s="192"/>
      <c r="F4" s="192"/>
      <c r="G4" s="186"/>
    </row>
    <row r="5" spans="1:7" ht="12.75" customHeight="1" x14ac:dyDescent="0.3">
      <c r="A5" s="192"/>
      <c r="B5" s="192"/>
      <c r="C5" s="192"/>
      <c r="D5" s="192"/>
      <c r="E5" s="192"/>
      <c r="F5" s="192"/>
      <c r="G5" s="186"/>
    </row>
    <row r="6" spans="1:7" ht="12.75" customHeight="1" x14ac:dyDescent="0.3">
      <c r="A6" s="192"/>
      <c r="B6" s="192"/>
      <c r="C6" s="192"/>
      <c r="D6" s="192"/>
      <c r="E6" s="192"/>
      <c r="F6" s="192"/>
      <c r="G6" s="186"/>
    </row>
    <row r="7" spans="1:7" ht="12.75" customHeight="1" x14ac:dyDescent="0.3">
      <c r="A7" s="192"/>
      <c r="B7" s="192"/>
      <c r="C7" s="192"/>
      <c r="D7" s="192"/>
      <c r="E7" s="192"/>
      <c r="F7" s="192"/>
      <c r="G7" s="186"/>
    </row>
    <row r="8" spans="1:7" ht="15" customHeight="1" x14ac:dyDescent="0.3">
      <c r="A8" s="191" t="s">
        <v>11</v>
      </c>
      <c r="B8" s="191"/>
      <c r="C8" s="191"/>
      <c r="D8" s="191"/>
      <c r="E8" s="191"/>
      <c r="F8" s="191"/>
      <c r="G8" s="185"/>
    </row>
    <row r="9" spans="1:7" ht="12.75" customHeight="1" x14ac:dyDescent="0.3">
      <c r="A9" s="191"/>
      <c r="B9" s="191"/>
      <c r="C9" s="191"/>
      <c r="D9" s="191"/>
      <c r="E9" s="191"/>
      <c r="F9" s="191"/>
      <c r="G9" s="185"/>
    </row>
    <row r="10" spans="1:7" ht="12.75" customHeight="1" x14ac:dyDescent="0.3">
      <c r="A10" s="191"/>
      <c r="B10" s="191"/>
      <c r="C10" s="191"/>
      <c r="D10" s="191"/>
      <c r="E10" s="191"/>
      <c r="F10" s="191"/>
      <c r="G10" s="185"/>
    </row>
    <row r="11" spans="1:7" ht="12.75" customHeight="1" x14ac:dyDescent="0.3">
      <c r="A11" s="191"/>
      <c r="B11" s="191"/>
      <c r="C11" s="191"/>
      <c r="D11" s="191"/>
      <c r="E11" s="191"/>
      <c r="F11" s="191"/>
      <c r="G11" s="185"/>
    </row>
    <row r="12" spans="1:7" ht="12.75" customHeight="1" x14ac:dyDescent="0.3">
      <c r="A12" s="191"/>
      <c r="B12" s="191"/>
      <c r="C12" s="191"/>
      <c r="D12" s="191"/>
      <c r="E12" s="191"/>
      <c r="F12" s="191"/>
      <c r="G12" s="185"/>
    </row>
    <row r="13" spans="1:7" ht="12.75" customHeight="1" x14ac:dyDescent="0.3">
      <c r="A13" s="191"/>
      <c r="B13" s="191"/>
      <c r="C13" s="191"/>
      <c r="D13" s="191"/>
      <c r="E13" s="191"/>
      <c r="F13" s="191"/>
      <c r="G13" s="185"/>
    </row>
    <row r="14" spans="1:7" ht="12.75" customHeight="1" x14ac:dyDescent="0.3">
      <c r="A14" s="191"/>
      <c r="B14" s="191"/>
      <c r="C14" s="191"/>
      <c r="D14" s="191"/>
      <c r="E14" s="191"/>
      <c r="F14" s="191"/>
      <c r="G14" s="185"/>
    </row>
    <row r="15" spans="1:7" ht="13.5" customHeight="1" thickBot="1" x14ac:dyDescent="0.35"/>
    <row r="16" spans="1:7" ht="19.5" customHeight="1" thickBot="1" x14ac:dyDescent="0.35">
      <c r="A16" s="187" t="s">
        <v>12</v>
      </c>
      <c r="B16" s="188"/>
      <c r="C16" s="188"/>
      <c r="D16" s="188"/>
      <c r="E16" s="188"/>
      <c r="F16" s="189"/>
    </row>
    <row r="17" spans="1:13" ht="18.75" customHeight="1" x14ac:dyDescent="0.3">
      <c r="A17" s="190" t="s">
        <v>64</v>
      </c>
      <c r="B17" s="190"/>
      <c r="C17" s="190"/>
      <c r="D17" s="190"/>
      <c r="E17" s="190"/>
      <c r="F17" s="190"/>
    </row>
    <row r="20" spans="1:13" ht="16.5" customHeight="1" x14ac:dyDescent="0.3">
      <c r="A20" s="153" t="s">
        <v>14</v>
      </c>
      <c r="B20" s="184" t="str">
        <f>'Magnesium Hydroxide'!B18</f>
        <v>METROMAG SUSPENSION</v>
      </c>
    </row>
    <row r="21" spans="1:13" ht="16.5" customHeight="1" x14ac:dyDescent="0.3">
      <c r="A21" s="153" t="s">
        <v>15</v>
      </c>
      <c r="B21" s="184" t="str">
        <f>'Magnesium Hydroxide'!B19</f>
        <v>NDQD201506263</v>
      </c>
    </row>
    <row r="22" spans="1:13" ht="16.5" customHeight="1" x14ac:dyDescent="0.3">
      <c r="A22" s="153" t="s">
        <v>16</v>
      </c>
      <c r="B22" s="184" t="str">
        <f>'Magnesium Hydroxide'!B20</f>
        <v xml:space="preserve">Magnesium Hydroxide </v>
      </c>
    </row>
    <row r="23" spans="1:13" ht="16.5" customHeight="1" x14ac:dyDescent="0.3">
      <c r="A23" s="153" t="s">
        <v>17</v>
      </c>
      <c r="B23" s="184" t="str">
        <f>'Magnesium Hydroxide'!B21</f>
        <v>Magnesium Hydroxide B.P 7.5% w/v</v>
      </c>
    </row>
    <row r="24" spans="1:13" ht="16.5" customHeight="1" x14ac:dyDescent="0.3">
      <c r="A24" s="153" t="s">
        <v>18</v>
      </c>
      <c r="B24" s="183"/>
    </row>
    <row r="25" spans="1:13" ht="16.5" customHeight="1" x14ac:dyDescent="0.3">
      <c r="A25" s="153" t="s">
        <v>19</v>
      </c>
      <c r="B25" s="183"/>
    </row>
    <row r="27" spans="1:13" ht="13.5" customHeight="1" thickBot="1" x14ac:dyDescent="0.35"/>
    <row r="28" spans="1:13" ht="17.25" customHeight="1" thickBot="1" x14ac:dyDescent="0.35">
      <c r="B28" s="182" t="s">
        <v>63</v>
      </c>
      <c r="C28" s="181" t="s">
        <v>62</v>
      </c>
      <c r="D28" s="181" t="s">
        <v>61</v>
      </c>
      <c r="E28" s="180"/>
      <c r="F28" s="180"/>
      <c r="G28" s="180"/>
      <c r="H28" s="142"/>
      <c r="I28" s="180"/>
      <c r="J28" s="180"/>
      <c r="K28" s="180"/>
      <c r="L28" s="140"/>
      <c r="M28" s="140"/>
    </row>
    <row r="29" spans="1:13" ht="16.5" customHeight="1" thickBot="1" x14ac:dyDescent="0.35">
      <c r="B29" s="179">
        <v>23.163160000000001</v>
      </c>
      <c r="C29" s="178">
        <v>48.118989999999997</v>
      </c>
      <c r="D29" s="178">
        <v>49.147170000000003</v>
      </c>
      <c r="E29" s="173"/>
      <c r="F29" s="173"/>
      <c r="G29" s="173"/>
      <c r="H29" s="142"/>
      <c r="I29" s="173"/>
      <c r="J29" s="173"/>
      <c r="K29" s="173"/>
      <c r="L29" s="140"/>
      <c r="M29" s="140"/>
    </row>
    <row r="30" spans="1:13" ht="15.75" customHeight="1" x14ac:dyDescent="0.3">
      <c r="B30" s="176"/>
      <c r="C30" s="178">
        <v>48.118980000000001</v>
      </c>
      <c r="D30" s="178">
        <v>49.147150000000003</v>
      </c>
      <c r="E30" s="173"/>
      <c r="F30" s="173"/>
      <c r="G30" s="173"/>
      <c r="H30" s="142"/>
      <c r="I30" s="173"/>
      <c r="J30" s="173"/>
      <c r="K30" s="173"/>
      <c r="L30" s="140"/>
      <c r="M30" s="140"/>
    </row>
    <row r="31" spans="1:13" ht="16.5" customHeight="1" thickBot="1" x14ac:dyDescent="0.35">
      <c r="B31" s="176"/>
      <c r="C31" s="177">
        <v>48.118969999999997</v>
      </c>
      <c r="D31" s="177">
        <v>49.14714</v>
      </c>
      <c r="E31" s="173"/>
      <c r="F31" s="173"/>
      <c r="G31" s="173"/>
      <c r="H31" s="142"/>
      <c r="I31" s="173"/>
      <c r="J31" s="173"/>
      <c r="K31" s="173"/>
      <c r="L31" s="140"/>
      <c r="M31" s="140"/>
    </row>
    <row r="32" spans="1:13" ht="16.5" customHeight="1" thickBot="1" x14ac:dyDescent="0.35">
      <c r="B32" s="176"/>
      <c r="C32" s="175"/>
      <c r="D32" s="174"/>
      <c r="E32" s="173"/>
      <c r="F32" s="173"/>
      <c r="G32" s="173"/>
      <c r="H32" s="142"/>
      <c r="I32" s="173"/>
      <c r="J32" s="173"/>
      <c r="K32" s="173"/>
      <c r="L32" s="140"/>
      <c r="M32" s="140"/>
    </row>
    <row r="33" spans="1:13" ht="17.25" customHeight="1" thickBot="1" x14ac:dyDescent="0.35">
      <c r="B33" s="172">
        <f>AVERAGE(B29:B32)</f>
        <v>23.163160000000001</v>
      </c>
      <c r="C33" s="172">
        <f>AVERAGE(C29:C32)</f>
        <v>48.118979999999993</v>
      </c>
      <c r="D33" s="172">
        <f>AVERAGE(D29:D32)</f>
        <v>49.147153333333335</v>
      </c>
      <c r="E33" s="171"/>
      <c r="F33" s="171"/>
      <c r="G33" s="171"/>
      <c r="H33" s="142"/>
      <c r="I33" s="171"/>
      <c r="J33" s="171"/>
      <c r="K33" s="171"/>
      <c r="L33" s="140"/>
      <c r="M33" s="140"/>
    </row>
    <row r="34" spans="1:13" ht="16.5" customHeight="1" thickBot="1" x14ac:dyDescent="0.35">
      <c r="B34" s="164"/>
      <c r="C34" s="164"/>
      <c r="D34" s="164"/>
      <c r="E34" s="142"/>
      <c r="F34" s="142"/>
      <c r="G34" s="142"/>
      <c r="H34" s="142"/>
      <c r="I34" s="142"/>
      <c r="J34" s="142"/>
      <c r="K34" s="142"/>
      <c r="L34" s="140"/>
      <c r="M34" s="140"/>
    </row>
    <row r="35" spans="1:13" ht="16.5" customHeight="1" thickBot="1" x14ac:dyDescent="0.35">
      <c r="B35" s="170" t="s">
        <v>60</v>
      </c>
      <c r="C35" s="169">
        <f>C33-B33</f>
        <v>24.955819999999992</v>
      </c>
      <c r="D35" s="164"/>
      <c r="E35" s="142"/>
      <c r="F35" s="167"/>
      <c r="G35" s="142"/>
      <c r="H35" s="142"/>
      <c r="I35" s="142"/>
      <c r="J35" s="167"/>
      <c r="K35" s="142"/>
      <c r="L35" s="140"/>
      <c r="M35" s="140"/>
    </row>
    <row r="36" spans="1:13" ht="16.5" customHeight="1" thickBot="1" x14ac:dyDescent="0.35">
      <c r="B36" s="164"/>
      <c r="C36" s="168"/>
      <c r="D36" s="164"/>
      <c r="E36" s="142"/>
      <c r="F36" s="167"/>
      <c r="G36" s="142"/>
      <c r="H36" s="142"/>
      <c r="I36" s="142"/>
      <c r="J36" s="167"/>
      <c r="K36" s="142"/>
      <c r="L36" s="140"/>
      <c r="M36" s="140"/>
    </row>
    <row r="37" spans="1:13" ht="16.5" customHeight="1" thickBot="1" x14ac:dyDescent="0.35">
      <c r="B37" s="170" t="s">
        <v>59</v>
      </c>
      <c r="C37" s="169">
        <f>D33-B33</f>
        <v>25.983993333333334</v>
      </c>
      <c r="D37" s="164"/>
      <c r="E37" s="142"/>
      <c r="F37" s="167"/>
      <c r="G37" s="142"/>
      <c r="H37" s="142"/>
      <c r="I37" s="142"/>
      <c r="J37" s="167"/>
      <c r="K37" s="142"/>
      <c r="L37" s="140"/>
      <c r="M37" s="140"/>
    </row>
    <row r="38" spans="1:13" ht="16.5" customHeight="1" thickBot="1" x14ac:dyDescent="0.35">
      <c r="B38" s="164"/>
      <c r="C38" s="168"/>
      <c r="D38" s="164"/>
      <c r="E38" s="142"/>
      <c r="F38" s="167"/>
      <c r="G38" s="142"/>
      <c r="H38" s="142"/>
      <c r="I38" s="142"/>
      <c r="J38" s="167"/>
      <c r="K38" s="142"/>
      <c r="L38" s="140"/>
      <c r="M38" s="140"/>
    </row>
    <row r="39" spans="1:13" ht="32.25" customHeight="1" thickBot="1" x14ac:dyDescent="0.35">
      <c r="B39" s="166" t="s">
        <v>58</v>
      </c>
      <c r="C39" s="165">
        <f>C37/C35</f>
        <v>1.0411997415165417</v>
      </c>
      <c r="D39" s="164"/>
      <c r="E39" s="163"/>
      <c r="F39" s="162"/>
      <c r="G39" s="142"/>
      <c r="H39" s="142"/>
      <c r="I39" s="163"/>
      <c r="J39" s="162"/>
      <c r="K39" s="142"/>
      <c r="L39" s="140"/>
      <c r="M39" s="140"/>
    </row>
    <row r="40" spans="1:13" ht="14.25" customHeight="1" thickBot="1" x14ac:dyDescent="0.35">
      <c r="A40" s="161"/>
      <c r="B40" s="160"/>
      <c r="C40" s="158"/>
      <c r="D40" s="159"/>
      <c r="E40" s="158"/>
      <c r="G40" s="142"/>
      <c r="H40" s="142"/>
      <c r="I40" s="148"/>
      <c r="J40" s="140"/>
    </row>
    <row r="41" spans="1:13" ht="16.5" customHeight="1" x14ac:dyDescent="0.3">
      <c r="A41" s="150"/>
      <c r="B41" s="157" t="s">
        <v>5</v>
      </c>
      <c r="C41" s="157"/>
      <c r="D41" s="155" t="s">
        <v>6</v>
      </c>
      <c r="E41" s="156"/>
      <c r="F41" s="155" t="s">
        <v>7</v>
      </c>
      <c r="G41" s="142"/>
      <c r="H41" s="142"/>
      <c r="I41" s="148"/>
      <c r="J41" s="140"/>
    </row>
    <row r="42" spans="1:13" ht="59.25" customHeight="1" x14ac:dyDescent="0.3">
      <c r="A42" s="153" t="s">
        <v>8</v>
      </c>
      <c r="B42" s="154"/>
      <c r="C42" s="150"/>
      <c r="D42" s="154"/>
      <c r="E42" s="150"/>
      <c r="F42" s="154"/>
      <c r="G42" s="142"/>
      <c r="H42" s="142"/>
      <c r="I42" s="148"/>
      <c r="J42" s="140"/>
    </row>
    <row r="43" spans="1:13" ht="59.25" customHeight="1" x14ac:dyDescent="0.3">
      <c r="A43" s="153" t="s">
        <v>9</v>
      </c>
      <c r="B43" s="151"/>
      <c r="C43" s="152"/>
      <c r="D43" s="151"/>
      <c r="E43" s="150"/>
      <c r="F43" s="149"/>
      <c r="G43" s="142"/>
      <c r="H43" s="142"/>
      <c r="I43" s="148"/>
    </row>
    <row r="44" spans="1:13" ht="13.5" customHeight="1" x14ac:dyDescent="0.3">
      <c r="A44" s="142"/>
      <c r="B44" s="142"/>
      <c r="C44" s="142"/>
      <c r="D44" s="148"/>
      <c r="F44" s="142"/>
      <c r="G44" s="142"/>
      <c r="H44" s="142"/>
      <c r="I44" s="148"/>
    </row>
    <row r="45" spans="1:13" ht="13.5" customHeight="1" x14ac:dyDescent="0.3">
      <c r="A45" s="142"/>
      <c r="B45" s="142"/>
      <c r="C45" s="142"/>
      <c r="D45" s="148"/>
      <c r="F45" s="142"/>
      <c r="G45" s="142"/>
      <c r="H45" s="142"/>
      <c r="I45" s="148"/>
    </row>
    <row r="47" spans="1:13" ht="13.5" customHeight="1" x14ac:dyDescent="0.3">
      <c r="A47" s="147"/>
      <c r="B47" s="147"/>
      <c r="C47" s="147"/>
      <c r="F47" s="147"/>
      <c r="G47" s="147"/>
      <c r="H47" s="147"/>
    </row>
    <row r="48" spans="1:13" ht="13.5" customHeight="1" x14ac:dyDescent="0.3">
      <c r="A48" s="146"/>
      <c r="B48" s="146"/>
      <c r="C48" s="146"/>
      <c r="F48" s="146"/>
      <c r="G48" s="146"/>
      <c r="H48" s="146"/>
    </row>
    <row r="49" spans="1:8" x14ac:dyDescent="0.3">
      <c r="B49" s="145"/>
      <c r="C49" s="145"/>
      <c r="G49" s="145"/>
      <c r="H49" s="145"/>
    </row>
    <row r="50" spans="1:8" x14ac:dyDescent="0.3">
      <c r="A50" s="144"/>
      <c r="F50" s="144"/>
    </row>
    <row r="51" spans="1:8" x14ac:dyDescent="0.3">
      <c r="C51" s="143"/>
    </row>
    <row r="52" spans="1:8" x14ac:dyDescent="0.3">
      <c r="C52" s="143"/>
    </row>
    <row r="57" spans="1:8" ht="13.5" customHeight="1" x14ac:dyDescent="0.3">
      <c r="C57" s="142"/>
    </row>
    <row r="250" spans="1:1" x14ac:dyDescent="0.3">
      <c r="A250" s="14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F29" sqref="F29"/>
    </sheetView>
  </sheetViews>
  <sheetFormatPr defaultRowHeight="13.5" x14ac:dyDescent="0.25"/>
  <cols>
    <col min="1" max="1" width="37.42578125" style="2" customWidth="1"/>
    <col min="2" max="2" width="28.28515625" style="2" customWidth="1"/>
    <col min="3" max="3" width="29.140625" style="2" customWidth="1"/>
    <col min="4" max="4" width="26.7109375" style="2" customWidth="1"/>
    <col min="5" max="5" width="29.42578125" style="2" customWidth="1"/>
    <col min="6" max="6" width="37.5703125" style="2" customWidth="1"/>
    <col min="7" max="7" width="27.7109375" style="2" customWidth="1"/>
    <col min="8" max="8" width="27.28515625" style="2" customWidth="1"/>
    <col min="9" max="9" width="28.28515625" style="1" customWidth="1"/>
    <col min="10" max="10" width="19.42578125" style="1" customWidth="1"/>
    <col min="11" max="11" width="17.140625" style="1" customWidth="1"/>
    <col min="12" max="12" width="18.42578125" style="1" customWidth="1"/>
    <col min="13" max="13" width="9" style="1" customWidth="1"/>
  </cols>
  <sheetData>
    <row r="1" spans="1:9" x14ac:dyDescent="0.25">
      <c r="A1" s="194" t="s">
        <v>10</v>
      </c>
      <c r="B1" s="194"/>
      <c r="C1" s="194"/>
      <c r="D1" s="194"/>
      <c r="E1" s="194"/>
      <c r="F1" s="194"/>
      <c r="G1" s="194"/>
      <c r="H1" s="194"/>
      <c r="I1" s="194"/>
    </row>
    <row r="2" spans="1:9" x14ac:dyDescent="0.25">
      <c r="A2" s="194"/>
      <c r="B2" s="194"/>
      <c r="C2" s="194"/>
      <c r="D2" s="194"/>
      <c r="E2" s="194"/>
      <c r="F2" s="194"/>
      <c r="G2" s="194"/>
      <c r="H2" s="194"/>
      <c r="I2" s="194"/>
    </row>
    <row r="3" spans="1:9" x14ac:dyDescent="0.25">
      <c r="A3" s="194"/>
      <c r="B3" s="194"/>
      <c r="C3" s="194"/>
      <c r="D3" s="194"/>
      <c r="E3" s="194"/>
      <c r="F3" s="194"/>
      <c r="G3" s="194"/>
      <c r="H3" s="194"/>
      <c r="I3" s="194"/>
    </row>
    <row r="4" spans="1:9" x14ac:dyDescent="0.25">
      <c r="A4" s="194"/>
      <c r="B4" s="194"/>
      <c r="C4" s="194"/>
      <c r="D4" s="194"/>
      <c r="E4" s="194"/>
      <c r="F4" s="194"/>
      <c r="G4" s="194"/>
      <c r="H4" s="194"/>
      <c r="I4" s="194"/>
    </row>
    <row r="5" spans="1:9" x14ac:dyDescent="0.25">
      <c r="A5" s="194"/>
      <c r="B5" s="194"/>
      <c r="C5" s="194"/>
      <c r="D5" s="194"/>
      <c r="E5" s="194"/>
      <c r="F5" s="194"/>
      <c r="G5" s="194"/>
      <c r="H5" s="194"/>
      <c r="I5" s="194"/>
    </row>
    <row r="6" spans="1:9" x14ac:dyDescent="0.25">
      <c r="A6" s="194"/>
      <c r="B6" s="194"/>
      <c r="C6" s="194"/>
      <c r="D6" s="194"/>
      <c r="E6" s="194"/>
      <c r="F6" s="194"/>
      <c r="G6" s="194"/>
      <c r="H6" s="194"/>
      <c r="I6" s="194"/>
    </row>
    <row r="7" spans="1:9" x14ac:dyDescent="0.25">
      <c r="A7" s="194"/>
      <c r="B7" s="194"/>
      <c r="C7" s="194"/>
      <c r="D7" s="194"/>
      <c r="E7" s="194"/>
      <c r="F7" s="194"/>
      <c r="G7" s="194"/>
      <c r="H7" s="194"/>
      <c r="I7" s="194"/>
    </row>
    <row r="8" spans="1:9" x14ac:dyDescent="0.25">
      <c r="A8" s="195" t="s">
        <v>11</v>
      </c>
      <c r="B8" s="195"/>
      <c r="C8" s="195"/>
      <c r="D8" s="195"/>
      <c r="E8" s="195"/>
      <c r="F8" s="195"/>
      <c r="G8" s="195"/>
      <c r="H8" s="195"/>
      <c r="I8" s="195"/>
    </row>
    <row r="9" spans="1:9" x14ac:dyDescent="0.25">
      <c r="A9" s="195"/>
      <c r="B9" s="195"/>
      <c r="C9" s="195"/>
      <c r="D9" s="195"/>
      <c r="E9" s="195"/>
      <c r="F9" s="195"/>
      <c r="G9" s="195"/>
      <c r="H9" s="195"/>
      <c r="I9" s="195"/>
    </row>
    <row r="10" spans="1:9" x14ac:dyDescent="0.25">
      <c r="A10" s="195"/>
      <c r="B10" s="195"/>
      <c r="C10" s="195"/>
      <c r="D10" s="195"/>
      <c r="E10" s="195"/>
      <c r="F10" s="195"/>
      <c r="G10" s="195"/>
      <c r="H10" s="195"/>
      <c r="I10" s="195"/>
    </row>
    <row r="11" spans="1:9" x14ac:dyDescent="0.25">
      <c r="A11" s="195"/>
      <c r="B11" s="195"/>
      <c r="C11" s="195"/>
      <c r="D11" s="195"/>
      <c r="E11" s="195"/>
      <c r="F11" s="195"/>
      <c r="G11" s="195"/>
      <c r="H11" s="195"/>
      <c r="I11" s="195"/>
    </row>
    <row r="12" spans="1:9" x14ac:dyDescent="0.25">
      <c r="A12" s="195"/>
      <c r="B12" s="195"/>
      <c r="C12" s="195"/>
      <c r="D12" s="195"/>
      <c r="E12" s="195"/>
      <c r="F12" s="195"/>
      <c r="G12" s="195"/>
      <c r="H12" s="195"/>
      <c r="I12" s="195"/>
    </row>
    <row r="13" spans="1:9" x14ac:dyDescent="0.25">
      <c r="A13" s="195"/>
      <c r="B13" s="195"/>
      <c r="C13" s="195"/>
      <c r="D13" s="195"/>
      <c r="E13" s="195"/>
      <c r="F13" s="195"/>
      <c r="G13" s="195"/>
      <c r="H13" s="195"/>
      <c r="I13" s="195"/>
    </row>
    <row r="14" spans="1:9" x14ac:dyDescent="0.25">
      <c r="A14" s="195"/>
      <c r="B14" s="195"/>
      <c r="C14" s="195"/>
      <c r="D14" s="195"/>
      <c r="E14" s="195"/>
      <c r="F14" s="195"/>
      <c r="G14" s="195"/>
      <c r="H14" s="195"/>
      <c r="I14" s="195"/>
    </row>
    <row r="15" spans="1:9" ht="19.5" customHeight="1" x14ac:dyDescent="0.25"/>
    <row r="16" spans="1:9" ht="19.5" customHeight="1" x14ac:dyDescent="0.25">
      <c r="A16" s="196" t="s">
        <v>12</v>
      </c>
      <c r="B16" s="197"/>
      <c r="C16" s="197"/>
      <c r="D16" s="197"/>
      <c r="E16" s="197"/>
      <c r="F16" s="197"/>
      <c r="G16" s="197"/>
      <c r="H16" s="197"/>
      <c r="I16" s="198"/>
    </row>
    <row r="17" spans="1:14" ht="18.75" x14ac:dyDescent="0.25">
      <c r="A17" s="199" t="s">
        <v>13</v>
      </c>
      <c r="B17" s="199"/>
      <c r="C17" s="199"/>
      <c r="D17" s="199"/>
      <c r="E17" s="199"/>
      <c r="F17" s="199"/>
      <c r="G17" s="199"/>
      <c r="H17" s="199"/>
    </row>
    <row r="18" spans="1:14" ht="18.75" x14ac:dyDescent="0.25">
      <c r="A18" s="6" t="s">
        <v>14</v>
      </c>
      <c r="B18" s="7" t="s">
        <v>1</v>
      </c>
      <c r="C18" s="7"/>
      <c r="D18" s="7"/>
      <c r="E18" s="7"/>
    </row>
    <row r="19" spans="1:14" ht="18.75" x14ac:dyDescent="0.25">
      <c r="A19" s="6" t="s">
        <v>15</v>
      </c>
      <c r="B19" s="8" t="s">
        <v>2</v>
      </c>
      <c r="C19" s="5">
        <v>27</v>
      </c>
    </row>
    <row r="20" spans="1:14" ht="18.75" x14ac:dyDescent="0.25">
      <c r="A20" s="6" t="s">
        <v>16</v>
      </c>
      <c r="B20" s="8" t="s">
        <v>67</v>
      </c>
      <c r="C20" s="8"/>
    </row>
    <row r="21" spans="1:14" ht="18.75" x14ac:dyDescent="0.3">
      <c r="A21" s="6" t="s">
        <v>17</v>
      </c>
      <c r="B21" s="9" t="s">
        <v>3</v>
      </c>
      <c r="C21" s="9"/>
      <c r="D21" s="9"/>
      <c r="E21" s="9"/>
      <c r="F21" s="9"/>
      <c r="G21" s="9"/>
      <c r="H21" s="9"/>
      <c r="I21" s="10"/>
    </row>
    <row r="22" spans="1:14" ht="18.75" x14ac:dyDescent="0.25">
      <c r="A22" s="6" t="s">
        <v>18</v>
      </c>
      <c r="B22" s="11"/>
    </row>
    <row r="23" spans="1:14" ht="18.75" x14ac:dyDescent="0.25">
      <c r="A23" s="6" t="s">
        <v>19</v>
      </c>
      <c r="B23" s="11"/>
    </row>
    <row r="24" spans="1:14" ht="18.75" x14ac:dyDescent="0.25">
      <c r="A24" s="6"/>
      <c r="B24" s="12"/>
    </row>
    <row r="25" spans="1:14" ht="18.75" x14ac:dyDescent="0.25">
      <c r="A25" s="13" t="s">
        <v>0</v>
      </c>
      <c r="B25" s="14" t="s">
        <v>20</v>
      </c>
    </row>
    <row r="26" spans="1:14" ht="18.75" x14ac:dyDescent="0.25">
      <c r="A26" s="13"/>
      <c r="B26" s="14"/>
    </row>
    <row r="27" spans="1:14" ht="26.25" customHeight="1" x14ac:dyDescent="0.4">
      <c r="A27" s="15" t="s">
        <v>21</v>
      </c>
      <c r="B27" s="139" t="s">
        <v>66</v>
      </c>
      <c r="C27" s="17"/>
      <c r="I27" s="18"/>
      <c r="J27" s="18"/>
      <c r="K27" s="18"/>
      <c r="L27" s="19"/>
      <c r="M27" s="19"/>
      <c r="N27" s="20"/>
    </row>
    <row r="28" spans="1:14" ht="26.25" customHeight="1" x14ac:dyDescent="0.4">
      <c r="A28" s="21" t="s">
        <v>22</v>
      </c>
      <c r="B28" s="16" t="s">
        <v>57</v>
      </c>
      <c r="C28" s="17"/>
      <c r="D28" s="22"/>
      <c r="E28" s="23"/>
      <c r="F28" s="23"/>
      <c r="G28" s="23"/>
      <c r="I28" s="18"/>
      <c r="J28" s="18"/>
      <c r="K28" s="18"/>
      <c r="L28" s="19"/>
      <c r="M28" s="19"/>
      <c r="N28" s="20"/>
    </row>
    <row r="29" spans="1:14" ht="26.25" customHeight="1" x14ac:dyDescent="0.4">
      <c r="A29" s="24" t="s">
        <v>23</v>
      </c>
      <c r="B29" s="17">
        <v>65.38</v>
      </c>
      <c r="C29" s="25"/>
      <c r="D29" s="26"/>
      <c r="E29" s="26"/>
      <c r="F29" s="26"/>
      <c r="G29" s="26"/>
      <c r="H29" s="27"/>
      <c r="I29" s="18"/>
      <c r="J29" s="18"/>
      <c r="K29" s="18"/>
      <c r="L29" s="19"/>
      <c r="M29" s="19"/>
      <c r="N29" s="20"/>
    </row>
    <row r="30" spans="1:14" ht="26.25" customHeight="1" x14ac:dyDescent="0.4">
      <c r="A30" s="28" t="s">
        <v>24</v>
      </c>
      <c r="B30" s="29">
        <v>0.05</v>
      </c>
      <c r="C30" s="25"/>
      <c r="D30" s="26"/>
      <c r="E30" s="26"/>
      <c r="F30" s="26"/>
      <c r="G30" s="26"/>
      <c r="H30" s="27"/>
      <c r="I30" s="18"/>
      <c r="J30" s="18"/>
      <c r="K30" s="18"/>
      <c r="L30" s="19"/>
      <c r="M30" s="19"/>
      <c r="N30" s="20"/>
    </row>
    <row r="31" spans="1:14" ht="26.25" customHeight="1" x14ac:dyDescent="0.4">
      <c r="A31" s="28"/>
      <c r="C31" s="25"/>
      <c r="D31" s="26"/>
      <c r="E31" s="26"/>
      <c r="F31" s="26"/>
      <c r="G31" s="26"/>
      <c r="H31" s="27"/>
      <c r="I31" s="18"/>
      <c r="J31" s="18"/>
      <c r="K31" s="18"/>
      <c r="L31" s="19"/>
      <c r="M31" s="19"/>
      <c r="N31" s="20"/>
    </row>
    <row r="32" spans="1:14" ht="26.25" customHeight="1" x14ac:dyDescent="0.4">
      <c r="A32" s="30" t="s">
        <v>25</v>
      </c>
      <c r="B32" s="17">
        <v>1</v>
      </c>
      <c r="C32" s="31" t="s">
        <v>26</v>
      </c>
      <c r="D32" s="17">
        <v>1</v>
      </c>
      <c r="E32" s="4"/>
      <c r="I32" s="18"/>
      <c r="J32" s="18"/>
      <c r="K32" s="18"/>
      <c r="L32" s="19"/>
      <c r="M32" s="19"/>
      <c r="N32" s="20"/>
    </row>
    <row r="33" spans="1:14" ht="18.75" x14ac:dyDescent="0.3">
      <c r="A33" s="32"/>
      <c r="B33" s="33"/>
      <c r="I33" s="18"/>
      <c r="J33" s="18"/>
      <c r="K33" s="18"/>
      <c r="L33" s="19"/>
      <c r="M33" s="19"/>
      <c r="N33" s="20"/>
    </row>
    <row r="34" spans="1:14" ht="19.5" customHeight="1" x14ac:dyDescent="0.3">
      <c r="A34" s="32"/>
      <c r="B34" s="33"/>
      <c r="I34" s="18"/>
      <c r="J34" s="18"/>
      <c r="K34" s="18"/>
      <c r="L34" s="19"/>
      <c r="M34" s="19"/>
      <c r="N34" s="20"/>
    </row>
    <row r="35" spans="1:14" ht="19.5" customHeight="1" x14ac:dyDescent="0.3">
      <c r="A35" s="34" t="s">
        <v>27</v>
      </c>
      <c r="B35" s="34" t="s">
        <v>28</v>
      </c>
      <c r="C35" s="35" t="s">
        <v>29</v>
      </c>
      <c r="D35" s="34" t="s">
        <v>30</v>
      </c>
      <c r="E35" s="36" t="s">
        <v>31</v>
      </c>
      <c r="F35" s="36" t="s">
        <v>32</v>
      </c>
      <c r="G35" s="34" t="s">
        <v>33</v>
      </c>
      <c r="H35" s="4"/>
      <c r="J35" s="18"/>
      <c r="K35" s="18"/>
      <c r="L35" s="19"/>
      <c r="M35" s="19"/>
      <c r="N35" s="20"/>
    </row>
    <row r="36" spans="1:14" ht="26.25" customHeight="1" x14ac:dyDescent="0.4">
      <c r="A36" s="37" t="s">
        <v>34</v>
      </c>
      <c r="B36" s="38">
        <f>127.9*25/100</f>
        <v>31.975000000000001</v>
      </c>
      <c r="C36" s="39">
        <f>IF(ISBLANK(B36), "-",B36/$B$29*($B$32/$D$32))</f>
        <v>0.48906393392474767</v>
      </c>
      <c r="D36" s="38">
        <v>9.8000000000000007</v>
      </c>
      <c r="E36" s="40">
        <f>IF(ISBLANK(B36), "-",C36/D36)</f>
        <v>4.9904483053545674E-2</v>
      </c>
      <c r="F36" s="41">
        <f>IF(ISBLANK(B36), "-",(E36-$B$30)/$B$30)</f>
        <v>-1.9103389290865691E-3</v>
      </c>
      <c r="G36" s="42">
        <f>IF(ISBLANK(B36),"-",E36/$B$30)</f>
        <v>0.99808966107091346</v>
      </c>
      <c r="H36" s="4"/>
      <c r="J36" s="18"/>
      <c r="K36" s="18"/>
      <c r="L36" s="19"/>
      <c r="M36" s="19"/>
      <c r="N36" s="20"/>
    </row>
    <row r="37" spans="1:14" ht="26.25" customHeight="1" x14ac:dyDescent="0.4">
      <c r="A37" s="43" t="s">
        <v>35</v>
      </c>
      <c r="B37" s="44">
        <f>132.8*25/100</f>
        <v>33.200000000000003</v>
      </c>
      <c r="C37" s="45">
        <f>IF(ISBLANK(B37), "-",B37/$B$29*($B$32/$D$32))</f>
        <v>0.50780055062710316</v>
      </c>
      <c r="D37" s="44">
        <v>10.199999999999999</v>
      </c>
      <c r="E37" s="46">
        <f>IF(ISBLANK(B37), "-",C37/D37)</f>
        <v>4.9784367708539529E-2</v>
      </c>
      <c r="F37" s="47">
        <f>IF(ISBLANK(B37), "-",(E37-$B$30)/$B$30)</f>
        <v>-4.3126458292094827E-3</v>
      </c>
      <c r="G37" s="48">
        <f>IF(ISBLANK(B37),"-",E37/$B$30)</f>
        <v>0.99568735417079057</v>
      </c>
      <c r="H37" s="4"/>
      <c r="J37" s="18"/>
      <c r="K37" s="18"/>
      <c r="L37" s="19"/>
      <c r="M37" s="19"/>
      <c r="N37" s="20"/>
    </row>
    <row r="38" spans="1:14" ht="26.25" customHeight="1" x14ac:dyDescent="0.4">
      <c r="A38" s="43" t="s">
        <v>36</v>
      </c>
      <c r="B38" s="44">
        <f>171.2*25/100</f>
        <v>42.8</v>
      </c>
      <c r="C38" s="45">
        <f>IF(ISBLANK(B38), "-",B38/$B$29*($B$32/$D$32))</f>
        <v>0.65463444478433774</v>
      </c>
      <c r="D38" s="44">
        <v>13.1</v>
      </c>
      <c r="E38" s="46">
        <f>IF(ISBLANK(B38), "-",C38/D38)</f>
        <v>4.9972095021705173E-2</v>
      </c>
      <c r="F38" s="47">
        <f>IF(ISBLANK(B38), "-",(E38-$B$30)/$B$30)</f>
        <v>-5.5809956589658594E-4</v>
      </c>
      <c r="G38" s="48">
        <f>IF(ISBLANK(B38),"-",E38/$B$30)</f>
        <v>0.99944190043410341</v>
      </c>
      <c r="H38" s="4"/>
      <c r="J38" s="18"/>
      <c r="K38" s="18"/>
      <c r="L38" s="19"/>
      <c r="M38" s="19"/>
      <c r="N38" s="20"/>
    </row>
    <row r="39" spans="1:14" ht="27" customHeight="1" x14ac:dyDescent="0.4">
      <c r="A39" s="49" t="s">
        <v>37</v>
      </c>
      <c r="B39" s="50"/>
      <c r="C39" s="51" t="str">
        <f>IF(ISBLANK(B39), "-",B39/$B$29*($B$32/$D$32))</f>
        <v>-</v>
      </c>
      <c r="D39" s="50"/>
      <c r="E39" s="52" t="str">
        <f>IF(ISBLANK(B39), "-",C39/D39)</f>
        <v>-</v>
      </c>
      <c r="F39" s="53" t="str">
        <f>IF(ISBLANK(B39), "-",(E39-$B$30)/$B$30)</f>
        <v>-</v>
      </c>
      <c r="G39" s="54" t="str">
        <f>IF(ISBLANK(B39),"-",E39/$B$30)</f>
        <v>-</v>
      </c>
      <c r="H39" s="4"/>
      <c r="J39" s="18"/>
      <c r="K39" s="18"/>
      <c r="L39" s="19"/>
      <c r="M39" s="19"/>
      <c r="N39" s="20"/>
    </row>
    <row r="40" spans="1:14" ht="19.5" customHeight="1" x14ac:dyDescent="0.3">
      <c r="A40" s="4"/>
      <c r="B40" s="4"/>
      <c r="C40" s="4"/>
      <c r="D40" s="55" t="s">
        <v>38</v>
      </c>
      <c r="E40" s="56">
        <f>AVERAGE(E36:E39)</f>
        <v>4.9886981927930119E-2</v>
      </c>
      <c r="F40" s="57">
        <f>AVERAGE(F36:F39)</f>
        <v>-2.2603614413975459E-3</v>
      </c>
      <c r="G40" s="58">
        <f>AVERAGE(G36:G39)</f>
        <v>0.99773963855860248</v>
      </c>
      <c r="H40" s="4"/>
      <c r="L40" s="19"/>
      <c r="M40" s="19"/>
      <c r="N40" s="20"/>
    </row>
    <row r="41" spans="1:14" ht="18.75" x14ac:dyDescent="0.3">
      <c r="A41" s="4"/>
      <c r="B41" s="59"/>
      <c r="C41" s="60"/>
      <c r="D41" s="61" t="s">
        <v>39</v>
      </c>
      <c r="E41" s="62">
        <f>STDEV(E36:E39)/E40</f>
        <v>1.9058971492799633E-3</v>
      </c>
      <c r="F41" s="63"/>
      <c r="G41" s="4"/>
      <c r="H41" s="4"/>
    </row>
    <row r="42" spans="1:14" ht="19.5" customHeight="1" x14ac:dyDescent="0.3">
      <c r="A42" s="4"/>
      <c r="B42" s="59"/>
      <c r="C42" s="60"/>
      <c r="D42" s="64" t="s">
        <v>4</v>
      </c>
      <c r="E42" s="65">
        <f>COUNT(E36:E39)</f>
        <v>3</v>
      </c>
      <c r="F42" s="66"/>
      <c r="G42" s="4"/>
      <c r="H42" s="4"/>
    </row>
    <row r="43" spans="1:14" ht="18.75" x14ac:dyDescent="0.3">
      <c r="A43" s="67"/>
      <c r="B43" s="68"/>
      <c r="C43" s="59"/>
      <c r="D43" s="59"/>
      <c r="E43" s="59"/>
      <c r="F43" s="69"/>
      <c r="G43" s="4"/>
      <c r="H43" s="4"/>
    </row>
    <row r="45" spans="1:14" ht="18.75" x14ac:dyDescent="0.25">
      <c r="A45" s="70" t="s">
        <v>0</v>
      </c>
      <c r="B45" s="14" t="s">
        <v>40</v>
      </c>
    </row>
    <row r="46" spans="1:14" ht="18.75" x14ac:dyDescent="0.25">
      <c r="A46" s="5" t="s">
        <v>41</v>
      </c>
      <c r="B46" s="71" t="str">
        <f>B21</f>
        <v>Magnesium Hydroxide B.P 7.5% w/v</v>
      </c>
    </row>
    <row r="47" spans="1:14" ht="18.75" x14ac:dyDescent="0.25">
      <c r="A47" s="32" t="s">
        <v>42</v>
      </c>
      <c r="B47" s="72">
        <v>5</v>
      </c>
      <c r="C47" s="5" t="s">
        <v>43</v>
      </c>
      <c r="D47" s="73">
        <v>375</v>
      </c>
      <c r="E47" s="5" t="str">
        <f>B20</f>
        <v xml:space="preserve">Magnesium Hydroxide </v>
      </c>
      <c r="H47" s="74"/>
    </row>
    <row r="48" spans="1:14" ht="18.75" x14ac:dyDescent="0.25">
      <c r="A48" s="32"/>
      <c r="H48" s="74"/>
    </row>
    <row r="49" spans="1:10" ht="18.75" x14ac:dyDescent="0.3">
      <c r="A49" s="75" t="s">
        <v>44</v>
      </c>
      <c r="B49" s="76">
        <v>1.1560325159352001</v>
      </c>
      <c r="C49" s="4"/>
      <c r="D49" s="4"/>
      <c r="E49" s="4"/>
      <c r="F49" s="4"/>
      <c r="G49" s="4"/>
      <c r="H49" s="4"/>
    </row>
    <row r="50" spans="1:10" s="3" customFormat="1" ht="18.75" x14ac:dyDescent="0.3">
      <c r="A50" s="77" t="s">
        <v>42</v>
      </c>
      <c r="B50" s="78">
        <f>B47</f>
        <v>5</v>
      </c>
      <c r="C50" s="79" t="s">
        <v>45</v>
      </c>
      <c r="D50" s="80">
        <f>B49*B47</f>
        <v>5.7801625796760003</v>
      </c>
    </row>
    <row r="51" spans="1:10" s="3" customFormat="1" ht="18.75" x14ac:dyDescent="0.3">
      <c r="A51" s="77"/>
      <c r="B51" s="78"/>
      <c r="C51" s="79"/>
      <c r="D51" s="80"/>
    </row>
    <row r="52" spans="1:10" ht="26.25" customHeight="1" x14ac:dyDescent="0.4">
      <c r="A52" s="32" t="s">
        <v>46</v>
      </c>
      <c r="B52" s="81" t="str">
        <f>B27</f>
        <v>0.05 M EDTA DISODIUM</v>
      </c>
      <c r="C52" s="82" t="s">
        <v>45</v>
      </c>
      <c r="D52" s="83">
        <v>2.9159999999999999</v>
      </c>
      <c r="E52" s="4" t="str">
        <f>B20</f>
        <v xml:space="preserve">Magnesium Hydroxide </v>
      </c>
      <c r="H52" s="74"/>
    </row>
    <row r="53" spans="1:10" ht="19.5" customHeight="1" x14ac:dyDescent="0.3">
      <c r="A53" s="4"/>
      <c r="B53" s="4"/>
      <c r="C53" s="4"/>
      <c r="D53" s="4"/>
      <c r="H53" s="74"/>
    </row>
    <row r="54" spans="1:10" ht="19.5" customHeight="1" x14ac:dyDescent="0.3">
      <c r="C54" s="4"/>
      <c r="D54" s="4"/>
      <c r="E54" s="4"/>
      <c r="F54" s="4"/>
      <c r="G54" s="200" t="s">
        <v>47</v>
      </c>
      <c r="H54" s="201"/>
      <c r="J54" s="84"/>
    </row>
    <row r="55" spans="1:10" ht="19.5" customHeight="1" x14ac:dyDescent="0.25">
      <c r="A55" s="85" t="s">
        <v>48</v>
      </c>
      <c r="B55" s="34" t="s">
        <v>49</v>
      </c>
      <c r="C55" s="86" t="s">
        <v>50</v>
      </c>
      <c r="D55" s="34" t="s">
        <v>51</v>
      </c>
      <c r="E55" s="34" t="s">
        <v>52</v>
      </c>
      <c r="F55" s="86" t="s">
        <v>53</v>
      </c>
      <c r="G55" s="34" t="s">
        <v>54</v>
      </c>
      <c r="H55" s="34" t="s">
        <v>55</v>
      </c>
      <c r="I55" s="87" t="s">
        <v>56</v>
      </c>
      <c r="J55" s="88"/>
    </row>
    <row r="56" spans="1:10" ht="26.25" customHeight="1" x14ac:dyDescent="0.4">
      <c r="A56" s="89" t="s">
        <v>34</v>
      </c>
      <c r="B56" s="90">
        <f>19.104*40/1200</f>
        <v>0.63679999999999992</v>
      </c>
      <c r="C56" s="91">
        <v>15</v>
      </c>
      <c r="D56" s="38">
        <v>0</v>
      </c>
      <c r="E56" s="92">
        <f>IF(ISBLANK(B56),"-",C56-$D$60)</f>
        <v>15</v>
      </c>
      <c r="F56" s="93">
        <f>IF(ISBLANK(B56), "-",E56*$G$40)</f>
        <v>14.966094578379037</v>
      </c>
      <c r="G56" s="94">
        <f>IF(ISBLANK(B56),"-",F56*$D$52)</f>
        <v>43.641131790553274</v>
      </c>
      <c r="H56" s="95">
        <f>IF(ISBLANK(B56),"-",G56*$D$50/B56)</f>
        <v>396.12568610311672</v>
      </c>
      <c r="I56" s="96">
        <f>IF(ISBLANK(B56),"-",H56/$D$47)</f>
        <v>1.0563351629416446</v>
      </c>
      <c r="J56" s="97"/>
    </row>
    <row r="57" spans="1:10" ht="26.25" customHeight="1" x14ac:dyDescent="0.4">
      <c r="A57" s="98" t="s">
        <v>35</v>
      </c>
      <c r="B57" s="99">
        <f>18.4417*40/1200</f>
        <v>0.61472333333333329</v>
      </c>
      <c r="C57" s="100">
        <v>14.5</v>
      </c>
      <c r="D57" s="44">
        <v>0</v>
      </c>
      <c r="E57" s="101">
        <f>IF(ISBLANK(B57),"-",C57-$D$60)</f>
        <v>14.5</v>
      </c>
      <c r="F57" s="102">
        <f>IF(ISBLANK(B57), "-",E57*$G$40)</f>
        <v>14.467224759099736</v>
      </c>
      <c r="G57" s="103">
        <f>IF(ISBLANK(B57),"-",F57*$D$52)</f>
        <v>42.186427397534828</v>
      </c>
      <c r="H57" s="104">
        <f>IF(ISBLANK(B57),"-",G57*$D$50/B57)</f>
        <v>396.67342329630549</v>
      </c>
      <c r="I57" s="105">
        <f>IF(ISBLANK(B57),"-",H57/$D$47)</f>
        <v>1.0577957954568147</v>
      </c>
      <c r="J57" s="97"/>
    </row>
    <row r="58" spans="1:10" ht="26.25" customHeight="1" x14ac:dyDescent="0.4">
      <c r="A58" s="98" t="s">
        <v>36</v>
      </c>
      <c r="B58" s="99">
        <f>17.3082*40/1200</f>
        <v>0.57694000000000001</v>
      </c>
      <c r="C58" s="100">
        <v>13.8</v>
      </c>
      <c r="D58" s="44">
        <v>0</v>
      </c>
      <c r="E58" s="101">
        <f>IF(ISBLANK(B58),"-",C58-$D$60)</f>
        <v>13.8</v>
      </c>
      <c r="F58" s="102">
        <f>IF(ISBLANK(B58), "-",E58*$G$40)</f>
        <v>13.768807012108715</v>
      </c>
      <c r="G58" s="103">
        <f>IF(ISBLANK(B58),"-",F58*$D$52)</f>
        <v>40.149841247309013</v>
      </c>
      <c r="H58" s="104">
        <f>IF(ISBLANK(B58),"-",G58*$D$50/B58)</f>
        <v>402.24739133640855</v>
      </c>
      <c r="I58" s="105">
        <f>IF(ISBLANK(B58),"-",H58/$D$47)</f>
        <v>1.0726597102304227</v>
      </c>
      <c r="J58" s="97"/>
    </row>
    <row r="59" spans="1:10" ht="27" customHeight="1" x14ac:dyDescent="0.4">
      <c r="A59" s="106" t="s">
        <v>37</v>
      </c>
      <c r="B59" s="107"/>
      <c r="C59" s="107"/>
      <c r="D59" s="50"/>
      <c r="E59" s="108" t="str">
        <f>IF(ISBLANK(B59),"-",C59-$D$60)</f>
        <v>-</v>
      </c>
      <c r="F59" s="109" t="str">
        <f>IF(ISBLANK(B59), "-",E59*$G$40)</f>
        <v>-</v>
      </c>
      <c r="G59" s="110" t="str">
        <f>IF(ISBLANK(B59),"-",F59*$D$52)</f>
        <v>-</v>
      </c>
      <c r="H59" s="111" t="str">
        <f>IF(ISBLANK(B59),"-",G59*$D$50/B59)</f>
        <v>-</v>
      </c>
      <c r="I59" s="112" t="str">
        <f>IF(ISBLANK(B59),"-",H59/$D$47)</f>
        <v>-</v>
      </c>
      <c r="J59" s="113"/>
    </row>
    <row r="60" spans="1:10" ht="26.25" customHeight="1" x14ac:dyDescent="0.4">
      <c r="C60" s="114" t="s">
        <v>38</v>
      </c>
      <c r="D60" s="115">
        <f>AVERAGE(D56:D59)</f>
        <v>0</v>
      </c>
      <c r="F60" s="114" t="s">
        <v>38</v>
      </c>
      <c r="G60" s="116">
        <f>AVERAGE(G56:G59)</f>
        <v>41.992466811799041</v>
      </c>
      <c r="H60" s="116">
        <f>AVERAGE(H56:H59)</f>
        <v>398.34883357861025</v>
      </c>
      <c r="I60" s="117">
        <f>AVERAGE(I56:I59)</f>
        <v>1.0622635562096274</v>
      </c>
      <c r="J60" s="118"/>
    </row>
    <row r="61" spans="1:10" ht="26.25" customHeight="1" x14ac:dyDescent="0.4">
      <c r="C61" s="61" t="s">
        <v>39</v>
      </c>
      <c r="D61" s="62" t="str">
        <f>IF(D60=0,"-",STDEV(D56:D59)/D60)</f>
        <v>-</v>
      </c>
      <c r="F61" s="61" t="s">
        <v>39</v>
      </c>
      <c r="G61" s="119"/>
      <c r="H61" s="120">
        <f>STDEV(H56:H59)/H60</f>
        <v>8.5034501170253331E-3</v>
      </c>
      <c r="I61" s="120">
        <f>STDEV(I56:I59)/I60</f>
        <v>8.503450117025255E-3</v>
      </c>
      <c r="J61" s="121"/>
    </row>
    <row r="62" spans="1:10" ht="27" customHeight="1" x14ac:dyDescent="0.4">
      <c r="C62" s="64" t="s">
        <v>4</v>
      </c>
      <c r="D62" s="65">
        <f>COUNT(D56:D59)</f>
        <v>3</v>
      </c>
      <c r="F62" s="64" t="s">
        <v>4</v>
      </c>
      <c r="G62" s="122">
        <f>COUNT(G56:G59)</f>
        <v>3</v>
      </c>
      <c r="H62" s="122">
        <f>COUNT(H56:H59)</f>
        <v>3</v>
      </c>
      <c r="I62" s="122">
        <f>COUNT(I56:I59)</f>
        <v>3</v>
      </c>
      <c r="J62" s="123"/>
    </row>
    <row r="63" spans="1:10" ht="18.75" x14ac:dyDescent="0.3">
      <c r="H63" s="74"/>
      <c r="J63" s="20"/>
    </row>
    <row r="64" spans="1:10" ht="18.75" x14ac:dyDescent="0.25">
      <c r="H64" s="74"/>
    </row>
    <row r="65" spans="1:9" ht="19.5" customHeight="1" x14ac:dyDescent="0.25">
      <c r="A65" s="124"/>
      <c r="B65" s="124"/>
      <c r="C65" s="125"/>
      <c r="D65" s="125"/>
      <c r="E65" s="125"/>
      <c r="F65" s="125"/>
      <c r="G65" s="125"/>
      <c r="H65" s="125"/>
    </row>
    <row r="66" spans="1:9" ht="18.75" x14ac:dyDescent="0.25">
      <c r="B66" s="193" t="s">
        <v>5</v>
      </c>
      <c r="C66" s="193"/>
      <c r="E66" s="126" t="s">
        <v>6</v>
      </c>
      <c r="F66" s="127"/>
      <c r="G66" s="193" t="s">
        <v>7</v>
      </c>
      <c r="H66" s="193"/>
    </row>
    <row r="67" spans="1:9" ht="83.25" customHeight="1" x14ac:dyDescent="0.25">
      <c r="A67" s="128" t="s">
        <v>8</v>
      </c>
      <c r="B67" s="129"/>
      <c r="C67" s="129"/>
      <c r="E67" s="130"/>
      <c r="F67" s="27"/>
      <c r="G67" s="131"/>
      <c r="H67" s="131"/>
    </row>
    <row r="68" spans="1:9" ht="84" customHeight="1" x14ac:dyDescent="0.25">
      <c r="A68" s="128" t="s">
        <v>9</v>
      </c>
      <c r="B68" s="132"/>
      <c r="C68" s="132"/>
      <c r="E68" s="133"/>
      <c r="F68" s="27"/>
      <c r="G68" s="134"/>
      <c r="H68" s="134"/>
    </row>
    <row r="69" spans="1:9" ht="18.75" x14ac:dyDescent="0.3">
      <c r="A69" s="135"/>
      <c r="B69" s="135"/>
      <c r="C69" s="136"/>
      <c r="D69" s="136"/>
      <c r="E69" s="136"/>
      <c r="F69" s="137"/>
      <c r="G69" s="136"/>
      <c r="H69" s="136"/>
      <c r="I69" s="138"/>
    </row>
    <row r="70" spans="1:9" ht="18.75" x14ac:dyDescent="0.3">
      <c r="A70" s="135"/>
      <c r="B70" s="135"/>
      <c r="C70" s="136"/>
      <c r="D70" s="136"/>
      <c r="E70" s="136"/>
      <c r="F70" s="137"/>
      <c r="G70" s="136"/>
      <c r="H70" s="136"/>
      <c r="I70" s="138"/>
    </row>
    <row r="71" spans="1:9" ht="18.75" x14ac:dyDescent="0.3">
      <c r="A71" s="135"/>
      <c r="B71" s="135"/>
      <c r="C71" s="136"/>
      <c r="D71" s="136"/>
      <c r="E71" s="136"/>
      <c r="F71" s="137"/>
      <c r="G71" s="136"/>
      <c r="H71" s="136"/>
      <c r="I71" s="138"/>
    </row>
    <row r="72" spans="1:9" ht="18.75" x14ac:dyDescent="0.3">
      <c r="A72" s="135"/>
      <c r="B72" s="135"/>
      <c r="C72" s="136"/>
      <c r="D72" s="136"/>
      <c r="E72" s="136"/>
      <c r="F72" s="137"/>
      <c r="G72" s="136"/>
      <c r="H72" s="136"/>
      <c r="I72" s="138"/>
    </row>
    <row r="73" spans="1:9" ht="18.75" x14ac:dyDescent="0.3">
      <c r="A73" s="135"/>
      <c r="B73" s="135"/>
      <c r="C73" s="136"/>
      <c r="D73" s="136"/>
      <c r="E73" s="136"/>
      <c r="F73" s="137"/>
      <c r="G73" s="136"/>
      <c r="H73" s="136"/>
      <c r="I73" s="138"/>
    </row>
    <row r="74" spans="1:9" ht="18.75" x14ac:dyDescent="0.3">
      <c r="A74" s="135"/>
      <c r="B74" s="135"/>
      <c r="C74" s="136"/>
      <c r="D74" s="136"/>
      <c r="E74" s="136"/>
      <c r="F74" s="137"/>
      <c r="G74" s="136"/>
      <c r="H74" s="136"/>
      <c r="I74" s="138"/>
    </row>
    <row r="75" spans="1:9" ht="18.75" x14ac:dyDescent="0.3">
      <c r="A75" s="135"/>
      <c r="B75" s="135"/>
      <c r="C75" s="136"/>
      <c r="D75" s="136"/>
      <c r="E75" s="136"/>
      <c r="F75" s="137"/>
      <c r="G75" s="136"/>
      <c r="H75" s="136"/>
      <c r="I75" s="138"/>
    </row>
    <row r="76" spans="1:9" ht="18.75" x14ac:dyDescent="0.3">
      <c r="A76" s="135"/>
      <c r="B76" s="135"/>
      <c r="C76" s="136"/>
      <c r="D76" s="136"/>
      <c r="E76" s="136"/>
      <c r="F76" s="137"/>
      <c r="G76" s="136"/>
      <c r="H76" s="136"/>
      <c r="I76" s="138"/>
    </row>
    <row r="77" spans="1:9" ht="18.75" x14ac:dyDescent="0.3">
      <c r="A77" s="135"/>
      <c r="B77" s="135"/>
      <c r="C77" s="136"/>
      <c r="D77" s="136"/>
      <c r="E77" s="136"/>
      <c r="F77" s="137"/>
      <c r="G77" s="136"/>
      <c r="H77" s="136"/>
      <c r="I77" s="13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6:C66"/>
    <mergeCell ref="G66:H66"/>
    <mergeCell ref="A1:I7"/>
    <mergeCell ref="A8:I14"/>
    <mergeCell ref="A16:I16"/>
    <mergeCell ref="A17:H17"/>
    <mergeCell ref="G54:H54"/>
  </mergeCells>
  <conditionalFormatting sqref="E41">
    <cfRule type="cellIs" dxfId="6" priority="1" operator="greaterThan">
      <formula>0.002</formula>
    </cfRule>
  </conditionalFormatting>
  <conditionalFormatting sqref="F41">
    <cfRule type="cellIs" dxfId="5" priority="2" operator="greaterThan">
      <formula>0.002</formula>
    </cfRule>
  </conditionalFormatting>
  <conditionalFormatting sqref="G61">
    <cfRule type="cellIs" dxfId="4" priority="3" operator="greaterThan">
      <formula>0.02</formula>
    </cfRule>
  </conditionalFormatting>
  <conditionalFormatting sqref="H61">
    <cfRule type="cellIs" dxfId="3" priority="4" operator="greaterThan">
      <formula>0.02</formula>
    </cfRule>
  </conditionalFormatting>
  <conditionalFormatting sqref="I61">
    <cfRule type="cellIs" dxfId="2" priority="5" operator="greaterThan">
      <formula>0.02</formula>
    </cfRule>
  </conditionalFormatting>
  <conditionalFormatting sqref="J61">
    <cfRule type="cellIs" dxfId="1" priority="6" operator="greaterThan">
      <formula>0.02</formula>
    </cfRule>
  </conditionalFormatting>
  <conditionalFormatting sqref="F40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RELATIVE DENSITY</vt:lpstr>
      <vt:lpstr>Magnesium Hydroxide</vt:lpstr>
      <vt:lpstr>'Magnesium Hydroxide'!Print_Area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2005-07-05T10:19:27Z</dcterms:created>
  <dcterms:modified xsi:type="dcterms:W3CDTF">2015-11-12T12:42:07Z</dcterms:modified>
</cp:coreProperties>
</file>