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(Nevirapine)" sheetId="5" r:id="rId1"/>
    <sheet name="SST(zidovudine)" sheetId="6" r:id="rId2"/>
    <sheet name="SST(lamivudine)" sheetId="7" r:id="rId3"/>
    <sheet name="Uniformity" sheetId="2" r:id="rId4"/>
    <sheet name="LAMIVUDINE" sheetId="3" r:id="rId5"/>
    <sheet name="ZIDOVUDINE" sheetId="4" r:id="rId6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116" i="4" l="1"/>
  <c r="F115" i="4"/>
  <c r="E108" i="4"/>
  <c r="F108" i="4" s="1"/>
  <c r="E109" i="4"/>
  <c r="F109" i="4"/>
  <c r="F110" i="4"/>
  <c r="F111" i="4"/>
  <c r="F112" i="4"/>
  <c r="E95" i="4"/>
  <c r="G95" i="4"/>
  <c r="B98" i="4"/>
  <c r="B87" i="4"/>
  <c r="B116" i="3"/>
  <c r="F115" i="3"/>
  <c r="B98" i="3"/>
  <c r="G95" i="3"/>
  <c r="E95" i="3"/>
  <c r="B87" i="3"/>
  <c r="G42" i="3"/>
  <c r="E42" i="3"/>
  <c r="B69" i="3" l="1"/>
  <c r="H72" i="4"/>
  <c r="G76" i="4"/>
  <c r="C120" i="4"/>
  <c r="B116" i="4"/>
  <c r="D100" i="4" s="1"/>
  <c r="D101" i="4" s="1"/>
  <c r="D97" i="4"/>
  <c r="F95" i="4"/>
  <c r="D95" i="4"/>
  <c r="F97" i="4"/>
  <c r="B81" i="4"/>
  <c r="B83" i="4" s="1"/>
  <c r="B80" i="4"/>
  <c r="B79" i="4"/>
  <c r="C76" i="4"/>
  <c r="B68" i="4"/>
  <c r="B69" i="4" s="1"/>
  <c r="C56" i="4"/>
  <c r="B55" i="4"/>
  <c r="B45" i="4"/>
  <c r="D48" i="4" s="1"/>
  <c r="F42" i="4"/>
  <c r="D42" i="4"/>
  <c r="I39" i="4" s="1"/>
  <c r="B34" i="4"/>
  <c r="F44" i="4" s="1"/>
  <c r="B30" i="4"/>
  <c r="C120" i="3"/>
  <c r="D100" i="3"/>
  <c r="F95" i="3"/>
  <c r="D95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6" i="2"/>
  <c r="B57" i="4" s="1"/>
  <c r="C45" i="2"/>
  <c r="D40" i="2"/>
  <c r="D36" i="2"/>
  <c r="D32" i="2"/>
  <c r="D28" i="2"/>
  <c r="D24" i="2"/>
  <c r="C19" i="2"/>
  <c r="F98" i="4" l="1"/>
  <c r="G91" i="4" s="1"/>
  <c r="I92" i="4"/>
  <c r="D101" i="3"/>
  <c r="D102" i="3" s="1"/>
  <c r="I92" i="3"/>
  <c r="D45" i="3"/>
  <c r="D46" i="3" s="1"/>
  <c r="D44" i="4"/>
  <c r="D45" i="4" s="1"/>
  <c r="F45" i="4"/>
  <c r="F46" i="4" s="1"/>
  <c r="D49" i="3"/>
  <c r="E38" i="3"/>
  <c r="D98" i="3"/>
  <c r="D99" i="3" s="1"/>
  <c r="E94" i="3"/>
  <c r="D49" i="4"/>
  <c r="D98" i="4"/>
  <c r="E92" i="4" s="1"/>
  <c r="E94" i="4"/>
  <c r="D29" i="2"/>
  <c r="D37" i="2"/>
  <c r="C50" i="2"/>
  <c r="D27" i="2"/>
  <c r="D31" i="2"/>
  <c r="D35" i="2"/>
  <c r="D39" i="2"/>
  <c r="D43" i="2"/>
  <c r="C49" i="2"/>
  <c r="F44" i="3"/>
  <c r="F45" i="3" s="1"/>
  <c r="F46" i="3" s="1"/>
  <c r="F97" i="3"/>
  <c r="F98" i="3" s="1"/>
  <c r="F99" i="3" s="1"/>
  <c r="G94" i="4"/>
  <c r="D102" i="4"/>
  <c r="D25" i="2"/>
  <c r="D33" i="2"/>
  <c r="D41" i="2"/>
  <c r="D26" i="2"/>
  <c r="D30" i="2"/>
  <c r="D34" i="2"/>
  <c r="D38" i="2"/>
  <c r="D42" i="2"/>
  <c r="B49" i="2"/>
  <c r="D50" i="2"/>
  <c r="E91" i="4" l="1"/>
  <c r="F99" i="4"/>
  <c r="G92" i="4"/>
  <c r="G93" i="4"/>
  <c r="E40" i="3"/>
  <c r="E41" i="3"/>
  <c r="G93" i="3"/>
  <c r="G91" i="3"/>
  <c r="G92" i="3"/>
  <c r="E39" i="3"/>
  <c r="D46" i="4"/>
  <c r="E41" i="4"/>
  <c r="E38" i="4"/>
  <c r="G38" i="4"/>
  <c r="G39" i="4"/>
  <c r="G41" i="4"/>
  <c r="E39" i="4"/>
  <c r="E40" i="4"/>
  <c r="G40" i="4"/>
  <c r="D99" i="4"/>
  <c r="E93" i="4"/>
  <c r="E92" i="3"/>
  <c r="E91" i="3"/>
  <c r="E93" i="3"/>
  <c r="G40" i="3"/>
  <c r="G38" i="3"/>
  <c r="G39" i="3"/>
  <c r="G94" i="3"/>
  <c r="G41" i="3"/>
  <c r="D105" i="4" l="1"/>
  <c r="D50" i="3"/>
  <c r="G68" i="3" s="1"/>
  <c r="H68" i="3" s="1"/>
  <c r="D52" i="4"/>
  <c r="E42" i="4"/>
  <c r="G42" i="4"/>
  <c r="D50" i="4"/>
  <c r="G70" i="4" s="1"/>
  <c r="H70" i="4" s="1"/>
  <c r="D103" i="4"/>
  <c r="D105" i="3"/>
  <c r="D103" i="3"/>
  <c r="D52" i="3"/>
  <c r="E113" i="4" l="1"/>
  <c r="F113" i="4" s="1"/>
  <c r="E110" i="4"/>
  <c r="E111" i="4"/>
  <c r="E112" i="4"/>
  <c r="D104" i="4"/>
  <c r="D51" i="3"/>
  <c r="G67" i="3"/>
  <c r="H67" i="3" s="1"/>
  <c r="G62" i="3"/>
  <c r="H62" i="3" s="1"/>
  <c r="G65" i="3"/>
  <c r="H65" i="3" s="1"/>
  <c r="G66" i="3"/>
  <c r="H66" i="3" s="1"/>
  <c r="G64" i="3"/>
  <c r="H64" i="3" s="1"/>
  <c r="G63" i="3"/>
  <c r="H63" i="3" s="1"/>
  <c r="G60" i="3"/>
  <c r="H60" i="3" s="1"/>
  <c r="G69" i="3"/>
  <c r="H69" i="3" s="1"/>
  <c r="G61" i="3"/>
  <c r="H61" i="3" s="1"/>
  <c r="G70" i="3"/>
  <c r="H70" i="3" s="1"/>
  <c r="G71" i="3"/>
  <c r="H71" i="3" s="1"/>
  <c r="G64" i="4"/>
  <c r="H64" i="4" s="1"/>
  <c r="G69" i="4"/>
  <c r="H69" i="4" s="1"/>
  <c r="G63" i="4"/>
  <c r="H63" i="4" s="1"/>
  <c r="G65" i="4"/>
  <c r="H65" i="4" s="1"/>
  <c r="G60" i="4"/>
  <c r="H60" i="4" s="1"/>
  <c r="G71" i="4"/>
  <c r="H71" i="4" s="1"/>
  <c r="G67" i="4"/>
  <c r="H67" i="4" s="1"/>
  <c r="G62" i="4"/>
  <c r="H62" i="4" s="1"/>
  <c r="G68" i="4"/>
  <c r="H68" i="4" s="1"/>
  <c r="D51" i="4"/>
  <c r="G66" i="4"/>
  <c r="H66" i="4" s="1"/>
  <c r="G61" i="4"/>
  <c r="H61" i="4" s="1"/>
  <c r="E109" i="3"/>
  <c r="F109" i="3" s="1"/>
  <c r="E111" i="3"/>
  <c r="F111" i="3" s="1"/>
  <c r="D104" i="3"/>
  <c r="E112" i="3"/>
  <c r="F112" i="3" s="1"/>
  <c r="E110" i="3"/>
  <c r="F110" i="3" s="1"/>
  <c r="E108" i="3"/>
  <c r="F108" i="3" s="1"/>
  <c r="E113" i="3"/>
  <c r="F113" i="3" s="1"/>
  <c r="G120" i="4" l="1"/>
  <c r="F117" i="4"/>
  <c r="H72" i="3"/>
  <c r="G76" i="3" s="1"/>
  <c r="H74" i="3"/>
  <c r="H74" i="4"/>
  <c r="H73" i="4"/>
  <c r="H73" i="3"/>
  <c r="F117" i="3"/>
  <c r="F116" i="3" l="1"/>
  <c r="G120" i="3"/>
</calcChain>
</file>

<file path=xl/sharedStrings.xml><?xml version="1.0" encoding="utf-8"?>
<sst xmlns="http://schemas.openxmlformats.org/spreadsheetml/2006/main" count="476" uniqueCount="131">
  <si>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</si>
  <si>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</si>
  <si>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</si>
  <si>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</si>
  <si>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</si>
  <si>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</si>
  <si>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</si>
  <si>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NDQD201508165</t>
  </si>
  <si>
    <t>Weight (mg):</t>
  </si>
  <si>
    <t>Standard Conc (mg/mL):</t>
  </si>
  <si>
    <t>Each Film Coated tablet contains: LAMIVUDINE USP 30mg &amp; ZIDOVUDINE USP 60mg</t>
  </si>
  <si>
    <t>2015-08-13 12:44:47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</si>
  <si>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</si>
  <si>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</si>
  <si>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</si>
  <si>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</si>
  <si>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</si>
  <si>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</si>
  <si>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</si>
  <si>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</si>
  <si>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</si>
  <si>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</si>
  <si>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</si>
  <si>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</si>
  <si>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</si>
  <si>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</si>
  <si>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</si>
  <si>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</si>
  <si>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</si>
  <si>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</si>
  <si>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</si>
  <si>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</si>
  <si>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</si>
  <si>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</si>
  <si>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</si>
  <si>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</si>
  <si>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</si>
  <si>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</si>
  <si>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</si>
  <si>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</si>
  <si>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</si>
  <si>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</si>
  <si>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</si>
  <si>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</si>
  <si>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</si>
  <si>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</si>
  <si>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</si>
  <si>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</si>
  <si>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</si>
  <si>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</si>
  <si>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</si>
  <si>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</si>
  <si>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</si>
  <si>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</si>
  <si>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</si>
  <si>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</si>
  <si>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</si>
  <si>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</si>
  <si>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</si>
  <si>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</si>
  <si>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</si>
  <si>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</si>
  <si>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</si>
  <si>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</si>
  <si>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</si>
  <si>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</si>
  <si>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</si>
  <si>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</si>
  <si>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</si>
  <si>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</si>
  <si>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</si>
  <si>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</si>
  <si>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</si>
  <si>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</si>
  <si>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</si>
  <si>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</si>
  <si>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</si>
  <si>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</si>
  <si>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</si>
  <si>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</si>
  <si>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</si>
  <si>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</si>
  <si>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</si>
  <si>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</si>
  <si>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</si>
  <si>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</si>
  <si>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</si>
  <si>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</si>
  <si>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</si>
  <si>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</si>
  <si>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</si>
  <si>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</si>
  <si>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</si>
  <si>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</si>
  <si>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</si>
  <si>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</si>
  <si>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</si>
  <si>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</si>
  <si>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</si>
  <si>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</si>
  <si>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</si>
  <si>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</si>
  <si>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</si>
  <si>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</si>
  <si>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</si>
  <si>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</si>
  <si>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</si>
  <si>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</si>
  <si>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</si>
  <si>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</si>
  <si>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</si>
  <si>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</si>
  <si>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</si>
  <si>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</si>
  <si>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</si>
  <si>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</si>
  <si>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</si>
  <si>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</si>
  <si>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</si>
  <si>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</si>
  <si>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</si>
  <si>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</si>
  <si>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lamivudine</t>
  </si>
  <si>
    <t>WRS/L3/6</t>
  </si>
  <si>
    <t>Lamivudine 150mg + Zidovudine 300mg + Nevirapine 200mg Tablets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</si>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</sst>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00000000000000%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23" fillId="8" borderId="0" xfId="0" applyFont="1" applyFill="1" applyAlignment="1">
      <alignment horizontal="center"/>
    </xf>
    <xf numFmtId="172" fontId="12" fillId="6" borderId="27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2" sqref="A12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0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124</v>
      </c>
      <c r="C17" s="470"/>
      <c r="D17" s="470"/>
      <c r="E17" s="470"/>
    </row>
    <row r="18" spans="1:5" ht="16.5" customHeight="1" x14ac:dyDescent="0.3">
      <c r="A18" s="471" t="s">
        <v>4</v>
      </c>
      <c r="B18" s="464" t="s">
        <v>125</v>
      </c>
      <c r="E18" s="470"/>
    </row>
    <row r="19" spans="1:5" ht="16.5" customHeight="1" x14ac:dyDescent="0.3">
      <c r="A19" s="471" t="s">
        <v>6</v>
      </c>
      <c r="B19" s="472">
        <v>99.15</v>
      </c>
      <c r="C19" s="470"/>
      <c r="D19" s="470"/>
      <c r="E19" s="470"/>
    </row>
    <row r="20" spans="1:5" ht="16.5" customHeight="1" x14ac:dyDescent="0.3">
      <c r="A20" s="469" t="s">
        <v>8</v>
      </c>
      <c r="B20" s="472">
        <v>21.47</v>
      </c>
      <c r="C20" s="470"/>
      <c r="D20" s="470"/>
      <c r="E20" s="470"/>
    </row>
    <row r="21" spans="1:5" ht="16.5" customHeight="1" x14ac:dyDescent="0.3">
      <c r="A21" s="469" t="s">
        <v>9</v>
      </c>
      <c r="B21" s="473">
        <v>0.2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4" t="s">
        <v>12</v>
      </c>
      <c r="B23" s="475" t="s">
        <v>13</v>
      </c>
      <c r="C23" s="474" t="s">
        <v>14</v>
      </c>
      <c r="D23" s="474" t="s">
        <v>15</v>
      </c>
      <c r="E23" s="474" t="s">
        <v>16</v>
      </c>
    </row>
    <row r="24" spans="1:5" ht="16.5" customHeight="1" x14ac:dyDescent="0.3">
      <c r="A24" s="476">
        <v>1</v>
      </c>
      <c r="B24" s="477">
        <v>56229963</v>
      </c>
      <c r="C24" s="477">
        <v>5196.3999999999996</v>
      </c>
      <c r="D24" s="478">
        <v>1.1000000000000001</v>
      </c>
      <c r="E24" s="479">
        <v>5.3</v>
      </c>
    </row>
    <row r="25" spans="1:5" ht="16.5" customHeight="1" x14ac:dyDescent="0.3">
      <c r="A25" s="476">
        <v>2</v>
      </c>
      <c r="B25" s="477">
        <v>56107324</v>
      </c>
      <c r="C25" s="477">
        <v>5101.8999999999996</v>
      </c>
      <c r="D25" s="478">
        <v>1.1000000000000001</v>
      </c>
      <c r="E25" s="478">
        <v>5.3</v>
      </c>
    </row>
    <row r="26" spans="1:5" ht="16.5" customHeight="1" x14ac:dyDescent="0.3">
      <c r="A26" s="476">
        <v>3</v>
      </c>
      <c r="B26" s="477">
        <v>55915029</v>
      </c>
      <c r="C26" s="477">
        <v>5053.2</v>
      </c>
      <c r="D26" s="478">
        <v>1.1000000000000001</v>
      </c>
      <c r="E26" s="478">
        <v>5.3</v>
      </c>
    </row>
    <row r="27" spans="1:5" ht="16.5" customHeight="1" x14ac:dyDescent="0.3">
      <c r="A27" s="476">
        <v>4</v>
      </c>
      <c r="B27" s="477">
        <v>55713805</v>
      </c>
      <c r="C27" s="477">
        <v>5048.5</v>
      </c>
      <c r="D27" s="478">
        <v>1.1000000000000001</v>
      </c>
      <c r="E27" s="478">
        <v>5.3</v>
      </c>
    </row>
    <row r="28" spans="1:5" ht="16.5" customHeight="1" x14ac:dyDescent="0.3">
      <c r="A28" s="476">
        <v>5</v>
      </c>
      <c r="B28" s="477">
        <v>55892132</v>
      </c>
      <c r="C28" s="477">
        <v>5029.2</v>
      </c>
      <c r="D28" s="478">
        <v>1.1000000000000001</v>
      </c>
      <c r="E28" s="478">
        <v>5.3</v>
      </c>
    </row>
    <row r="29" spans="1:5" ht="16.5" customHeight="1" x14ac:dyDescent="0.3">
      <c r="A29" s="476">
        <v>6</v>
      </c>
      <c r="B29" s="480">
        <v>55789387</v>
      </c>
      <c r="C29" s="480">
        <v>5007.1000000000004</v>
      </c>
      <c r="D29" s="481">
        <v>1.1000000000000001</v>
      </c>
      <c r="E29" s="481">
        <v>5.3</v>
      </c>
    </row>
    <row r="30" spans="1:5" ht="16.5" customHeight="1" x14ac:dyDescent="0.3">
      <c r="A30" s="482" t="s">
        <v>17</v>
      </c>
      <c r="B30" s="483">
        <f>AVERAGE(B24:B29)</f>
        <v>55941273.333333336</v>
      </c>
      <c r="C30" s="484">
        <f>AVERAGE(C24:C29)</f>
        <v>5072.7166666666672</v>
      </c>
      <c r="D30" s="485">
        <f>AVERAGE(D24:D29)</f>
        <v>1.0999999999999999</v>
      </c>
      <c r="E30" s="485">
        <f>AVERAGE(E24:E29)</f>
        <v>5.3</v>
      </c>
    </row>
    <row r="31" spans="1:5" ht="16.5" customHeight="1" x14ac:dyDescent="0.3">
      <c r="A31" s="486" t="s">
        <v>18</v>
      </c>
      <c r="B31" s="487">
        <f>(STDEV(B24:B29)/B30)</f>
        <v>3.4739019276092465E-3</v>
      </c>
      <c r="C31" s="488"/>
      <c r="D31" s="488"/>
      <c r="E31" s="489"/>
    </row>
    <row r="32" spans="1:5" s="464" customFormat="1" ht="16.5" customHeight="1" x14ac:dyDescent="0.3">
      <c r="A32" s="490" t="s">
        <v>19</v>
      </c>
      <c r="B32" s="491">
        <f>COUNT(B24:B29)</f>
        <v>6</v>
      </c>
      <c r="C32" s="492"/>
      <c r="D32" s="493"/>
      <c r="E32" s="494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20</v>
      </c>
      <c r="B34" s="495" t="s">
        <v>126</v>
      </c>
      <c r="C34" s="496"/>
      <c r="D34" s="496"/>
      <c r="E34" s="496"/>
    </row>
    <row r="35" spans="1:5" ht="16.5" customHeight="1" x14ac:dyDescent="0.3">
      <c r="A35" s="471"/>
      <c r="B35" s="495" t="s">
        <v>127</v>
      </c>
      <c r="C35" s="496"/>
      <c r="D35" s="496"/>
      <c r="E35" s="496"/>
    </row>
    <row r="36" spans="1:5" ht="16.5" customHeight="1" x14ac:dyDescent="0.3">
      <c r="A36" s="471"/>
      <c r="B36" s="495" t="s">
        <v>128</v>
      </c>
      <c r="C36" s="496"/>
      <c r="D36" s="496"/>
      <c r="E36" s="496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7" t="s">
        <v>1</v>
      </c>
      <c r="B38" s="468" t="s">
        <v>21</v>
      </c>
    </row>
    <row r="39" spans="1:5" ht="16.5" customHeight="1" x14ac:dyDescent="0.3">
      <c r="A39" s="471" t="s">
        <v>4</v>
      </c>
      <c r="B39" s="469" t="s">
        <v>125</v>
      </c>
      <c r="C39" s="470"/>
      <c r="D39" s="470"/>
      <c r="E39" s="470"/>
    </row>
    <row r="40" spans="1:5" ht="16.5" customHeight="1" x14ac:dyDescent="0.3">
      <c r="A40" s="471" t="s">
        <v>6</v>
      </c>
      <c r="B40" s="472">
        <v>99.15</v>
      </c>
      <c r="C40" s="470"/>
      <c r="D40" s="470"/>
      <c r="E40" s="470"/>
    </row>
    <row r="41" spans="1:5" ht="16.5" customHeight="1" x14ac:dyDescent="0.3">
      <c r="A41" s="469" t="s">
        <v>8</v>
      </c>
      <c r="B41" s="472">
        <v>24.32</v>
      </c>
      <c r="C41" s="470"/>
      <c r="D41" s="470"/>
      <c r="E41" s="470"/>
    </row>
    <row r="42" spans="1:5" ht="16.5" customHeight="1" x14ac:dyDescent="0.3">
      <c r="A42" s="469" t="s">
        <v>9</v>
      </c>
      <c r="B42" s="473">
        <v>0.2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4" t="s">
        <v>12</v>
      </c>
      <c r="B44" s="475"/>
      <c r="C44" s="474"/>
      <c r="D44" s="474"/>
      <c r="E44" s="474" t="s">
        <v>16</v>
      </c>
    </row>
    <row r="45" spans="1:5" ht="16.5" customHeight="1" x14ac:dyDescent="0.3">
      <c r="A45" s="476">
        <v>1</v>
      </c>
      <c r="B45" s="477">
        <v>62355110</v>
      </c>
      <c r="C45" s="477">
        <v>6467.1</v>
      </c>
      <c r="D45" s="478">
        <v>1.1000000000000001</v>
      </c>
      <c r="E45" s="479">
        <v>5.2</v>
      </c>
    </row>
    <row r="46" spans="1:5" ht="16.5" customHeight="1" x14ac:dyDescent="0.3">
      <c r="A46" s="476">
        <v>2</v>
      </c>
      <c r="B46" s="477">
        <v>62194857</v>
      </c>
      <c r="C46" s="477">
        <v>6688</v>
      </c>
      <c r="D46" s="478">
        <v>1.1000000000000001</v>
      </c>
      <c r="E46" s="478">
        <v>5.2</v>
      </c>
    </row>
    <row r="47" spans="1:5" ht="16.5" customHeight="1" x14ac:dyDescent="0.3">
      <c r="A47" s="476">
        <v>3</v>
      </c>
      <c r="B47" s="477">
        <v>62240540</v>
      </c>
      <c r="C47" s="477">
        <v>6697.6</v>
      </c>
      <c r="D47" s="478">
        <v>1.1000000000000001</v>
      </c>
      <c r="E47" s="478">
        <v>5.2</v>
      </c>
    </row>
    <row r="48" spans="1:5" ht="16.5" customHeight="1" x14ac:dyDescent="0.3">
      <c r="A48" s="476">
        <v>4</v>
      </c>
      <c r="B48" s="477">
        <v>62080178</v>
      </c>
      <c r="C48" s="477">
        <v>6671.1</v>
      </c>
      <c r="D48" s="478">
        <v>1.1000000000000001</v>
      </c>
      <c r="E48" s="478">
        <v>5.2</v>
      </c>
    </row>
    <row r="49" spans="1:7" ht="16.5" customHeight="1" x14ac:dyDescent="0.3">
      <c r="A49" s="476">
        <v>5</v>
      </c>
      <c r="B49" s="477">
        <v>62487633</v>
      </c>
      <c r="C49" s="477">
        <v>6700.3</v>
      </c>
      <c r="D49" s="478">
        <v>1.1000000000000001</v>
      </c>
      <c r="E49" s="478">
        <v>5.2</v>
      </c>
    </row>
    <row r="50" spans="1:7" ht="16.5" customHeight="1" x14ac:dyDescent="0.3">
      <c r="A50" s="476">
        <v>6</v>
      </c>
      <c r="B50" s="480">
        <v>62461086</v>
      </c>
      <c r="C50" s="480">
        <v>6676.4</v>
      </c>
      <c r="D50" s="481">
        <v>1.1000000000000001</v>
      </c>
      <c r="E50" s="481">
        <v>5.2</v>
      </c>
    </row>
    <row r="51" spans="1:7" ht="16.5" customHeight="1" x14ac:dyDescent="0.3">
      <c r="A51" s="482" t="s">
        <v>17</v>
      </c>
      <c r="B51" s="483">
        <f>AVERAGE(B45:B50)</f>
        <v>62303234</v>
      </c>
      <c r="C51" s="484">
        <f>AVERAGE(C45:C50)</f>
        <v>6650.0833333333348</v>
      </c>
      <c r="D51" s="485">
        <f>AVERAGE(D45:D50)</f>
        <v>1.0999999999999999</v>
      </c>
      <c r="E51" s="485">
        <f>AVERAGE(E45:E50)</f>
        <v>5.2</v>
      </c>
    </row>
    <row r="52" spans="1:7" ht="16.5" customHeight="1" x14ac:dyDescent="0.3">
      <c r="A52" s="486" t="s">
        <v>18</v>
      </c>
      <c r="B52" s="487">
        <f>(STDEV(B45:B50)/B51)</f>
        <v>2.5584512001875326E-3</v>
      </c>
      <c r="C52" s="488"/>
      <c r="D52" s="488"/>
      <c r="E52" s="489"/>
    </row>
    <row r="53" spans="1:7" s="464" customFormat="1" ht="16.5" customHeight="1" x14ac:dyDescent="0.3">
      <c r="A53" s="490" t="s">
        <v>19</v>
      </c>
      <c r="B53" s="491">
        <f>COUNT(B45:B50)</f>
        <v>6</v>
      </c>
      <c r="C53" s="492"/>
      <c r="D53" s="493"/>
      <c r="E53" s="494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20</v>
      </c>
      <c r="B55" s="495" t="s">
        <v>126</v>
      </c>
      <c r="C55" s="496"/>
      <c r="D55" s="496"/>
      <c r="E55" s="496"/>
    </row>
    <row r="56" spans="1:7" ht="16.5" customHeight="1" x14ac:dyDescent="0.3">
      <c r="A56" s="471"/>
      <c r="B56" s="495" t="s">
        <v>127</v>
      </c>
      <c r="C56" s="496"/>
      <c r="D56" s="496"/>
      <c r="E56" s="496"/>
    </row>
    <row r="57" spans="1:7" ht="16.5" customHeight="1" x14ac:dyDescent="0.3">
      <c r="A57" s="471"/>
      <c r="B57" s="495" t="s">
        <v>128</v>
      </c>
      <c r="C57" s="496"/>
      <c r="D57" s="496"/>
      <c r="E57" s="496"/>
    </row>
    <row r="58" spans="1:7" ht="14.25" customHeight="1" thickBot="1" x14ac:dyDescent="0.3">
      <c r="A58" s="497"/>
      <c r="B58" s="498"/>
      <c r="D58" s="499"/>
      <c r="F58" s="500"/>
      <c r="G58" s="500"/>
    </row>
    <row r="59" spans="1:7" ht="15" customHeight="1" x14ac:dyDescent="0.3">
      <c r="B59" s="501" t="s">
        <v>22</v>
      </c>
      <c r="C59" s="501"/>
      <c r="E59" s="502" t="s">
        <v>23</v>
      </c>
      <c r="F59" s="503"/>
      <c r="G59" s="502" t="s">
        <v>24</v>
      </c>
    </row>
    <row r="60" spans="1:7" ht="15" customHeight="1" x14ac:dyDescent="0.3">
      <c r="A60" s="504" t="s">
        <v>25</v>
      </c>
      <c r="B60" s="505"/>
      <c r="C60" s="505"/>
      <c r="E60" s="505"/>
      <c r="G60" s="505"/>
    </row>
    <row r="61" spans="1:7" ht="15" customHeight="1" x14ac:dyDescent="0.3">
      <c r="A61" s="504" t="s">
        <v>26</v>
      </c>
      <c r="B61" s="506"/>
      <c r="C61" s="506"/>
      <c r="E61" s="506"/>
      <c r="G61" s="5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0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124</v>
      </c>
      <c r="C17" s="470"/>
      <c r="D17" s="470"/>
      <c r="E17" s="470"/>
    </row>
    <row r="18" spans="1:5" ht="16.5" customHeight="1" x14ac:dyDescent="0.3">
      <c r="A18" s="471" t="s">
        <v>4</v>
      </c>
      <c r="B18" s="464" t="s">
        <v>129</v>
      </c>
      <c r="E18" s="470"/>
    </row>
    <row r="19" spans="1:5" ht="16.5" customHeight="1" x14ac:dyDescent="0.3">
      <c r="A19" s="471" t="s">
        <v>6</v>
      </c>
      <c r="B19" s="472">
        <v>99</v>
      </c>
      <c r="C19" s="470"/>
      <c r="D19" s="470"/>
      <c r="E19" s="470"/>
    </row>
    <row r="20" spans="1:5" ht="16.5" customHeight="1" x14ac:dyDescent="0.3">
      <c r="A20" s="469" t="s">
        <v>8</v>
      </c>
      <c r="B20" s="472">
        <v>33.47</v>
      </c>
      <c r="C20" s="470"/>
      <c r="D20" s="470"/>
      <c r="E20" s="470"/>
    </row>
    <row r="21" spans="1:5" ht="16.5" customHeight="1" x14ac:dyDescent="0.3">
      <c r="A21" s="469" t="s">
        <v>9</v>
      </c>
      <c r="B21" s="473">
        <v>0.3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4" t="s">
        <v>12</v>
      </c>
      <c r="B23" s="475" t="s">
        <v>13</v>
      </c>
      <c r="C23" s="474" t="s">
        <v>14</v>
      </c>
      <c r="D23" s="474" t="s">
        <v>15</v>
      </c>
      <c r="E23" s="474" t="s">
        <v>16</v>
      </c>
    </row>
    <row r="24" spans="1:5" ht="16.5" customHeight="1" x14ac:dyDescent="0.3">
      <c r="A24" s="476">
        <v>1</v>
      </c>
      <c r="B24" s="477">
        <v>116462205</v>
      </c>
      <c r="C24" s="477">
        <v>5784.9</v>
      </c>
      <c r="D24" s="478">
        <v>1.1000000000000001</v>
      </c>
      <c r="E24" s="479">
        <v>3.8</v>
      </c>
    </row>
    <row r="25" spans="1:5" ht="16.5" customHeight="1" x14ac:dyDescent="0.3">
      <c r="A25" s="476">
        <v>2</v>
      </c>
      <c r="B25" s="477">
        <v>116077824</v>
      </c>
      <c r="C25" s="477">
        <v>6057.8</v>
      </c>
      <c r="D25" s="478">
        <v>1.1000000000000001</v>
      </c>
      <c r="E25" s="478">
        <v>3.8</v>
      </c>
    </row>
    <row r="26" spans="1:5" ht="16.5" customHeight="1" x14ac:dyDescent="0.3">
      <c r="A26" s="476">
        <v>3</v>
      </c>
      <c r="B26" s="477">
        <v>115897625</v>
      </c>
      <c r="C26" s="477">
        <v>5980</v>
      </c>
      <c r="D26" s="478">
        <v>1.1000000000000001</v>
      </c>
      <c r="E26" s="478">
        <v>3.8</v>
      </c>
    </row>
    <row r="27" spans="1:5" ht="16.5" customHeight="1" x14ac:dyDescent="0.3">
      <c r="A27" s="476">
        <v>4</v>
      </c>
      <c r="B27" s="477">
        <v>115639780</v>
      </c>
      <c r="C27" s="477">
        <v>5998.3</v>
      </c>
      <c r="D27" s="478">
        <v>1.1000000000000001</v>
      </c>
      <c r="E27" s="478">
        <v>3.8</v>
      </c>
    </row>
    <row r="28" spans="1:5" ht="16.5" customHeight="1" x14ac:dyDescent="0.3">
      <c r="A28" s="476">
        <v>5</v>
      </c>
      <c r="B28" s="477">
        <v>115536564</v>
      </c>
      <c r="C28" s="477">
        <v>6015.3</v>
      </c>
      <c r="D28" s="478">
        <v>1.1000000000000001</v>
      </c>
      <c r="E28" s="478">
        <v>3.8</v>
      </c>
    </row>
    <row r="29" spans="1:5" ht="16.5" customHeight="1" x14ac:dyDescent="0.3">
      <c r="A29" s="476">
        <v>6</v>
      </c>
      <c r="B29" s="480">
        <v>115085168</v>
      </c>
      <c r="C29" s="480">
        <v>5991.4</v>
      </c>
      <c r="D29" s="481">
        <v>1.1000000000000001</v>
      </c>
      <c r="E29" s="481">
        <v>3.8</v>
      </c>
    </row>
    <row r="30" spans="1:5" ht="16.5" customHeight="1" x14ac:dyDescent="0.3">
      <c r="A30" s="482" t="s">
        <v>17</v>
      </c>
      <c r="B30" s="483">
        <f>AVERAGE(B24:B29)</f>
        <v>115783194.33333333</v>
      </c>
      <c r="C30" s="484">
        <f>AVERAGE(C24:C29)</f>
        <v>5971.2833333333328</v>
      </c>
      <c r="D30" s="485">
        <f>AVERAGE(D24:D29)</f>
        <v>1.0999999999999999</v>
      </c>
      <c r="E30" s="485">
        <f>AVERAGE(E24:E29)</f>
        <v>3.8000000000000003</v>
      </c>
    </row>
    <row r="31" spans="1:5" ht="16.5" customHeight="1" x14ac:dyDescent="0.3">
      <c r="A31" s="486" t="s">
        <v>18</v>
      </c>
      <c r="B31" s="487">
        <f>(STDEV(B24:B29)/B30)</f>
        <v>4.1051607741571117E-3</v>
      </c>
      <c r="C31" s="488"/>
      <c r="D31" s="488"/>
      <c r="E31" s="489"/>
    </row>
    <row r="32" spans="1:5" s="464" customFormat="1" ht="16.5" customHeight="1" x14ac:dyDescent="0.3">
      <c r="A32" s="490" t="s">
        <v>19</v>
      </c>
      <c r="B32" s="491">
        <f>COUNT(B24:B29)</f>
        <v>6</v>
      </c>
      <c r="C32" s="492"/>
      <c r="D32" s="493"/>
      <c r="E32" s="494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20</v>
      </c>
      <c r="B34" s="495" t="s">
        <v>126</v>
      </c>
      <c r="C34" s="496"/>
      <c r="D34" s="496"/>
      <c r="E34" s="496"/>
    </row>
    <row r="35" spans="1:5" ht="16.5" customHeight="1" x14ac:dyDescent="0.3">
      <c r="A35" s="471"/>
      <c r="B35" s="495" t="s">
        <v>127</v>
      </c>
      <c r="C35" s="496"/>
      <c r="D35" s="496"/>
      <c r="E35" s="496"/>
    </row>
    <row r="36" spans="1:5" ht="16.5" customHeight="1" x14ac:dyDescent="0.3">
      <c r="A36" s="471"/>
      <c r="B36" s="495" t="s">
        <v>128</v>
      </c>
      <c r="C36" s="496"/>
      <c r="D36" s="496"/>
      <c r="E36" s="496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7" t="s">
        <v>1</v>
      </c>
      <c r="B38" s="468" t="s">
        <v>21</v>
      </c>
    </row>
    <row r="39" spans="1:5" ht="16.5" customHeight="1" x14ac:dyDescent="0.3">
      <c r="A39" s="471" t="s">
        <v>4</v>
      </c>
      <c r="B39" s="469" t="s">
        <v>129</v>
      </c>
      <c r="C39" s="470"/>
      <c r="D39" s="470"/>
      <c r="E39" s="470"/>
    </row>
    <row r="40" spans="1:5" ht="16.5" customHeight="1" x14ac:dyDescent="0.3">
      <c r="A40" s="471" t="s">
        <v>6</v>
      </c>
      <c r="B40" s="472">
        <v>99</v>
      </c>
      <c r="C40" s="470"/>
      <c r="D40" s="470"/>
      <c r="E40" s="470"/>
    </row>
    <row r="41" spans="1:5" ht="16.5" customHeight="1" x14ac:dyDescent="0.3">
      <c r="A41" s="469" t="s">
        <v>8</v>
      </c>
      <c r="B41" s="472">
        <v>30.83</v>
      </c>
      <c r="C41" s="470"/>
      <c r="D41" s="470"/>
      <c r="E41" s="470"/>
    </row>
    <row r="42" spans="1:5" ht="16.5" customHeight="1" x14ac:dyDescent="0.3">
      <c r="A42" s="469" t="s">
        <v>9</v>
      </c>
      <c r="B42" s="473">
        <v>0.3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4" t="s">
        <v>12</v>
      </c>
      <c r="B44" s="475"/>
      <c r="C44" s="474"/>
      <c r="D44" s="474"/>
      <c r="E44" s="474" t="s">
        <v>16</v>
      </c>
    </row>
    <row r="45" spans="1:5" ht="16.5" customHeight="1" x14ac:dyDescent="0.3">
      <c r="A45" s="476">
        <v>1</v>
      </c>
      <c r="B45" s="477">
        <v>105643420</v>
      </c>
      <c r="C45" s="477">
        <v>6520.7</v>
      </c>
      <c r="D45" s="478">
        <v>1.1000000000000001</v>
      </c>
      <c r="E45" s="479">
        <v>3.7</v>
      </c>
    </row>
    <row r="46" spans="1:5" ht="16.5" customHeight="1" x14ac:dyDescent="0.3">
      <c r="A46" s="476">
        <v>2</v>
      </c>
      <c r="B46" s="477">
        <v>105918157</v>
      </c>
      <c r="C46" s="477">
        <v>6756.6</v>
      </c>
      <c r="D46" s="478">
        <v>1.1000000000000001</v>
      </c>
      <c r="E46" s="478">
        <v>3.7</v>
      </c>
    </row>
    <row r="47" spans="1:5" ht="16.5" customHeight="1" x14ac:dyDescent="0.3">
      <c r="A47" s="476">
        <v>3</v>
      </c>
      <c r="B47" s="477">
        <v>106249366</v>
      </c>
      <c r="C47" s="477">
        <v>6728.6</v>
      </c>
      <c r="D47" s="478">
        <v>1.1000000000000001</v>
      </c>
      <c r="E47" s="478">
        <v>3.7</v>
      </c>
    </row>
    <row r="48" spans="1:5" ht="16.5" customHeight="1" x14ac:dyDescent="0.3">
      <c r="A48" s="476">
        <v>4</v>
      </c>
      <c r="B48" s="477">
        <v>105909137</v>
      </c>
      <c r="C48" s="477">
        <v>6734.9</v>
      </c>
      <c r="D48" s="478">
        <v>1.1000000000000001</v>
      </c>
      <c r="E48" s="478">
        <v>3.7</v>
      </c>
    </row>
    <row r="49" spans="1:7" ht="16.5" customHeight="1" x14ac:dyDescent="0.3">
      <c r="A49" s="476">
        <v>5</v>
      </c>
      <c r="B49" s="477">
        <v>106628382</v>
      </c>
      <c r="C49" s="477">
        <v>6703.8</v>
      </c>
      <c r="D49" s="478">
        <v>1.1000000000000001</v>
      </c>
      <c r="E49" s="478">
        <v>3.7</v>
      </c>
    </row>
    <row r="50" spans="1:7" ht="16.5" customHeight="1" x14ac:dyDescent="0.3">
      <c r="A50" s="476">
        <v>6</v>
      </c>
      <c r="B50" s="480">
        <v>106437282</v>
      </c>
      <c r="C50" s="480">
        <v>6738.2</v>
      </c>
      <c r="D50" s="481">
        <v>1.1000000000000001</v>
      </c>
      <c r="E50" s="481">
        <v>3.7</v>
      </c>
    </row>
    <row r="51" spans="1:7" ht="16.5" customHeight="1" x14ac:dyDescent="0.3">
      <c r="A51" s="482" t="s">
        <v>17</v>
      </c>
      <c r="B51" s="483">
        <f>AVERAGE(B45:B50)</f>
        <v>106130957.33333333</v>
      </c>
      <c r="C51" s="484">
        <f>AVERAGE(C45:C50)</f>
        <v>6697.1333333333341</v>
      </c>
      <c r="D51" s="485">
        <f>AVERAGE(D45:D50)</f>
        <v>1.0999999999999999</v>
      </c>
      <c r="E51" s="485">
        <f>AVERAGE(E45:E50)</f>
        <v>3.6999999999999997</v>
      </c>
    </row>
    <row r="52" spans="1:7" ht="16.5" customHeight="1" x14ac:dyDescent="0.3">
      <c r="A52" s="486" t="s">
        <v>18</v>
      </c>
      <c r="B52" s="487">
        <f>(STDEV(B45:B50)/B51)</f>
        <v>3.4938080051031598E-3</v>
      </c>
      <c r="C52" s="488"/>
      <c r="D52" s="488"/>
      <c r="E52" s="489"/>
    </row>
    <row r="53" spans="1:7" s="464" customFormat="1" ht="16.5" customHeight="1" x14ac:dyDescent="0.3">
      <c r="A53" s="490" t="s">
        <v>19</v>
      </c>
      <c r="B53" s="491">
        <f>COUNT(B45:B50)</f>
        <v>6</v>
      </c>
      <c r="C53" s="492"/>
      <c r="D53" s="493"/>
      <c r="E53" s="494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20</v>
      </c>
      <c r="B55" s="495" t="s">
        <v>126</v>
      </c>
      <c r="C55" s="496"/>
      <c r="D55" s="496"/>
      <c r="E55" s="496"/>
    </row>
    <row r="56" spans="1:7" ht="16.5" customHeight="1" x14ac:dyDescent="0.3">
      <c r="A56" s="471"/>
      <c r="B56" s="495" t="s">
        <v>127</v>
      </c>
      <c r="C56" s="496"/>
      <c r="D56" s="496"/>
      <c r="E56" s="496"/>
    </row>
    <row r="57" spans="1:7" ht="16.5" customHeight="1" x14ac:dyDescent="0.3">
      <c r="A57" s="471"/>
      <c r="B57" s="495" t="s">
        <v>128</v>
      </c>
      <c r="C57" s="496"/>
      <c r="D57" s="496"/>
      <c r="E57" s="496"/>
    </row>
    <row r="58" spans="1:7" ht="14.25" customHeight="1" thickBot="1" x14ac:dyDescent="0.3">
      <c r="A58" s="497"/>
      <c r="B58" s="498"/>
      <c r="D58" s="499"/>
      <c r="F58" s="500"/>
      <c r="G58" s="500"/>
    </row>
    <row r="59" spans="1:7" ht="15" customHeight="1" x14ac:dyDescent="0.3">
      <c r="B59" s="501" t="s">
        <v>22</v>
      </c>
      <c r="C59" s="501"/>
      <c r="E59" s="502" t="s">
        <v>23</v>
      </c>
      <c r="F59" s="503"/>
      <c r="G59" s="502" t="s">
        <v>24</v>
      </c>
    </row>
    <row r="60" spans="1:7" ht="15" customHeight="1" x14ac:dyDescent="0.3">
      <c r="A60" s="504" t="s">
        <v>25</v>
      </c>
      <c r="B60" s="505"/>
      <c r="C60" s="505"/>
      <c r="E60" s="505"/>
      <c r="G60" s="505"/>
    </row>
    <row r="61" spans="1:7" ht="15" customHeight="1" x14ac:dyDescent="0.3">
      <c r="A61" s="504" t="s">
        <v>26</v>
      </c>
      <c r="B61" s="506"/>
      <c r="C61" s="506"/>
      <c r="E61" s="506"/>
      <c r="G61" s="5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2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0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124</v>
      </c>
      <c r="C17" s="470"/>
      <c r="D17" s="470"/>
      <c r="E17" s="470"/>
    </row>
    <row r="18" spans="1:5" ht="16.5" customHeight="1" x14ac:dyDescent="0.3">
      <c r="A18" s="471" t="s">
        <v>4</v>
      </c>
      <c r="B18" s="464" t="s">
        <v>130</v>
      </c>
      <c r="E18" s="470"/>
    </row>
    <row r="19" spans="1:5" ht="16.5" customHeight="1" x14ac:dyDescent="0.3">
      <c r="A19" s="471" t="s">
        <v>6</v>
      </c>
      <c r="B19" s="472">
        <v>101.34</v>
      </c>
      <c r="C19" s="470"/>
      <c r="D19" s="470"/>
      <c r="E19" s="470"/>
    </row>
    <row r="20" spans="1:5" ht="16.5" customHeight="1" x14ac:dyDescent="0.3">
      <c r="A20" s="469" t="s">
        <v>8</v>
      </c>
      <c r="B20" s="472">
        <v>15.79</v>
      </c>
      <c r="C20" s="470"/>
      <c r="D20" s="470"/>
      <c r="E20" s="470"/>
    </row>
    <row r="21" spans="1:5" ht="16.5" customHeight="1" x14ac:dyDescent="0.3">
      <c r="A21" s="469" t="s">
        <v>9</v>
      </c>
      <c r="B21" s="473">
        <v>0.15</v>
      </c>
      <c r="C21" s="470"/>
      <c r="D21" s="470"/>
      <c r="E21" s="470"/>
    </row>
    <row r="22" spans="1:5" ht="15.75" customHeight="1" x14ac:dyDescent="0.25">
      <c r="A22" s="470"/>
      <c r="B22" s="470"/>
      <c r="C22" s="470"/>
      <c r="D22" s="470"/>
      <c r="E22" s="470"/>
    </row>
    <row r="23" spans="1:5" ht="16.5" customHeight="1" x14ac:dyDescent="0.3">
      <c r="A23" s="474" t="s">
        <v>12</v>
      </c>
      <c r="B23" s="475" t="s">
        <v>13</v>
      </c>
      <c r="C23" s="474" t="s">
        <v>14</v>
      </c>
      <c r="D23" s="474" t="s">
        <v>15</v>
      </c>
      <c r="E23" s="474" t="s">
        <v>16</v>
      </c>
    </row>
    <row r="24" spans="1:5" ht="16.5" customHeight="1" x14ac:dyDescent="0.3">
      <c r="A24" s="476">
        <v>1</v>
      </c>
      <c r="B24" s="477">
        <v>63688632</v>
      </c>
      <c r="C24" s="477">
        <v>5784.9</v>
      </c>
      <c r="D24" s="478">
        <v>1.2</v>
      </c>
      <c r="E24" s="479">
        <v>2.9</v>
      </c>
    </row>
    <row r="25" spans="1:5" ht="16.5" customHeight="1" x14ac:dyDescent="0.3">
      <c r="A25" s="476">
        <v>2</v>
      </c>
      <c r="B25" s="477">
        <v>63516846</v>
      </c>
      <c r="C25" s="477">
        <v>5736.6</v>
      </c>
      <c r="D25" s="478">
        <v>1.2</v>
      </c>
      <c r="E25" s="478">
        <v>2.9</v>
      </c>
    </row>
    <row r="26" spans="1:5" ht="16.5" customHeight="1" x14ac:dyDescent="0.3">
      <c r="A26" s="476">
        <v>3</v>
      </c>
      <c r="B26" s="477">
        <v>63420754</v>
      </c>
      <c r="C26" s="477">
        <v>5670.5</v>
      </c>
      <c r="D26" s="478">
        <v>1.2</v>
      </c>
      <c r="E26" s="478">
        <v>2.9</v>
      </c>
    </row>
    <row r="27" spans="1:5" ht="16.5" customHeight="1" x14ac:dyDescent="0.3">
      <c r="A27" s="476">
        <v>4</v>
      </c>
      <c r="B27" s="477">
        <v>63185189</v>
      </c>
      <c r="C27" s="477">
        <v>5643.3</v>
      </c>
      <c r="D27" s="478">
        <v>1.2</v>
      </c>
      <c r="E27" s="478">
        <v>2.9</v>
      </c>
    </row>
    <row r="28" spans="1:5" ht="16.5" customHeight="1" x14ac:dyDescent="0.3">
      <c r="A28" s="476">
        <v>5</v>
      </c>
      <c r="B28" s="477">
        <v>63301218</v>
      </c>
      <c r="C28" s="477">
        <v>5678</v>
      </c>
      <c r="D28" s="478">
        <v>1.1000000000000001</v>
      </c>
      <c r="E28" s="478">
        <v>2.9</v>
      </c>
    </row>
    <row r="29" spans="1:5" ht="16.5" customHeight="1" x14ac:dyDescent="0.3">
      <c r="A29" s="476">
        <v>6</v>
      </c>
      <c r="B29" s="480">
        <v>62960071</v>
      </c>
      <c r="C29" s="480">
        <v>5674.6</v>
      </c>
      <c r="D29" s="481">
        <v>1.2</v>
      </c>
      <c r="E29" s="481">
        <v>2.9</v>
      </c>
    </row>
    <row r="30" spans="1:5" ht="16.5" customHeight="1" x14ac:dyDescent="0.3">
      <c r="A30" s="482" t="s">
        <v>17</v>
      </c>
      <c r="B30" s="483">
        <f>AVERAGE(B24:B29)</f>
        <v>63345451.666666664</v>
      </c>
      <c r="C30" s="484">
        <f>AVERAGE(C24:C29)</f>
        <v>5697.9833333333336</v>
      </c>
      <c r="D30" s="485">
        <f>AVERAGE(D24:D29)</f>
        <v>1.1833333333333333</v>
      </c>
      <c r="E30" s="485">
        <f>AVERAGE(E24:E29)</f>
        <v>2.9</v>
      </c>
    </row>
    <row r="31" spans="1:5" ht="16.5" customHeight="1" x14ac:dyDescent="0.3">
      <c r="A31" s="486" t="s">
        <v>18</v>
      </c>
      <c r="B31" s="487">
        <f>(STDEV(B24:B29)/B30)</f>
        <v>4.0493295184471029E-3</v>
      </c>
      <c r="C31" s="488"/>
      <c r="D31" s="488"/>
      <c r="E31" s="489"/>
    </row>
    <row r="32" spans="1:5" s="464" customFormat="1" ht="16.5" customHeight="1" x14ac:dyDescent="0.3">
      <c r="A32" s="490" t="s">
        <v>19</v>
      </c>
      <c r="B32" s="491">
        <f>COUNT(B24:B29)</f>
        <v>6</v>
      </c>
      <c r="C32" s="492"/>
      <c r="D32" s="493"/>
      <c r="E32" s="494"/>
    </row>
    <row r="33" spans="1:5" s="464" customFormat="1" ht="15.75" customHeight="1" x14ac:dyDescent="0.25">
      <c r="A33" s="470"/>
      <c r="B33" s="470"/>
      <c r="C33" s="470"/>
      <c r="D33" s="470"/>
      <c r="E33" s="470"/>
    </row>
    <row r="34" spans="1:5" s="464" customFormat="1" ht="16.5" customHeight="1" x14ac:dyDescent="0.3">
      <c r="A34" s="471" t="s">
        <v>20</v>
      </c>
      <c r="B34" s="495" t="s">
        <v>126</v>
      </c>
      <c r="C34" s="496"/>
      <c r="D34" s="496"/>
      <c r="E34" s="496"/>
    </row>
    <row r="35" spans="1:5" ht="16.5" customHeight="1" x14ac:dyDescent="0.3">
      <c r="A35" s="471"/>
      <c r="B35" s="495" t="s">
        <v>127</v>
      </c>
      <c r="C35" s="496"/>
      <c r="D35" s="496"/>
      <c r="E35" s="496"/>
    </row>
    <row r="36" spans="1:5" ht="16.5" customHeight="1" x14ac:dyDescent="0.3">
      <c r="A36" s="471"/>
      <c r="B36" s="495" t="s">
        <v>128</v>
      </c>
      <c r="C36" s="496"/>
      <c r="D36" s="496"/>
      <c r="E36" s="496"/>
    </row>
    <row r="37" spans="1:5" ht="15.75" customHeight="1" x14ac:dyDescent="0.25">
      <c r="A37" s="470"/>
      <c r="B37" s="470"/>
      <c r="C37" s="470"/>
      <c r="D37" s="470"/>
      <c r="E37" s="470"/>
    </row>
    <row r="38" spans="1:5" ht="16.5" customHeight="1" x14ac:dyDescent="0.3">
      <c r="A38" s="467" t="s">
        <v>1</v>
      </c>
      <c r="B38" s="468" t="s">
        <v>21</v>
      </c>
    </row>
    <row r="39" spans="1:5" ht="16.5" customHeight="1" x14ac:dyDescent="0.3">
      <c r="A39" s="471" t="s">
        <v>4</v>
      </c>
      <c r="B39" s="469" t="s">
        <v>130</v>
      </c>
      <c r="C39" s="470"/>
      <c r="D39" s="470"/>
      <c r="E39" s="470"/>
    </row>
    <row r="40" spans="1:5" ht="16.5" customHeight="1" x14ac:dyDescent="0.3">
      <c r="A40" s="471" t="s">
        <v>6</v>
      </c>
      <c r="B40" s="472">
        <v>101.34</v>
      </c>
      <c r="C40" s="470"/>
      <c r="D40" s="470"/>
      <c r="E40" s="470"/>
    </row>
    <row r="41" spans="1:5" ht="16.5" customHeight="1" x14ac:dyDescent="0.3">
      <c r="A41" s="469" t="s">
        <v>8</v>
      </c>
      <c r="B41" s="472">
        <v>15.79</v>
      </c>
      <c r="C41" s="470"/>
      <c r="D41" s="470"/>
      <c r="E41" s="470"/>
    </row>
    <row r="42" spans="1:5" ht="16.5" customHeight="1" x14ac:dyDescent="0.3">
      <c r="A42" s="469" t="s">
        <v>9</v>
      </c>
      <c r="B42" s="473">
        <v>0.15</v>
      </c>
      <c r="C42" s="470"/>
      <c r="D42" s="470"/>
      <c r="E42" s="470"/>
    </row>
    <row r="43" spans="1:5" ht="15.75" customHeight="1" x14ac:dyDescent="0.25">
      <c r="A43" s="470"/>
      <c r="B43" s="470"/>
      <c r="C43" s="470"/>
      <c r="D43" s="470"/>
      <c r="E43" s="470"/>
    </row>
    <row r="44" spans="1:5" ht="16.5" customHeight="1" x14ac:dyDescent="0.3">
      <c r="A44" s="474" t="s">
        <v>12</v>
      </c>
      <c r="B44" s="475"/>
      <c r="C44" s="474"/>
      <c r="D44" s="474"/>
      <c r="E44" s="474" t="s">
        <v>16</v>
      </c>
    </row>
    <row r="45" spans="1:5" ht="16.5" customHeight="1" x14ac:dyDescent="0.3">
      <c r="A45" s="476">
        <v>1</v>
      </c>
      <c r="B45" s="477">
        <v>67460583</v>
      </c>
      <c r="C45" s="477">
        <v>6239.8</v>
      </c>
      <c r="D45" s="478">
        <v>1.2</v>
      </c>
      <c r="E45" s="479">
        <v>2.9</v>
      </c>
    </row>
    <row r="46" spans="1:5" ht="16.5" customHeight="1" x14ac:dyDescent="0.3">
      <c r="A46" s="476">
        <v>2</v>
      </c>
      <c r="B46" s="477">
        <v>67795040</v>
      </c>
      <c r="C46" s="477">
        <v>6416.5</v>
      </c>
      <c r="D46" s="478">
        <v>1.2</v>
      </c>
      <c r="E46" s="478">
        <v>2.9</v>
      </c>
    </row>
    <row r="47" spans="1:5" ht="16.5" customHeight="1" x14ac:dyDescent="0.3">
      <c r="A47" s="476">
        <v>3</v>
      </c>
      <c r="B47" s="477">
        <v>67961719</v>
      </c>
      <c r="C47" s="477">
        <v>6382.3</v>
      </c>
      <c r="D47" s="478">
        <v>1.2</v>
      </c>
      <c r="E47" s="478">
        <v>2.9</v>
      </c>
    </row>
    <row r="48" spans="1:5" ht="16.5" customHeight="1" x14ac:dyDescent="0.3">
      <c r="A48" s="476">
        <v>4</v>
      </c>
      <c r="B48" s="477">
        <v>67746098</v>
      </c>
      <c r="C48" s="477">
        <v>6382.3</v>
      </c>
      <c r="D48" s="478">
        <v>1.2</v>
      </c>
      <c r="E48" s="478">
        <v>2.9</v>
      </c>
    </row>
    <row r="49" spans="1:7" ht="16.5" customHeight="1" x14ac:dyDescent="0.3">
      <c r="A49" s="476">
        <v>5</v>
      </c>
      <c r="B49" s="477">
        <v>68215475</v>
      </c>
      <c r="C49" s="477">
        <v>6412</v>
      </c>
      <c r="D49" s="478">
        <v>1.2</v>
      </c>
      <c r="E49" s="478">
        <v>2.9</v>
      </c>
    </row>
    <row r="50" spans="1:7" ht="16.5" customHeight="1" x14ac:dyDescent="0.3">
      <c r="A50" s="476">
        <v>6</v>
      </c>
      <c r="B50" s="480">
        <v>68008695</v>
      </c>
      <c r="C50" s="480">
        <v>6418.9</v>
      </c>
      <c r="D50" s="481">
        <v>1.2</v>
      </c>
      <c r="E50" s="481">
        <v>2.9</v>
      </c>
    </row>
    <row r="51" spans="1:7" ht="16.5" customHeight="1" x14ac:dyDescent="0.3">
      <c r="A51" s="482" t="s">
        <v>17</v>
      </c>
      <c r="B51" s="483">
        <f>AVERAGE(B45:B50)</f>
        <v>67864601.666666672</v>
      </c>
      <c r="C51" s="484">
        <f>AVERAGE(C45:C50)</f>
        <v>6375.2999999999993</v>
      </c>
      <c r="D51" s="485">
        <f>AVERAGE(D45:D50)</f>
        <v>1.2</v>
      </c>
      <c r="E51" s="485">
        <f>AVERAGE(E45:E50)</f>
        <v>2.9</v>
      </c>
    </row>
    <row r="52" spans="1:7" ht="16.5" customHeight="1" x14ac:dyDescent="0.3">
      <c r="A52" s="486" t="s">
        <v>18</v>
      </c>
      <c r="B52" s="487">
        <f>(STDEV(B45:B50)/B51)</f>
        <v>3.8165067427510901E-3</v>
      </c>
      <c r="C52" s="488"/>
      <c r="D52" s="488"/>
      <c r="E52" s="489"/>
    </row>
    <row r="53" spans="1:7" s="464" customFormat="1" ht="16.5" customHeight="1" x14ac:dyDescent="0.3">
      <c r="A53" s="490" t="s">
        <v>19</v>
      </c>
      <c r="B53" s="491">
        <f>COUNT(B45:B50)</f>
        <v>6</v>
      </c>
      <c r="C53" s="492"/>
      <c r="D53" s="493"/>
      <c r="E53" s="494"/>
    </row>
    <row r="54" spans="1:7" s="464" customFormat="1" ht="15.75" customHeight="1" x14ac:dyDescent="0.25">
      <c r="A54" s="470"/>
      <c r="B54" s="470"/>
      <c r="C54" s="470"/>
      <c r="D54" s="470"/>
      <c r="E54" s="470"/>
    </row>
    <row r="55" spans="1:7" s="464" customFormat="1" ht="16.5" customHeight="1" x14ac:dyDescent="0.3">
      <c r="A55" s="471" t="s">
        <v>20</v>
      </c>
      <c r="B55" s="495" t="s">
        <v>126</v>
      </c>
      <c r="C55" s="496"/>
      <c r="D55" s="496"/>
      <c r="E55" s="496"/>
    </row>
    <row r="56" spans="1:7" ht="16.5" customHeight="1" x14ac:dyDescent="0.3">
      <c r="A56" s="471"/>
      <c r="B56" s="495" t="s">
        <v>127</v>
      </c>
      <c r="C56" s="496"/>
      <c r="D56" s="496"/>
      <c r="E56" s="496"/>
    </row>
    <row r="57" spans="1:7" ht="16.5" customHeight="1" x14ac:dyDescent="0.3">
      <c r="A57" s="471"/>
      <c r="B57" s="495" t="s">
        <v>128</v>
      </c>
      <c r="C57" s="496"/>
      <c r="D57" s="496"/>
      <c r="E57" s="496"/>
    </row>
    <row r="58" spans="1:7" ht="14.25" customHeight="1" thickBot="1" x14ac:dyDescent="0.3">
      <c r="A58" s="497"/>
      <c r="B58" s="498"/>
      <c r="D58" s="499"/>
      <c r="F58" s="500"/>
      <c r="G58" s="500"/>
    </row>
    <row r="59" spans="1:7" ht="15" customHeight="1" x14ac:dyDescent="0.3">
      <c r="B59" s="501" t="s">
        <v>22</v>
      </c>
      <c r="C59" s="501"/>
      <c r="E59" s="502" t="s">
        <v>23</v>
      </c>
      <c r="F59" s="503"/>
      <c r="G59" s="502" t="s">
        <v>24</v>
      </c>
    </row>
    <row r="60" spans="1:7" ht="15" customHeight="1" x14ac:dyDescent="0.3">
      <c r="A60" s="504" t="s">
        <v>25</v>
      </c>
      <c r="B60" s="505"/>
      <c r="C60" s="505"/>
      <c r="E60" s="505"/>
      <c r="G60" s="505"/>
    </row>
    <row r="61" spans="1:7" ht="15" customHeight="1" x14ac:dyDescent="0.3">
      <c r="A61" s="504" t="s">
        <v>26</v>
      </c>
      <c r="B61" s="506"/>
      <c r="C61" s="506"/>
      <c r="E61" s="506"/>
      <c r="G61" s="50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27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28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29</v>
      </c>
      <c r="B14" s="423"/>
      <c r="C14" s="12" t="s">
        <v>5</v>
      </c>
    </row>
    <row r="15" spans="1:7" ht="16.5" customHeight="1" x14ac:dyDescent="0.3">
      <c r="A15" s="423" t="s">
        <v>30</v>
      </c>
      <c r="B15" s="423"/>
      <c r="C15" s="12" t="s">
        <v>7</v>
      </c>
    </row>
    <row r="16" spans="1:7" ht="16.5" customHeight="1" x14ac:dyDescent="0.3">
      <c r="A16" s="423" t="s">
        <v>31</v>
      </c>
      <c r="B16" s="423"/>
      <c r="C16" s="12" t="s">
        <v>5</v>
      </c>
    </row>
    <row r="17" spans="1:5" ht="16.5" customHeight="1" x14ac:dyDescent="0.3">
      <c r="A17" s="423" t="s">
        <v>32</v>
      </c>
      <c r="B17" s="423"/>
      <c r="C17" s="12" t="s">
        <v>10</v>
      </c>
    </row>
    <row r="18" spans="1:5" ht="16.5" customHeight="1" x14ac:dyDescent="0.3">
      <c r="A18" s="423" t="s">
        <v>33</v>
      </c>
      <c r="B18" s="423"/>
      <c r="C18" s="49" t="s">
        <v>11</v>
      </c>
    </row>
    <row r="19" spans="1:5" ht="16.5" customHeight="1" x14ac:dyDescent="0.3">
      <c r="A19" s="423" t="s">
        <v>34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35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36</v>
      </c>
      <c r="D23" s="37" t="s">
        <v>37</v>
      </c>
      <c r="E23" s="4"/>
    </row>
    <row r="24" spans="1:5" ht="15.75" customHeight="1" x14ac:dyDescent="0.3">
      <c r="C24" s="47">
        <v>148.24</v>
      </c>
      <c r="D24" s="39">
        <f t="shared" ref="D24:D43" si="0">(C24-$C$46)/$C$46</f>
        <v>-3.3936688443930219E-2</v>
      </c>
      <c r="E24" s="5"/>
    </row>
    <row r="25" spans="1:5" ht="15.75" customHeight="1" x14ac:dyDescent="0.3">
      <c r="C25" s="47">
        <v>153.11000000000001</v>
      </c>
      <c r="D25" s="40">
        <f t="shared" si="0"/>
        <v>-2.1994493230582269E-3</v>
      </c>
      <c r="E25" s="5"/>
    </row>
    <row r="26" spans="1:5" ht="15.75" customHeight="1" x14ac:dyDescent="0.3">
      <c r="C26" s="47">
        <v>155.38</v>
      </c>
      <c r="D26" s="40">
        <f t="shared" si="0"/>
        <v>1.2593883901660207E-2</v>
      </c>
      <c r="E26" s="5"/>
    </row>
    <row r="27" spans="1:5" ht="15.75" customHeight="1" x14ac:dyDescent="0.3">
      <c r="C27" s="47">
        <v>152.91999999999999</v>
      </c>
      <c r="D27" s="40">
        <f t="shared" si="0"/>
        <v>-3.4376578308542233E-3</v>
      </c>
      <c r="E27" s="5"/>
    </row>
    <row r="28" spans="1:5" ht="15.75" customHeight="1" x14ac:dyDescent="0.3">
      <c r="C28" s="47">
        <v>159.78</v>
      </c>
      <c r="D28" s="40">
        <f t="shared" si="0"/>
        <v>4.1268186187458318E-2</v>
      </c>
      <c r="E28" s="5"/>
    </row>
    <row r="29" spans="1:5" ht="15.75" customHeight="1" x14ac:dyDescent="0.3">
      <c r="C29" s="47">
        <v>150.62</v>
      </c>
      <c r="D29" s="40">
        <f t="shared" si="0"/>
        <v>-1.8426497662066742E-2</v>
      </c>
      <c r="E29" s="5"/>
    </row>
    <row r="30" spans="1:5" ht="15.75" customHeight="1" x14ac:dyDescent="0.3">
      <c r="C30" s="47">
        <v>154.69999999999999</v>
      </c>
      <c r="D30" s="40">
        <f t="shared" si="0"/>
        <v>8.1624008211277337E-3</v>
      </c>
      <c r="E30" s="5"/>
    </row>
    <row r="31" spans="1:5" ht="15.75" customHeight="1" x14ac:dyDescent="0.3">
      <c r="C31" s="47">
        <v>154.75</v>
      </c>
      <c r="D31" s="40">
        <f t="shared" si="0"/>
        <v>8.4882451652846039E-3</v>
      </c>
      <c r="E31" s="5"/>
    </row>
    <row r="32" spans="1:5" ht="15.75" customHeight="1" x14ac:dyDescent="0.3">
      <c r="C32" s="47">
        <v>156.34</v>
      </c>
      <c r="D32" s="40">
        <f t="shared" si="0"/>
        <v>1.8850095309470748E-2</v>
      </c>
      <c r="E32" s="5"/>
    </row>
    <row r="33" spans="1:7" ht="15.75" customHeight="1" x14ac:dyDescent="0.3">
      <c r="C33" s="47">
        <v>156.05000000000001</v>
      </c>
      <c r="D33" s="40">
        <f t="shared" si="0"/>
        <v>1.6960198113361382E-2</v>
      </c>
      <c r="E33" s="5"/>
    </row>
    <row r="34" spans="1:7" ht="15.75" customHeight="1" x14ac:dyDescent="0.3">
      <c r="C34" s="47">
        <v>151.01</v>
      </c>
      <c r="D34" s="40">
        <f t="shared" si="0"/>
        <v>-1.5884911777643819E-2</v>
      </c>
      <c r="E34" s="5"/>
    </row>
    <row r="35" spans="1:7" ht="15.75" customHeight="1" x14ac:dyDescent="0.3">
      <c r="C35" s="47">
        <v>151.79</v>
      </c>
      <c r="D35" s="40">
        <f t="shared" si="0"/>
        <v>-1.0801740008797791E-2</v>
      </c>
      <c r="E35" s="5"/>
    </row>
    <row r="36" spans="1:7" ht="15.75" customHeight="1" x14ac:dyDescent="0.3">
      <c r="C36" s="47">
        <v>155.11000000000001</v>
      </c>
      <c r="D36" s="40">
        <f t="shared" si="0"/>
        <v>1.0834324443213627E-2</v>
      </c>
      <c r="E36" s="5"/>
    </row>
    <row r="37" spans="1:7" ht="15.75" customHeight="1" x14ac:dyDescent="0.3">
      <c r="C37" s="47">
        <v>149.82</v>
      </c>
      <c r="D37" s="40">
        <f t="shared" si="0"/>
        <v>-2.3640007168575557E-2</v>
      </c>
      <c r="E37" s="5"/>
    </row>
    <row r="38" spans="1:7" ht="15.75" customHeight="1" x14ac:dyDescent="0.3">
      <c r="C38" s="47">
        <v>154.16</v>
      </c>
      <c r="D38" s="40">
        <f t="shared" si="0"/>
        <v>4.6432819042343844E-3</v>
      </c>
      <c r="E38" s="5"/>
    </row>
    <row r="39" spans="1:7" ht="15.75" customHeight="1" x14ac:dyDescent="0.3">
      <c r="C39" s="47">
        <v>154.78</v>
      </c>
      <c r="D39" s="40">
        <f t="shared" si="0"/>
        <v>8.6837517717786878E-3</v>
      </c>
      <c r="E39" s="5"/>
    </row>
    <row r="40" spans="1:7" ht="15.75" customHeight="1" x14ac:dyDescent="0.3">
      <c r="C40" s="47">
        <v>152.4</v>
      </c>
      <c r="D40" s="40">
        <f t="shared" si="0"/>
        <v>-6.8264390100847864E-3</v>
      </c>
      <c r="E40" s="5"/>
    </row>
    <row r="41" spans="1:7" ht="15.75" customHeight="1" x14ac:dyDescent="0.3">
      <c r="C41" s="47">
        <v>153.33000000000001</v>
      </c>
      <c r="D41" s="40">
        <f t="shared" si="0"/>
        <v>-7.6573420876833054E-4</v>
      </c>
      <c r="E41" s="5"/>
    </row>
    <row r="42" spans="1:7" ht="15.75" customHeight="1" x14ac:dyDescent="0.3">
      <c r="C42" s="47">
        <v>154.13999999999999</v>
      </c>
      <c r="D42" s="40">
        <f t="shared" si="0"/>
        <v>4.512944166571599E-3</v>
      </c>
      <c r="E42" s="5"/>
    </row>
    <row r="43" spans="1:7" ht="16.5" customHeight="1" x14ac:dyDescent="0.3">
      <c r="C43" s="48">
        <v>150.52000000000001</v>
      </c>
      <c r="D43" s="41">
        <f t="shared" si="0"/>
        <v>-1.9078186350380298E-2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38</v>
      </c>
      <c r="C45" s="35">
        <f>SUM(C24:C44)</f>
        <v>3068.95</v>
      </c>
      <c r="D45" s="30"/>
      <c r="E45" s="6"/>
    </row>
    <row r="46" spans="1:7" ht="17.25" customHeight="1" x14ac:dyDescent="0.3">
      <c r="B46" s="34" t="s">
        <v>39</v>
      </c>
      <c r="C46" s="36">
        <f>AVERAGE(C24:C44)</f>
        <v>153.44749999999999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39</v>
      </c>
      <c r="C48" s="37" t="s">
        <v>40</v>
      </c>
      <c r="D48" s="32"/>
      <c r="G48" s="10"/>
    </row>
    <row r="49" spans="1:6" ht="17.25" customHeight="1" x14ac:dyDescent="0.3">
      <c r="B49" s="416">
        <f>C46</f>
        <v>153.44749999999999</v>
      </c>
      <c r="C49" s="45">
        <f>-IF(C46&lt;=80,10%,IF(C46&lt;250,7.5%,5%))</f>
        <v>-7.4999999999999997E-2</v>
      </c>
      <c r="D49" s="33">
        <f>IF(C46&lt;=80,C46*0.9,IF(C46&lt;250,C46*0.925,C46*0.95))</f>
        <v>141.93893750000001</v>
      </c>
    </row>
    <row r="50" spans="1:6" ht="17.25" customHeight="1" x14ac:dyDescent="0.3">
      <c r="B50" s="417"/>
      <c r="C50" s="46">
        <f>IF(C46&lt;=80, 10%, IF(C46&lt;250, 7.5%, 5%))</f>
        <v>7.4999999999999997E-2</v>
      </c>
      <c r="D50" s="33">
        <f>IF(C46&lt;=80, C46*1.1, IF(C46&lt;250, C46*1.075, C46*1.05))</f>
        <v>164.95606249999997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3"/>
      <c r="C53" s="24"/>
      <c r="D53" s="23"/>
      <c r="E53" s="13"/>
      <c r="F53" s="25"/>
    </row>
    <row r="54" spans="1:6" ht="34.5" customHeight="1" x14ac:dyDescent="0.3">
      <c r="A54" s="22" t="s">
        <v>26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0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41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42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27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43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29</v>
      </c>
      <c r="B18" s="424" t="s">
        <v>5</v>
      </c>
      <c r="C18" s="424"/>
      <c r="D18" s="222"/>
      <c r="E18" s="53"/>
      <c r="F18" s="54"/>
      <c r="G18" s="54"/>
      <c r="H18" s="54"/>
    </row>
    <row r="19" spans="1:14" ht="26.25" customHeight="1" x14ac:dyDescent="0.4">
      <c r="A19" s="52" t="s">
        <v>30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31</v>
      </c>
      <c r="B20" s="429" t="s">
        <v>5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32</v>
      </c>
      <c r="B21" s="429" t="s">
        <v>10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33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34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4" t="s">
        <v>122</v>
      </c>
      <c r="C26" s="424"/>
    </row>
    <row r="27" spans="1:14" ht="26.25" customHeight="1" x14ac:dyDescent="0.4">
      <c r="A27" s="61" t="s">
        <v>44</v>
      </c>
      <c r="B27" s="430" t="s">
        <v>123</v>
      </c>
      <c r="C27" s="430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45</v>
      </c>
      <c r="B29" s="63"/>
      <c r="C29" s="431" t="s">
        <v>46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47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48</v>
      </c>
      <c r="B31" s="68">
        <v>1</v>
      </c>
      <c r="C31" s="434" t="s">
        <v>49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50</v>
      </c>
      <c r="B32" s="68">
        <v>1</v>
      </c>
      <c r="C32" s="434" t="s">
        <v>51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52</v>
      </c>
      <c r="B34" s="73">
        <f>B31/B32</f>
        <v>1</v>
      </c>
      <c r="C34" s="51" t="s">
        <v>53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54</v>
      </c>
      <c r="B36" s="75">
        <v>50</v>
      </c>
      <c r="C36" s="51"/>
      <c r="D36" s="437" t="s">
        <v>55</v>
      </c>
      <c r="E36" s="438"/>
      <c r="F36" s="437" t="s">
        <v>56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57</v>
      </c>
      <c r="B37" s="77">
        <v>5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62</v>
      </c>
      <c r="B38" s="77">
        <v>10</v>
      </c>
      <c r="C38" s="83">
        <v>1</v>
      </c>
      <c r="D38" s="268">
        <v>63505417</v>
      </c>
      <c r="E38" s="85">
        <f>IF(ISBLANK(D38),"-",$D$48/$D$45*D38)</f>
        <v>59530427.483875662</v>
      </c>
      <c r="F38" s="268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63</v>
      </c>
      <c r="B39" s="77">
        <v>1</v>
      </c>
      <c r="C39" s="88">
        <v>2</v>
      </c>
      <c r="D39" s="273">
        <v>62816346</v>
      </c>
      <c r="E39" s="90">
        <f>IF(ISBLANK(D39),"-",$D$48/$D$45*D39)</f>
        <v>58884487.450181507</v>
      </c>
      <c r="F39" s="273">
        <v>68386643</v>
      </c>
      <c r="G39" s="91">
        <f>IF(ISBLANK(F39),"-",$D$48/$F$45*F39)</f>
        <v>59578321.765563354</v>
      </c>
      <c r="I39" s="441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64</v>
      </c>
      <c r="B40" s="77">
        <v>1</v>
      </c>
      <c r="C40" s="88">
        <v>3</v>
      </c>
      <c r="D40" s="273">
        <v>63039899</v>
      </c>
      <c r="E40" s="90">
        <f>IF(ISBLANK(D40),"-",$D$48/$D$45*D40)</f>
        <v>59094047.615030162</v>
      </c>
      <c r="F40" s="273">
        <v>68339620</v>
      </c>
      <c r="G40" s="91">
        <f>IF(ISBLANK(F40),"-",$D$48/$F$45*F40)</f>
        <v>59537355.411587149</v>
      </c>
      <c r="I40" s="441"/>
      <c r="L40" s="69"/>
      <c r="M40" s="69"/>
      <c r="N40" s="92"/>
    </row>
    <row r="41" spans="1:14" ht="27" customHeight="1" x14ac:dyDescent="0.4">
      <c r="A41" s="76" t="s">
        <v>65</v>
      </c>
      <c r="B41" s="77">
        <v>1</v>
      </c>
      <c r="C41" s="93">
        <v>4</v>
      </c>
      <c r="D41" s="278"/>
      <c r="E41" s="95" t="str">
        <f>IF(ISBLANK(D41),"-",$D$48/$D$45*D41)</f>
        <v>-</v>
      </c>
      <c r="F41" s="278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66</v>
      </c>
      <c r="B42" s="77">
        <v>1</v>
      </c>
      <c r="C42" s="98" t="s">
        <v>67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68</v>
      </c>
      <c r="B43" s="77">
        <v>1</v>
      </c>
      <c r="C43" s="103" t="s">
        <v>69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70</v>
      </c>
      <c r="B44" s="77">
        <v>1</v>
      </c>
      <c r="C44" s="105" t="s">
        <v>71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72</v>
      </c>
      <c r="B45" s="108">
        <f>(B44/B43)*(B42/B41)*(B40/B39)*(B38/B37)*B36</f>
        <v>100</v>
      </c>
      <c r="C45" s="105" t="s">
        <v>73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442" t="s">
        <v>74</v>
      </c>
      <c r="B46" s="443"/>
      <c r="C46" s="105" t="s">
        <v>75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444"/>
      <c r="B47" s="445"/>
      <c r="C47" s="114" t="s">
        <v>76</v>
      </c>
      <c r="D47" s="115">
        <v>0.15</v>
      </c>
      <c r="E47" s="116"/>
      <c r="F47" s="112"/>
      <c r="H47" s="102"/>
    </row>
    <row r="48" spans="1:14" ht="18.75" x14ac:dyDescent="0.3">
      <c r="C48" s="117" t="s">
        <v>77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78</v>
      </c>
      <c r="D49" s="120">
        <f>D48/B34</f>
        <v>15</v>
      </c>
      <c r="F49" s="118"/>
      <c r="H49" s="102"/>
    </row>
    <row r="50" spans="1:12" ht="18.75" x14ac:dyDescent="0.3">
      <c r="C50" s="74" t="s">
        <v>79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80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81</v>
      </c>
    </row>
    <row r="55" spans="1:12" ht="18.75" x14ac:dyDescent="0.3">
      <c r="A55" s="51" t="s">
        <v>82</v>
      </c>
      <c r="B55" s="128" t="str">
        <f>B21</f>
        <v>Each Film Coated tablet contains: LAMIVUDINE USP 30mg &amp; ZIDOVUDINE USP 60mg</v>
      </c>
    </row>
    <row r="56" spans="1:12" ht="26.25" customHeight="1" x14ac:dyDescent="0.4">
      <c r="A56" s="129" t="s">
        <v>83</v>
      </c>
      <c r="B56" s="130">
        <v>30</v>
      </c>
      <c r="C56" s="51" t="str">
        <f>B20</f>
        <v>LAMIVUDINE 30mg &amp; ZIDOVUDINE 60mg</v>
      </c>
      <c r="H56" s="131"/>
    </row>
    <row r="57" spans="1:12" ht="18.75" x14ac:dyDescent="0.3">
      <c r="A57" s="128" t="s">
        <v>84</v>
      </c>
      <c r="B57" s="223">
        <f>Uniformity!C46</f>
        <v>153.44749999999999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85</v>
      </c>
      <c r="B59" s="75">
        <v>100</v>
      </c>
      <c r="C59" s="51"/>
      <c r="D59" s="132" t="s">
        <v>86</v>
      </c>
      <c r="E59" s="133" t="s">
        <v>58</v>
      </c>
      <c r="F59" s="133" t="s">
        <v>59</v>
      </c>
      <c r="G59" s="133" t="s">
        <v>87</v>
      </c>
      <c r="H59" s="78" t="s">
        <v>88</v>
      </c>
      <c r="L59" s="64"/>
    </row>
    <row r="60" spans="1:12" s="3" customFormat="1" ht="26.25" customHeight="1" x14ac:dyDescent="0.4">
      <c r="A60" s="76" t="s">
        <v>89</v>
      </c>
      <c r="B60" s="77">
        <v>10</v>
      </c>
      <c r="C60" s="446" t="s">
        <v>90</v>
      </c>
      <c r="D60" s="449">
        <v>174.41</v>
      </c>
      <c r="E60" s="134">
        <v>1</v>
      </c>
      <c r="F60" s="135">
        <v>66011511</v>
      </c>
      <c r="G60" s="225">
        <f>IF(ISBLANK(F60),"-",(F60/$D$50*$D$47*$B$68)*($B$57/$D$60))</f>
        <v>29.334335732434926</v>
      </c>
      <c r="H60" s="136">
        <f t="shared" ref="H60:H71" si="0">IF(ISBLANK(F60),"-",G60/$B$56)</f>
        <v>0.97781119108116421</v>
      </c>
      <c r="L60" s="64"/>
    </row>
    <row r="61" spans="1:12" s="3" customFormat="1" ht="26.25" customHeight="1" x14ac:dyDescent="0.4">
      <c r="A61" s="76" t="s">
        <v>91</v>
      </c>
      <c r="B61" s="77">
        <v>20</v>
      </c>
      <c r="C61" s="447"/>
      <c r="D61" s="450"/>
      <c r="E61" s="137">
        <v>2</v>
      </c>
      <c r="F61" s="89">
        <v>65845629</v>
      </c>
      <c r="G61" s="226">
        <f>IF(ISBLANK(F61),"-",(F61/$D$50*$D$47*$B$68)*($B$57/$D$60))</f>
        <v>29.260620736273605</v>
      </c>
      <c r="H61" s="138">
        <f t="shared" si="0"/>
        <v>0.97535402454245346</v>
      </c>
      <c r="L61" s="64"/>
    </row>
    <row r="62" spans="1:12" s="3" customFormat="1" ht="26.25" customHeight="1" x14ac:dyDescent="0.4">
      <c r="A62" s="76" t="s">
        <v>92</v>
      </c>
      <c r="B62" s="77">
        <v>1</v>
      </c>
      <c r="C62" s="447"/>
      <c r="D62" s="450"/>
      <c r="E62" s="137">
        <v>3</v>
      </c>
      <c r="F62" s="139">
        <v>66452912</v>
      </c>
      <c r="G62" s="226">
        <f>IF(ISBLANK(F62),"-",(F62/$D$50*$D$47*$B$68)*($B$57/$D$60))</f>
        <v>29.53048644812802</v>
      </c>
      <c r="H62" s="138">
        <f t="shared" si="0"/>
        <v>0.98434954827093402</v>
      </c>
      <c r="L62" s="64"/>
    </row>
    <row r="63" spans="1:12" ht="27" customHeight="1" x14ac:dyDescent="0.4">
      <c r="A63" s="76" t="s">
        <v>93</v>
      </c>
      <c r="B63" s="77">
        <v>1</v>
      </c>
      <c r="C63" s="448"/>
      <c r="D63" s="451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94</v>
      </c>
      <c r="B64" s="77">
        <v>1</v>
      </c>
      <c r="C64" s="446" t="s">
        <v>95</v>
      </c>
      <c r="D64" s="449">
        <v>222.01</v>
      </c>
      <c r="E64" s="134">
        <v>1</v>
      </c>
      <c r="F64" s="135">
        <v>83791171</v>
      </c>
      <c r="G64" s="227">
        <f>IF(ISBLANK(F64),"-",(F64/$D$50*$D$47*$B$68)*($B$57/$D$64))</f>
        <v>29.251873687923624</v>
      </c>
      <c r="H64" s="142">
        <f t="shared" si="0"/>
        <v>0.9750624562641208</v>
      </c>
    </row>
    <row r="65" spans="1:8" ht="26.25" customHeight="1" x14ac:dyDescent="0.4">
      <c r="A65" s="76" t="s">
        <v>96</v>
      </c>
      <c r="B65" s="77">
        <v>1</v>
      </c>
      <c r="C65" s="447"/>
      <c r="D65" s="450"/>
      <c r="E65" s="137">
        <v>2</v>
      </c>
      <c r="F65" s="89">
        <v>83635112</v>
      </c>
      <c r="G65" s="228">
        <f>IF(ISBLANK(F65),"-",(F65/$D$50*$D$47*$B$68)*($B$57/$D$64))</f>
        <v>29.197392790934327</v>
      </c>
      <c r="H65" s="143">
        <f t="shared" si="0"/>
        <v>0.97324642636447756</v>
      </c>
    </row>
    <row r="66" spans="1:8" ht="26.25" customHeight="1" x14ac:dyDescent="0.4">
      <c r="A66" s="76" t="s">
        <v>97</v>
      </c>
      <c r="B66" s="77">
        <v>1</v>
      </c>
      <c r="C66" s="447"/>
      <c r="D66" s="450"/>
      <c r="E66" s="137">
        <v>3</v>
      </c>
      <c r="F66" s="89">
        <v>84516846</v>
      </c>
      <c r="G66" s="228">
        <f>IF(ISBLANK(F66),"-",(F66/$D$50*$D$47*$B$68)*($B$57/$D$64))</f>
        <v>29.505210085841778</v>
      </c>
      <c r="H66" s="143">
        <f t="shared" si="0"/>
        <v>0.98350700286139259</v>
      </c>
    </row>
    <row r="67" spans="1:8" ht="27" customHeight="1" x14ac:dyDescent="0.4">
      <c r="A67" s="76" t="s">
        <v>98</v>
      </c>
      <c r="B67" s="77">
        <v>1</v>
      </c>
      <c r="C67" s="448"/>
      <c r="D67" s="451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99</v>
      </c>
      <c r="B68" s="145">
        <f>(B67/B66)*(B65/B64)*(B63/B62)*(B61/B60)*B59</f>
        <v>200</v>
      </c>
      <c r="C68" s="446" t="s">
        <v>100</v>
      </c>
      <c r="D68" s="449">
        <v>210.61</v>
      </c>
      <c r="E68" s="134">
        <v>1</v>
      </c>
      <c r="F68" s="135">
        <v>77193862</v>
      </c>
      <c r="G68" s="227">
        <f>IF(ISBLANK(F68),"-",(F68/$D$50*$D$47*$B$68)*($B$57/$D$68))</f>
        <v>28.407417068060649</v>
      </c>
      <c r="H68" s="138">
        <f t="shared" si="0"/>
        <v>0.94691390226868832</v>
      </c>
    </row>
    <row r="69" spans="1:8" ht="27" customHeight="1" x14ac:dyDescent="0.4">
      <c r="A69" s="124" t="s">
        <v>101</v>
      </c>
      <c r="B69" s="146">
        <f>(D47*B68)/B56*B57</f>
        <v>153.44749999999999</v>
      </c>
      <c r="C69" s="447"/>
      <c r="D69" s="450"/>
      <c r="E69" s="137">
        <v>2</v>
      </c>
      <c r="F69" s="89">
        <v>77910264</v>
      </c>
      <c r="G69" s="228">
        <f>IF(ISBLANK(F69),"-",(F69/$D$50*$D$47*$B$68)*($B$57/$D$68))</f>
        <v>28.671053708009985</v>
      </c>
      <c r="H69" s="138">
        <f t="shared" si="0"/>
        <v>0.95570179026699953</v>
      </c>
    </row>
    <row r="70" spans="1:8" ht="26.25" customHeight="1" x14ac:dyDescent="0.4">
      <c r="A70" s="459" t="s">
        <v>74</v>
      </c>
      <c r="B70" s="460"/>
      <c r="C70" s="447"/>
      <c r="D70" s="450"/>
      <c r="E70" s="137">
        <v>3</v>
      </c>
      <c r="F70" s="89">
        <v>78178536</v>
      </c>
      <c r="G70" s="228">
        <f>IF(ISBLANK(F70),"-",(F70/$D$50*$D$47*$B$68)*($B$57/$D$68))</f>
        <v>28.76977806761882</v>
      </c>
      <c r="H70" s="138">
        <f t="shared" si="0"/>
        <v>0.95899260225396066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67</v>
      </c>
      <c r="H72" s="151">
        <f>AVERAGE(H60:H71)</f>
        <v>0.97010432713046568</v>
      </c>
    </row>
    <row r="73" spans="1:8" ht="26.25" customHeight="1" x14ac:dyDescent="0.4">
      <c r="C73" s="148"/>
      <c r="D73" s="148"/>
      <c r="E73" s="148"/>
      <c r="F73" s="149"/>
      <c r="G73" s="152" t="s">
        <v>80</v>
      </c>
      <c r="H73" s="230">
        <f>STDEV(H60:H71)/H72</f>
        <v>1.3502660845250579E-2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19</v>
      </c>
      <c r="H74" s="155">
        <f>COUNT(H60:H71)</f>
        <v>9</v>
      </c>
    </row>
    <row r="76" spans="1:8" ht="26.25" customHeight="1" x14ac:dyDescent="0.4">
      <c r="A76" s="60" t="s">
        <v>102</v>
      </c>
      <c r="B76" s="156" t="s">
        <v>103</v>
      </c>
      <c r="C76" s="454" t="str">
        <f>B20</f>
        <v>LAMIVUDINE 30mg &amp; ZIDOVUDINE 60mg</v>
      </c>
      <c r="D76" s="454"/>
      <c r="E76" s="157" t="s">
        <v>104</v>
      </c>
      <c r="F76" s="157"/>
      <c r="G76" s="158">
        <f>H72</f>
        <v>0.97010432713046568</v>
      </c>
      <c r="H76" s="159"/>
    </row>
    <row r="77" spans="1:8" ht="18.75" x14ac:dyDescent="0.3">
      <c r="A77" s="59" t="s">
        <v>105</v>
      </c>
      <c r="B77" s="59" t="s">
        <v>106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0" t="str">
        <f>B26</f>
        <v>lamivudine</v>
      </c>
      <c r="C79" s="440"/>
    </row>
    <row r="80" spans="1:8" ht="26.25" customHeight="1" x14ac:dyDescent="0.4">
      <c r="A80" s="61" t="s">
        <v>44</v>
      </c>
      <c r="B80" s="440" t="str">
        <f>B27</f>
        <v>WRS/L3/6</v>
      </c>
      <c r="C80" s="440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45</v>
      </c>
      <c r="B82" s="63">
        <v>0</v>
      </c>
      <c r="C82" s="431" t="s">
        <v>46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47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48</v>
      </c>
      <c r="B84" s="68">
        <v>1</v>
      </c>
      <c r="C84" s="434" t="s">
        <v>107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50</v>
      </c>
      <c r="B85" s="68">
        <v>1</v>
      </c>
      <c r="C85" s="434" t="s">
        <v>108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52</v>
      </c>
      <c r="B87" s="73">
        <f>B84/B85</f>
        <v>1</v>
      </c>
      <c r="C87" s="51" t="s">
        <v>53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54</v>
      </c>
      <c r="B89" s="75">
        <v>50</v>
      </c>
      <c r="D89" s="161" t="s">
        <v>55</v>
      </c>
      <c r="E89" s="162"/>
      <c r="F89" s="437" t="s">
        <v>56</v>
      </c>
      <c r="G89" s="439"/>
    </row>
    <row r="90" spans="1:12" ht="27" customHeight="1" x14ac:dyDescent="0.4">
      <c r="A90" s="76" t="s">
        <v>57</v>
      </c>
      <c r="B90" s="77">
        <v>5</v>
      </c>
      <c r="C90" s="163" t="s">
        <v>58</v>
      </c>
      <c r="D90" s="79" t="s">
        <v>59</v>
      </c>
      <c r="E90" s="80" t="s">
        <v>60</v>
      </c>
      <c r="F90" s="79" t="s">
        <v>59</v>
      </c>
      <c r="G90" s="164" t="s">
        <v>60</v>
      </c>
      <c r="I90" s="82" t="s">
        <v>61</v>
      </c>
    </row>
    <row r="91" spans="1:12" ht="26.25" customHeight="1" x14ac:dyDescent="0.4">
      <c r="A91" s="76" t="s">
        <v>62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63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441">
        <f>ABS((F96/D96*D95)-F95)/D95</f>
        <v>2.8746253416437736E-3</v>
      </c>
    </row>
    <row r="93" spans="1:12" ht="26.25" customHeight="1" x14ac:dyDescent="0.4">
      <c r="A93" s="76" t="s">
        <v>64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441"/>
    </row>
    <row r="94" spans="1:12" ht="27" customHeight="1" x14ac:dyDescent="0.4">
      <c r="A94" s="76" t="s">
        <v>65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66</v>
      </c>
      <c r="B95" s="77">
        <v>1</v>
      </c>
      <c r="C95" s="168" t="s">
        <v>67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68</v>
      </c>
      <c r="B96" s="62">
        <v>1</v>
      </c>
      <c r="C96" s="172" t="s">
        <v>109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70</v>
      </c>
      <c r="B97" s="62">
        <v>1</v>
      </c>
      <c r="C97" s="174" t="s">
        <v>110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72</v>
      </c>
      <c r="B98" s="176">
        <f>(B97/B96)*(B95/B94)*(B93/B92)*(B91/B90)*B89</f>
        <v>500</v>
      </c>
      <c r="C98" s="174" t="s">
        <v>111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442" t="s">
        <v>74</v>
      </c>
      <c r="B99" s="456"/>
      <c r="C99" s="174" t="s">
        <v>112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444"/>
      <c r="B100" s="457"/>
      <c r="C100" s="174" t="s">
        <v>76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77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78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113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80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114</v>
      </c>
      <c r="B107" s="75">
        <v>900</v>
      </c>
      <c r="C107" s="191" t="s">
        <v>115</v>
      </c>
      <c r="D107" s="192" t="s">
        <v>59</v>
      </c>
      <c r="E107" s="193" t="s">
        <v>116</v>
      </c>
      <c r="F107" s="194" t="s">
        <v>117</v>
      </c>
    </row>
    <row r="108" spans="1:10" ht="26.25" customHeight="1" x14ac:dyDescent="0.4">
      <c r="A108" s="76" t="s">
        <v>118</v>
      </c>
      <c r="B108" s="77">
        <v>1</v>
      </c>
      <c r="C108" s="195">
        <v>1</v>
      </c>
      <c r="D108" s="196">
        <v>12854137</v>
      </c>
      <c r="E108" s="231">
        <f t="shared" ref="E108:E113" si="1">IF(ISBLANK(D108),"-",D108/$D$103*$D$100*$B$116)</f>
        <v>29.438432935756055</v>
      </c>
      <c r="F108" s="197">
        <f t="shared" ref="F108:F113" si="2">IF(ISBLANK(D108), "-", E108/$B$56)</f>
        <v>0.98128109785853512</v>
      </c>
    </row>
    <row r="109" spans="1:10" ht="26.25" customHeight="1" x14ac:dyDescent="0.4">
      <c r="A109" s="76" t="s">
        <v>91</v>
      </c>
      <c r="B109" s="77">
        <v>1</v>
      </c>
      <c r="C109" s="195">
        <v>2</v>
      </c>
      <c r="D109" s="196">
        <v>13196802</v>
      </c>
      <c r="E109" s="232">
        <f t="shared" si="1"/>
        <v>30.223201343151345</v>
      </c>
      <c r="F109" s="198">
        <f t="shared" si="2"/>
        <v>1.0074400447717116</v>
      </c>
    </row>
    <row r="110" spans="1:10" ht="26.25" customHeight="1" x14ac:dyDescent="0.4">
      <c r="A110" s="76" t="s">
        <v>92</v>
      </c>
      <c r="B110" s="77">
        <v>1</v>
      </c>
      <c r="C110" s="195">
        <v>3</v>
      </c>
      <c r="D110" s="196">
        <v>12192783</v>
      </c>
      <c r="E110" s="232">
        <f t="shared" si="1"/>
        <v>27.923805747964764</v>
      </c>
      <c r="F110" s="198">
        <f t="shared" si="2"/>
        <v>0.93079352493215883</v>
      </c>
    </row>
    <row r="111" spans="1:10" ht="26.25" customHeight="1" x14ac:dyDescent="0.4">
      <c r="A111" s="76" t="s">
        <v>93</v>
      </c>
      <c r="B111" s="77">
        <v>1</v>
      </c>
      <c r="C111" s="195">
        <v>4</v>
      </c>
      <c r="D111" s="196">
        <v>12205930</v>
      </c>
      <c r="E111" s="232">
        <f t="shared" si="1"/>
        <v>27.953914893199983</v>
      </c>
      <c r="F111" s="198">
        <f t="shared" si="2"/>
        <v>0.93179716310666605</v>
      </c>
    </row>
    <row r="112" spans="1:10" ht="26.25" customHeight="1" x14ac:dyDescent="0.4">
      <c r="A112" s="76" t="s">
        <v>94</v>
      </c>
      <c r="B112" s="77">
        <v>1</v>
      </c>
      <c r="C112" s="195">
        <v>5</v>
      </c>
      <c r="D112" s="196">
        <v>12344170</v>
      </c>
      <c r="E112" s="232">
        <f t="shared" si="1"/>
        <v>28.270510940763419</v>
      </c>
      <c r="F112" s="198">
        <f t="shared" si="2"/>
        <v>0.94235036469211397</v>
      </c>
    </row>
    <row r="113" spans="1:10" ht="26.25" customHeight="1" x14ac:dyDescent="0.4">
      <c r="A113" s="76" t="s">
        <v>96</v>
      </c>
      <c r="B113" s="77">
        <v>1</v>
      </c>
      <c r="C113" s="199">
        <v>6</v>
      </c>
      <c r="D113" s="200">
        <v>12317274</v>
      </c>
      <c r="E113" s="233">
        <f t="shared" si="1"/>
        <v>28.208913955120572</v>
      </c>
      <c r="F113" s="201">
        <f t="shared" si="2"/>
        <v>0.94029713183735242</v>
      </c>
    </row>
    <row r="114" spans="1:10" ht="26.25" customHeight="1" x14ac:dyDescent="0.4">
      <c r="A114" s="76" t="s">
        <v>97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98</v>
      </c>
      <c r="B115" s="77">
        <v>1</v>
      </c>
      <c r="C115" s="195"/>
      <c r="D115" s="203"/>
      <c r="E115" s="204" t="s">
        <v>67</v>
      </c>
      <c r="F115" s="205">
        <f>AVERAGE(F108:F113)</f>
        <v>0.95565988786642297</v>
      </c>
    </row>
    <row r="116" spans="1:10" ht="27" customHeight="1" x14ac:dyDescent="0.4">
      <c r="A116" s="76" t="s">
        <v>99</v>
      </c>
      <c r="B116" s="108">
        <f>(B115/B114)*(B113/B112)*(B111/B110)*(B109/B108)*B107</f>
        <v>900</v>
      </c>
      <c r="C116" s="206"/>
      <c r="D116" s="207"/>
      <c r="E116" s="168" t="s">
        <v>80</v>
      </c>
      <c r="F116" s="208">
        <f>STDEV(F108:F113)/F115</f>
        <v>3.2886038421034144E-2</v>
      </c>
      <c r="I116" s="50"/>
    </row>
    <row r="117" spans="1:10" ht="27" customHeight="1" x14ac:dyDescent="0.4">
      <c r="A117" s="442" t="s">
        <v>74</v>
      </c>
      <c r="B117" s="443"/>
      <c r="C117" s="209"/>
      <c r="D117" s="210"/>
      <c r="E117" s="211" t="s">
        <v>19</v>
      </c>
      <c r="F117" s="212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102</v>
      </c>
      <c r="B120" s="156" t="s">
        <v>119</v>
      </c>
      <c r="C120" s="454" t="str">
        <f>B20</f>
        <v>LAMIVUDINE 30mg &amp; ZIDOVUDINE 60mg</v>
      </c>
      <c r="D120" s="454"/>
      <c r="E120" s="157" t="s">
        <v>120</v>
      </c>
      <c r="F120" s="157"/>
      <c r="G120" s="158">
        <f>F115</f>
        <v>0.95565988786642297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455" t="s">
        <v>22</v>
      </c>
      <c r="C122" s="455"/>
      <c r="E122" s="163" t="s">
        <v>23</v>
      </c>
      <c r="F122" s="215"/>
      <c r="G122" s="455" t="s">
        <v>24</v>
      </c>
      <c r="H122" s="455"/>
    </row>
    <row r="123" spans="1:10" ht="69.95" customHeight="1" x14ac:dyDescent="0.3">
      <c r="A123" s="216" t="s">
        <v>25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26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41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42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4"/>
    </row>
    <row r="16" spans="1:9" ht="19.5" customHeight="1" x14ac:dyDescent="0.3">
      <c r="A16" s="425" t="s">
        <v>27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43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6" t="s">
        <v>29</v>
      </c>
      <c r="B18" s="424" t="s">
        <v>5</v>
      </c>
      <c r="C18" s="424"/>
      <c r="D18" s="403"/>
      <c r="E18" s="237"/>
      <c r="F18" s="238"/>
      <c r="G18" s="238"/>
      <c r="H18" s="238"/>
    </row>
    <row r="19" spans="1:14" ht="26.25" customHeight="1" x14ac:dyDescent="0.4">
      <c r="A19" s="236" t="s">
        <v>30</v>
      </c>
      <c r="B19" s="239" t="s">
        <v>7</v>
      </c>
      <c r="C19" s="405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31</v>
      </c>
      <c r="B20" s="429" t="s">
        <v>5</v>
      </c>
      <c r="C20" s="429"/>
      <c r="D20" s="238"/>
      <c r="E20" s="238"/>
      <c r="F20" s="238"/>
      <c r="G20" s="238"/>
      <c r="H20" s="238"/>
    </row>
    <row r="21" spans="1:14" ht="26.25" customHeight="1" x14ac:dyDescent="0.4">
      <c r="A21" s="236" t="s">
        <v>32</v>
      </c>
      <c r="B21" s="429" t="s">
        <v>10</v>
      </c>
      <c r="C21" s="429"/>
      <c r="D21" s="429"/>
      <c r="E21" s="429"/>
      <c r="F21" s="429"/>
      <c r="G21" s="429"/>
      <c r="H21" s="429"/>
      <c r="I21" s="240"/>
    </row>
    <row r="22" spans="1:14" ht="26.25" customHeight="1" x14ac:dyDescent="0.4">
      <c r="A22" s="236" t="s">
        <v>33</v>
      </c>
      <c r="B22" s="241" t="s">
        <v>11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34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424" t="s">
        <v>121</v>
      </c>
      <c r="C26" s="424"/>
    </row>
    <row r="27" spans="1:14" ht="26.25" customHeight="1" x14ac:dyDescent="0.4">
      <c r="A27" s="245" t="s">
        <v>44</v>
      </c>
      <c r="B27" s="430"/>
      <c r="C27" s="430"/>
    </row>
    <row r="28" spans="1:14" ht="27" customHeight="1" x14ac:dyDescent="0.4">
      <c r="A28" s="245" t="s">
        <v>6</v>
      </c>
      <c r="B28" s="246">
        <v>99.9</v>
      </c>
    </row>
    <row r="29" spans="1:14" s="3" customFormat="1" ht="27" customHeight="1" x14ac:dyDescent="0.4">
      <c r="A29" s="245" t="s">
        <v>45</v>
      </c>
      <c r="B29" s="247"/>
      <c r="C29" s="431" t="s">
        <v>46</v>
      </c>
      <c r="D29" s="432"/>
      <c r="E29" s="432"/>
      <c r="F29" s="432"/>
      <c r="G29" s="433"/>
      <c r="I29" s="248"/>
      <c r="J29" s="248"/>
      <c r="K29" s="248"/>
      <c r="L29" s="248"/>
    </row>
    <row r="30" spans="1:14" s="3" customFormat="1" ht="19.5" customHeight="1" x14ac:dyDescent="0.3">
      <c r="A30" s="245" t="s">
        <v>47</v>
      </c>
      <c r="B30" s="249">
        <f>B28-B29</f>
        <v>99.9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48</v>
      </c>
      <c r="B31" s="252">
        <v>1</v>
      </c>
      <c r="C31" s="434" t="s">
        <v>49</v>
      </c>
      <c r="D31" s="435"/>
      <c r="E31" s="435"/>
      <c r="F31" s="435"/>
      <c r="G31" s="435"/>
      <c r="H31" s="436"/>
      <c r="I31" s="248"/>
      <c r="J31" s="248"/>
      <c r="K31" s="248"/>
      <c r="L31" s="248"/>
    </row>
    <row r="32" spans="1:14" s="3" customFormat="1" ht="27" customHeight="1" x14ac:dyDescent="0.4">
      <c r="A32" s="245" t="s">
        <v>50</v>
      </c>
      <c r="B32" s="252">
        <v>1</v>
      </c>
      <c r="C32" s="434" t="s">
        <v>51</v>
      </c>
      <c r="D32" s="435"/>
      <c r="E32" s="435"/>
      <c r="F32" s="435"/>
      <c r="G32" s="435"/>
      <c r="H32" s="436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52</v>
      </c>
      <c r="B34" s="257">
        <f>B31/B32</f>
        <v>1</v>
      </c>
      <c r="C34" s="235" t="s">
        <v>53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54</v>
      </c>
      <c r="B36" s="259">
        <v>50</v>
      </c>
      <c r="C36" s="235"/>
      <c r="D36" s="437" t="s">
        <v>55</v>
      </c>
      <c r="E36" s="438"/>
      <c r="F36" s="437" t="s">
        <v>56</v>
      </c>
      <c r="G36" s="439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57</v>
      </c>
      <c r="B37" s="261">
        <v>5</v>
      </c>
      <c r="C37" s="262" t="s">
        <v>58</v>
      </c>
      <c r="D37" s="263" t="s">
        <v>59</v>
      </c>
      <c r="E37" s="264" t="s">
        <v>60</v>
      </c>
      <c r="F37" s="263" t="s">
        <v>59</v>
      </c>
      <c r="G37" s="265" t="s">
        <v>60</v>
      </c>
      <c r="I37" s="266" t="s">
        <v>61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62</v>
      </c>
      <c r="B38" s="261">
        <v>10</v>
      </c>
      <c r="C38" s="267">
        <v>1</v>
      </c>
      <c r="D38" s="268">
        <v>115883001</v>
      </c>
      <c r="E38" s="269">
        <f>IF(ISBLANK(D38),"-",$D$48/$D$45*D38)</f>
        <v>103972811.47296084</v>
      </c>
      <c r="F38" s="268">
        <v>107512421</v>
      </c>
      <c r="G38" s="270">
        <f>IF(ISBLANK(F38),"-",$D$48/$F$45*F38)</f>
        <v>103580405.2368056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63</v>
      </c>
      <c r="B39" s="261">
        <v>1</v>
      </c>
      <c r="C39" s="272">
        <v>2</v>
      </c>
      <c r="D39" s="273">
        <v>114251717</v>
      </c>
      <c r="E39" s="274">
        <f>IF(ISBLANK(D39),"-",$D$48/$D$45*D39)</f>
        <v>102509187.10763347</v>
      </c>
      <c r="F39" s="273">
        <v>107073330</v>
      </c>
      <c r="G39" s="275">
        <f>IF(ISBLANK(F39),"-",$D$48/$F$45*F39)</f>
        <v>103157372.96488017</v>
      </c>
      <c r="I39" s="441">
        <f>ABS((F43/D43*D42)-F42)/D42</f>
        <v>1.1530554293568573E-4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64</v>
      </c>
      <c r="B40" s="261">
        <v>1</v>
      </c>
      <c r="C40" s="272">
        <v>3</v>
      </c>
      <c r="D40" s="273">
        <v>114791180</v>
      </c>
      <c r="E40" s="274">
        <f>IF(ISBLANK(D40),"-",$D$48/$D$45*D40)</f>
        <v>102993205.33560149</v>
      </c>
      <c r="F40" s="273">
        <v>106677213</v>
      </c>
      <c r="G40" s="275">
        <f>IF(ISBLANK(F40),"-",$D$48/$F$45*F40)</f>
        <v>102775743.01924637</v>
      </c>
      <c r="I40" s="441"/>
      <c r="L40" s="253"/>
      <c r="M40" s="253"/>
      <c r="N40" s="276"/>
    </row>
    <row r="41" spans="1:14" ht="27" customHeight="1" x14ac:dyDescent="0.4">
      <c r="A41" s="260" t="s">
        <v>65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66</v>
      </c>
      <c r="B42" s="261">
        <v>1</v>
      </c>
      <c r="C42" s="282" t="s">
        <v>67</v>
      </c>
      <c r="D42" s="283">
        <f>AVERAGE(D38:D41)</f>
        <v>114975299.33333333</v>
      </c>
      <c r="E42" s="284">
        <f>AVERAGE(E38:E41)</f>
        <v>103158401.3053986</v>
      </c>
      <c r="F42" s="283">
        <f>AVERAGE(F38:F41)</f>
        <v>107087654.66666667</v>
      </c>
      <c r="G42" s="285">
        <f>AVERAGE(G38:G41)</f>
        <v>103171173.74031071</v>
      </c>
      <c r="H42" s="286"/>
    </row>
    <row r="43" spans="1:14" ht="26.25" customHeight="1" x14ac:dyDescent="0.4">
      <c r="A43" s="260" t="s">
        <v>68</v>
      </c>
      <c r="B43" s="261">
        <v>1</v>
      </c>
      <c r="C43" s="287" t="s">
        <v>69</v>
      </c>
      <c r="D43" s="288">
        <v>33.47</v>
      </c>
      <c r="E43" s="276"/>
      <c r="F43" s="288">
        <v>31.17</v>
      </c>
      <c r="H43" s="286"/>
    </row>
    <row r="44" spans="1:14" ht="26.25" customHeight="1" x14ac:dyDescent="0.4">
      <c r="A44" s="260" t="s">
        <v>70</v>
      </c>
      <c r="B44" s="261">
        <v>1</v>
      </c>
      <c r="C44" s="289" t="s">
        <v>71</v>
      </c>
      <c r="D44" s="290">
        <f>D43*$B$34</f>
        <v>33.47</v>
      </c>
      <c r="E44" s="291"/>
      <c r="F44" s="290">
        <f>F43*$B$34</f>
        <v>31.17</v>
      </c>
      <c r="H44" s="286"/>
    </row>
    <row r="45" spans="1:14" ht="19.5" customHeight="1" x14ac:dyDescent="0.3">
      <c r="A45" s="260" t="s">
        <v>72</v>
      </c>
      <c r="B45" s="292">
        <f>(B44/B43)*(B42/B41)*(B40/B39)*(B38/B37)*B36</f>
        <v>100</v>
      </c>
      <c r="C45" s="289" t="s">
        <v>73</v>
      </c>
      <c r="D45" s="293">
        <f>D44*$B$30/100</f>
        <v>33.436530000000005</v>
      </c>
      <c r="E45" s="294"/>
      <c r="F45" s="293">
        <f>F44*$B$30/100</f>
        <v>31.138830000000002</v>
      </c>
      <c r="H45" s="286"/>
    </row>
    <row r="46" spans="1:14" ht="19.5" customHeight="1" x14ac:dyDescent="0.3">
      <c r="A46" s="442" t="s">
        <v>74</v>
      </c>
      <c r="B46" s="443"/>
      <c r="C46" s="289" t="s">
        <v>75</v>
      </c>
      <c r="D46" s="295">
        <f>D45/$B$45</f>
        <v>0.33436530000000003</v>
      </c>
      <c r="E46" s="296"/>
      <c r="F46" s="297">
        <f>F45/$B$45</f>
        <v>0.31138830000000001</v>
      </c>
      <c r="H46" s="286"/>
    </row>
    <row r="47" spans="1:14" ht="27" customHeight="1" x14ac:dyDescent="0.4">
      <c r="A47" s="444"/>
      <c r="B47" s="445"/>
      <c r="C47" s="298" t="s">
        <v>76</v>
      </c>
      <c r="D47" s="299">
        <v>0.3</v>
      </c>
      <c r="E47" s="300"/>
      <c r="F47" s="296"/>
      <c r="H47" s="286"/>
    </row>
    <row r="48" spans="1:14" ht="18.75" x14ac:dyDescent="0.3">
      <c r="C48" s="301" t="s">
        <v>77</v>
      </c>
      <c r="D48" s="293">
        <f>D47*$B$45</f>
        <v>30</v>
      </c>
      <c r="F48" s="302"/>
      <c r="H48" s="286"/>
    </row>
    <row r="49" spans="1:12" ht="19.5" customHeight="1" x14ac:dyDescent="0.3">
      <c r="C49" s="303" t="s">
        <v>78</v>
      </c>
      <c r="D49" s="304">
        <f>D48/B34</f>
        <v>30</v>
      </c>
      <c r="F49" s="302"/>
      <c r="H49" s="286"/>
    </row>
    <row r="50" spans="1:12" ht="18.75" x14ac:dyDescent="0.3">
      <c r="C50" s="258" t="s">
        <v>79</v>
      </c>
      <c r="D50" s="305">
        <f>AVERAGE(E38:E41,G38:G41)</f>
        <v>103164787.52285467</v>
      </c>
      <c r="F50" s="306"/>
      <c r="H50" s="286"/>
    </row>
    <row r="51" spans="1:12" ht="18.75" x14ac:dyDescent="0.3">
      <c r="C51" s="260" t="s">
        <v>80</v>
      </c>
      <c r="D51" s="307">
        <f>STDEV(E38:E41,G38:G41)/D50</f>
        <v>5.1952524472145224E-3</v>
      </c>
      <c r="F51" s="306"/>
      <c r="H51" s="286"/>
    </row>
    <row r="52" spans="1:12" ht="19.5" customHeight="1" x14ac:dyDescent="0.3">
      <c r="C52" s="308" t="s">
        <v>19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81</v>
      </c>
    </row>
    <row r="55" spans="1:12" ht="18.75" x14ac:dyDescent="0.3">
      <c r="A55" s="235" t="s">
        <v>82</v>
      </c>
      <c r="B55" s="312" t="str">
        <f>B21</f>
        <v>Each Film Coated tablet contains: LAMIVUDINE USP 30mg &amp; ZIDOVUDINE USP 60mg</v>
      </c>
    </row>
    <row r="56" spans="1:12" ht="26.25" customHeight="1" x14ac:dyDescent="0.4">
      <c r="A56" s="313" t="s">
        <v>83</v>
      </c>
      <c r="B56" s="314">
        <v>60</v>
      </c>
      <c r="C56" s="235" t="str">
        <f>B20</f>
        <v>LAMIVUDINE 30mg &amp; ZIDOVUDINE 60mg</v>
      </c>
      <c r="H56" s="315"/>
    </row>
    <row r="57" spans="1:12" ht="18.75" x14ac:dyDescent="0.3">
      <c r="A57" s="312" t="s">
        <v>84</v>
      </c>
      <c r="B57" s="404">
        <f>Uniformity!C46</f>
        <v>153.44749999999999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85</v>
      </c>
      <c r="B59" s="259">
        <v>100</v>
      </c>
      <c r="C59" s="235"/>
      <c r="D59" s="316" t="s">
        <v>86</v>
      </c>
      <c r="E59" s="317" t="s">
        <v>58</v>
      </c>
      <c r="F59" s="317" t="s">
        <v>59</v>
      </c>
      <c r="G59" s="317" t="s">
        <v>87</v>
      </c>
      <c r="H59" s="262" t="s">
        <v>88</v>
      </c>
      <c r="L59" s="248"/>
    </row>
    <row r="60" spans="1:12" s="3" customFormat="1" ht="26.25" customHeight="1" x14ac:dyDescent="0.4">
      <c r="A60" s="260" t="s">
        <v>89</v>
      </c>
      <c r="B60" s="261">
        <v>10</v>
      </c>
      <c r="C60" s="446" t="s">
        <v>90</v>
      </c>
      <c r="D60" s="449">
        <v>174.41</v>
      </c>
      <c r="E60" s="318">
        <v>1</v>
      </c>
      <c r="F60" s="319">
        <v>114012956</v>
      </c>
      <c r="G60" s="406">
        <f>IF(ISBLANK(F60),"-",(F60/$D$50*$D$47*$B$68)*($B$57/$D$60))</f>
        <v>58.339459767884016</v>
      </c>
      <c r="H60" s="320">
        <f t="shared" ref="H60:H71" si="0">IF(ISBLANK(F60),"-",G60/$B$56)</f>
        <v>0.97232432946473357</v>
      </c>
      <c r="L60" s="248"/>
    </row>
    <row r="61" spans="1:12" s="3" customFormat="1" ht="26.25" customHeight="1" x14ac:dyDescent="0.4">
      <c r="A61" s="260" t="s">
        <v>91</v>
      </c>
      <c r="B61" s="261">
        <v>20</v>
      </c>
      <c r="C61" s="447"/>
      <c r="D61" s="450"/>
      <c r="E61" s="321">
        <v>2</v>
      </c>
      <c r="F61" s="273">
        <v>113107227</v>
      </c>
      <c r="G61" s="407">
        <f>IF(ISBLANK(F61),"-",(F61/$D$50*$D$47*$B$68)*($B$57/$D$60))</f>
        <v>57.876005942898502</v>
      </c>
      <c r="H61" s="322">
        <f t="shared" si="0"/>
        <v>0.96460009904830835</v>
      </c>
      <c r="L61" s="248"/>
    </row>
    <row r="62" spans="1:12" s="3" customFormat="1" ht="26.25" customHeight="1" x14ac:dyDescent="0.4">
      <c r="A62" s="260" t="s">
        <v>92</v>
      </c>
      <c r="B62" s="261">
        <v>1</v>
      </c>
      <c r="C62" s="447"/>
      <c r="D62" s="450"/>
      <c r="E62" s="321">
        <v>3</v>
      </c>
      <c r="F62" s="323">
        <v>114443098</v>
      </c>
      <c r="G62" s="407">
        <f>IF(ISBLANK(F62),"-",(F62/$D$50*$D$47*$B$68)*($B$57/$D$60))</f>
        <v>58.559559770408967</v>
      </c>
      <c r="H62" s="322">
        <f t="shared" si="0"/>
        <v>0.97599266284014941</v>
      </c>
      <c r="L62" s="248"/>
    </row>
    <row r="63" spans="1:12" ht="27" customHeight="1" x14ac:dyDescent="0.4">
      <c r="A63" s="260" t="s">
        <v>93</v>
      </c>
      <c r="B63" s="261">
        <v>1</v>
      </c>
      <c r="C63" s="448"/>
      <c r="D63" s="451"/>
      <c r="E63" s="324">
        <v>4</v>
      </c>
      <c r="F63" s="325"/>
      <c r="G63" s="407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94</v>
      </c>
      <c r="B64" s="261">
        <v>1</v>
      </c>
      <c r="C64" s="446" t="s">
        <v>95</v>
      </c>
      <c r="D64" s="449">
        <v>222.01</v>
      </c>
      <c r="E64" s="318">
        <v>1</v>
      </c>
      <c r="F64" s="319">
        <v>141421681</v>
      </c>
      <c r="G64" s="408">
        <f>IF(ISBLANK(F64),"-",(F64/$D$50*$D$47*$B$68)*($B$57/$D$64))</f>
        <v>56.849027255869579</v>
      </c>
      <c r="H64" s="326">
        <f t="shared" si="0"/>
        <v>0.94748378759782637</v>
      </c>
    </row>
    <row r="65" spans="1:8" ht="26.25" customHeight="1" x14ac:dyDescent="0.4">
      <c r="A65" s="260" t="s">
        <v>96</v>
      </c>
      <c r="B65" s="261">
        <v>1</v>
      </c>
      <c r="C65" s="447"/>
      <c r="D65" s="450"/>
      <c r="E65" s="321">
        <v>2</v>
      </c>
      <c r="F65" s="273">
        <v>141431403</v>
      </c>
      <c r="G65" s="409">
        <f>IF(ISBLANK(F65),"-",(F65/$D$50*$D$47*$B$68)*($B$57/$D$64))</f>
        <v>56.85293532879782</v>
      </c>
      <c r="H65" s="327">
        <f t="shared" si="0"/>
        <v>0.94754892214663033</v>
      </c>
    </row>
    <row r="66" spans="1:8" ht="26.25" customHeight="1" x14ac:dyDescent="0.4">
      <c r="A66" s="260" t="s">
        <v>97</v>
      </c>
      <c r="B66" s="261">
        <v>1</v>
      </c>
      <c r="C66" s="447"/>
      <c r="D66" s="450"/>
      <c r="E66" s="321">
        <v>3</v>
      </c>
      <c r="F66" s="273">
        <v>141868408</v>
      </c>
      <c r="G66" s="409">
        <f>IF(ISBLANK(F66),"-",(F66/$D$50*$D$47*$B$68)*($B$57/$D$64))</f>
        <v>57.028603649102621</v>
      </c>
      <c r="H66" s="327">
        <f t="shared" si="0"/>
        <v>0.95047672748504364</v>
      </c>
    </row>
    <row r="67" spans="1:8" ht="27" customHeight="1" x14ac:dyDescent="0.4">
      <c r="A67" s="260" t="s">
        <v>98</v>
      </c>
      <c r="B67" s="261">
        <v>1</v>
      </c>
      <c r="C67" s="448"/>
      <c r="D67" s="451"/>
      <c r="E67" s="324">
        <v>4</v>
      </c>
      <c r="F67" s="325"/>
      <c r="G67" s="410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99</v>
      </c>
      <c r="B68" s="329">
        <f>(B67/B66)*(B65/B64)*(B63/B62)*(B61/B60)*B59</f>
        <v>200</v>
      </c>
      <c r="C68" s="446" t="s">
        <v>100</v>
      </c>
      <c r="D68" s="449">
        <v>210.61</v>
      </c>
      <c r="E68" s="318">
        <v>1</v>
      </c>
      <c r="F68" s="319">
        <v>139455617</v>
      </c>
      <c r="G68" s="408">
        <f>IF(ISBLANK(F68),"-",(F68/$D$50*$D$47*$B$68)*($B$57/$D$68))</f>
        <v>59.093076788579388</v>
      </c>
      <c r="H68" s="322">
        <f t="shared" si="0"/>
        <v>0.98488461314298981</v>
      </c>
    </row>
    <row r="69" spans="1:8" ht="27" customHeight="1" x14ac:dyDescent="0.4">
      <c r="A69" s="308" t="s">
        <v>101</v>
      </c>
      <c r="B69" s="330">
        <f>(D47*B68)/B56*B57</f>
        <v>153.44749999999999</v>
      </c>
      <c r="C69" s="447"/>
      <c r="D69" s="450"/>
      <c r="E69" s="321">
        <v>2</v>
      </c>
      <c r="F69" s="273">
        <v>139926475</v>
      </c>
      <c r="G69" s="409">
        <f>IF(ISBLANK(F69),"-",(F69/$D$50*$D$47*$B$68)*($B$57/$D$68))</f>
        <v>59.292598676252922</v>
      </c>
      <c r="H69" s="322">
        <f t="shared" si="0"/>
        <v>0.98820997793754872</v>
      </c>
    </row>
    <row r="70" spans="1:8" ht="26.25" customHeight="1" x14ac:dyDescent="0.4">
      <c r="A70" s="459" t="s">
        <v>74</v>
      </c>
      <c r="B70" s="460"/>
      <c r="C70" s="447"/>
      <c r="D70" s="450"/>
      <c r="E70" s="321">
        <v>3</v>
      </c>
      <c r="F70" s="273">
        <v>139819944</v>
      </c>
      <c r="G70" s="409">
        <f>IF(ISBLANK(F70),"-",(F70/$D$50*$D$47*$B$68)*($B$57/$D$68))</f>
        <v>59.247457112945618</v>
      </c>
      <c r="H70" s="322">
        <f t="shared" si="0"/>
        <v>0.98745761854909364</v>
      </c>
    </row>
    <row r="71" spans="1:8" ht="27" customHeight="1" x14ac:dyDescent="0.4">
      <c r="A71" s="461"/>
      <c r="B71" s="462"/>
      <c r="C71" s="458"/>
      <c r="D71" s="451"/>
      <c r="E71" s="324">
        <v>4</v>
      </c>
      <c r="F71" s="325"/>
      <c r="G71" s="410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67</v>
      </c>
      <c r="H72" s="335">
        <f>AVERAGE(H60:H71)</f>
        <v>0.9687754153569248</v>
      </c>
    </row>
    <row r="73" spans="1:8" ht="26.25" customHeight="1" x14ac:dyDescent="0.4">
      <c r="C73" s="332"/>
      <c r="D73" s="332"/>
      <c r="E73" s="332"/>
      <c r="F73" s="333"/>
      <c r="G73" s="336" t="s">
        <v>80</v>
      </c>
      <c r="H73" s="411">
        <f>STDEV(H60:H71)/H72</f>
        <v>1.7529280932027356E-2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19</v>
      </c>
      <c r="H74" s="339">
        <f>COUNT(H60:H71)</f>
        <v>9</v>
      </c>
    </row>
    <row r="76" spans="1:8" ht="26.25" customHeight="1" x14ac:dyDescent="0.4">
      <c r="A76" s="244" t="s">
        <v>102</v>
      </c>
      <c r="B76" s="340" t="s">
        <v>103</v>
      </c>
      <c r="C76" s="454" t="str">
        <f>B20</f>
        <v>LAMIVUDINE 30mg &amp; ZIDOVUDINE 60mg</v>
      </c>
      <c r="D76" s="454"/>
      <c r="E76" s="341" t="s">
        <v>104</v>
      </c>
      <c r="F76" s="341"/>
      <c r="G76" s="342">
        <f>H72</f>
        <v>0.9687754153569248</v>
      </c>
      <c r="H76" s="343"/>
    </row>
    <row r="77" spans="1:8" ht="18.75" x14ac:dyDescent="0.3">
      <c r="A77" s="243" t="s">
        <v>105</v>
      </c>
      <c r="B77" s="243" t="s">
        <v>106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440" t="str">
        <f>B26</f>
        <v>ZIDOVUDINE</v>
      </c>
      <c r="C79" s="440"/>
    </row>
    <row r="80" spans="1:8" ht="26.25" customHeight="1" x14ac:dyDescent="0.4">
      <c r="A80" s="245" t="s">
        <v>44</v>
      </c>
      <c r="B80" s="440">
        <f>B27</f>
        <v>0</v>
      </c>
      <c r="C80" s="440"/>
    </row>
    <row r="81" spans="1:12" ht="27" customHeight="1" x14ac:dyDescent="0.4">
      <c r="A81" s="245" t="s">
        <v>6</v>
      </c>
      <c r="B81" s="344">
        <f>B28</f>
        <v>99.9</v>
      </c>
    </row>
    <row r="82" spans="1:12" s="3" customFormat="1" ht="27" customHeight="1" x14ac:dyDescent="0.4">
      <c r="A82" s="245" t="s">
        <v>45</v>
      </c>
      <c r="B82" s="247">
        <v>0</v>
      </c>
      <c r="C82" s="431" t="s">
        <v>46</v>
      </c>
      <c r="D82" s="432"/>
      <c r="E82" s="432"/>
      <c r="F82" s="432"/>
      <c r="G82" s="433"/>
      <c r="I82" s="248"/>
      <c r="J82" s="248"/>
      <c r="K82" s="248"/>
      <c r="L82" s="248"/>
    </row>
    <row r="83" spans="1:12" s="3" customFormat="1" ht="19.5" customHeight="1" x14ac:dyDescent="0.3">
      <c r="A83" s="245" t="s">
        <v>47</v>
      </c>
      <c r="B83" s="249">
        <f>B81-B82</f>
        <v>99.9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48</v>
      </c>
      <c r="B84" s="252">
        <v>1</v>
      </c>
      <c r="C84" s="434" t="s">
        <v>107</v>
      </c>
      <c r="D84" s="435"/>
      <c r="E84" s="435"/>
      <c r="F84" s="435"/>
      <c r="G84" s="435"/>
      <c r="H84" s="436"/>
      <c r="I84" s="248"/>
      <c r="J84" s="248"/>
      <c r="K84" s="248"/>
      <c r="L84" s="248"/>
    </row>
    <row r="85" spans="1:12" s="3" customFormat="1" ht="27" customHeight="1" x14ac:dyDescent="0.4">
      <c r="A85" s="245" t="s">
        <v>50</v>
      </c>
      <c r="B85" s="252">
        <v>1</v>
      </c>
      <c r="C85" s="434" t="s">
        <v>108</v>
      </c>
      <c r="D85" s="435"/>
      <c r="E85" s="435"/>
      <c r="F85" s="435"/>
      <c r="G85" s="435"/>
      <c r="H85" s="436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52</v>
      </c>
      <c r="B87" s="257">
        <f>B84/B85</f>
        <v>1</v>
      </c>
      <c r="C87" s="235" t="s">
        <v>53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54</v>
      </c>
      <c r="B89" s="259">
        <v>50</v>
      </c>
      <c r="D89" s="345" t="s">
        <v>55</v>
      </c>
      <c r="E89" s="346"/>
      <c r="F89" s="437" t="s">
        <v>56</v>
      </c>
      <c r="G89" s="439"/>
    </row>
    <row r="90" spans="1:12" ht="27" customHeight="1" x14ac:dyDescent="0.4">
      <c r="A90" s="260" t="s">
        <v>57</v>
      </c>
      <c r="B90" s="261">
        <v>5</v>
      </c>
      <c r="C90" s="347" t="s">
        <v>58</v>
      </c>
      <c r="D90" s="263" t="s">
        <v>59</v>
      </c>
      <c r="E90" s="264" t="s">
        <v>60</v>
      </c>
      <c r="F90" s="263" t="s">
        <v>59</v>
      </c>
      <c r="G90" s="348" t="s">
        <v>60</v>
      </c>
      <c r="I90" s="266" t="s">
        <v>61</v>
      </c>
    </row>
    <row r="91" spans="1:12" ht="26.25" customHeight="1" x14ac:dyDescent="0.4">
      <c r="A91" s="260" t="s">
        <v>62</v>
      </c>
      <c r="B91" s="261">
        <v>50</v>
      </c>
      <c r="C91" s="349">
        <v>1</v>
      </c>
      <c r="D91" s="268">
        <v>20682874</v>
      </c>
      <c r="E91" s="269">
        <f>IF(ISBLANK(D91),"-",$D$101/$D$98*D91)</f>
        <v>22927549.919797983</v>
      </c>
      <c r="F91" s="268">
        <v>23318235</v>
      </c>
      <c r="G91" s="270">
        <f>IF(ISBLANK(F91),"-",$D$101/$F$98*F91)</f>
        <v>23211591.663262304</v>
      </c>
      <c r="I91" s="271"/>
    </row>
    <row r="92" spans="1:12" ht="26.25" customHeight="1" x14ac:dyDescent="0.4">
      <c r="A92" s="260" t="s">
        <v>63</v>
      </c>
      <c r="B92" s="261">
        <v>1</v>
      </c>
      <c r="C92" s="333">
        <v>2</v>
      </c>
      <c r="D92" s="273">
        <v>20707489</v>
      </c>
      <c r="E92" s="274">
        <f>IF(ISBLANK(D92),"-",$D$101/$D$98*D92)</f>
        <v>22954836.34243324</v>
      </c>
      <c r="F92" s="273">
        <v>23137328</v>
      </c>
      <c r="G92" s="275">
        <f>IF(ISBLANK(F92),"-",$D$101/$F$98*F92)</f>
        <v>23031512.021169934</v>
      </c>
      <c r="I92" s="441">
        <f>ABS((F96/D96*D95)-F95)/D95</f>
        <v>8.0569798356300015E-3</v>
      </c>
    </row>
    <row r="93" spans="1:12" ht="26.25" customHeight="1" x14ac:dyDescent="0.4">
      <c r="A93" s="260" t="s">
        <v>64</v>
      </c>
      <c r="B93" s="261">
        <v>1</v>
      </c>
      <c r="C93" s="333">
        <v>3</v>
      </c>
      <c r="D93" s="273">
        <v>20907340</v>
      </c>
      <c r="E93" s="274">
        <f>IF(ISBLANK(D93),"-",$D$101/$D$98*D93)</f>
        <v>23176376.819787674</v>
      </c>
      <c r="F93" s="273">
        <v>23422415</v>
      </c>
      <c r="G93" s="275">
        <f>IF(ISBLANK(F93),"-",$D$101/$F$98*F93)</f>
        <v>23315295.207697749</v>
      </c>
      <c r="I93" s="441"/>
    </row>
    <row r="94" spans="1:12" ht="27" customHeight="1" x14ac:dyDescent="0.4">
      <c r="A94" s="260" t="s">
        <v>65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66</v>
      </c>
      <c r="B95" s="261">
        <v>1</v>
      </c>
      <c r="C95" s="352" t="s">
        <v>67</v>
      </c>
      <c r="D95" s="353">
        <f>AVERAGE(D91:D94)</f>
        <v>20765901</v>
      </c>
      <c r="E95" s="284">
        <f>AVERAGE(E91:E94)</f>
        <v>23019587.694006298</v>
      </c>
      <c r="F95" s="354">
        <f>AVERAGE(F91:F94)</f>
        <v>23292659.333333332</v>
      </c>
      <c r="G95" s="355">
        <f>AVERAGE(G91:G94)</f>
        <v>23186132.96404333</v>
      </c>
    </row>
    <row r="96" spans="1:12" ht="26.25" customHeight="1" x14ac:dyDescent="0.4">
      <c r="A96" s="260" t="s">
        <v>68</v>
      </c>
      <c r="B96" s="246">
        <v>1</v>
      </c>
      <c r="C96" s="356" t="s">
        <v>109</v>
      </c>
      <c r="D96" s="357">
        <v>30.1</v>
      </c>
      <c r="F96" s="288">
        <v>33.520000000000003</v>
      </c>
    </row>
    <row r="97" spans="1:10" ht="26.25" customHeight="1" x14ac:dyDescent="0.4">
      <c r="A97" s="260" t="s">
        <v>70</v>
      </c>
      <c r="B97" s="246">
        <v>1</v>
      </c>
      <c r="C97" s="358" t="s">
        <v>110</v>
      </c>
      <c r="D97" s="359">
        <f>D96*$B$87</f>
        <v>30.1</v>
      </c>
      <c r="E97" s="291"/>
      <c r="F97" s="290">
        <f>F96*$B$87</f>
        <v>33.520000000000003</v>
      </c>
    </row>
    <row r="98" spans="1:10" ht="19.5" customHeight="1" x14ac:dyDescent="0.3">
      <c r="A98" s="260" t="s">
        <v>72</v>
      </c>
      <c r="B98" s="360">
        <f>(B97/B96)*(B95/B94)*(B93/B92)*(B91/B90)*B89</f>
        <v>500</v>
      </c>
      <c r="C98" s="358" t="s">
        <v>111</v>
      </c>
      <c r="D98" s="361">
        <f>D97*$B$83/100</f>
        <v>30.069900000000004</v>
      </c>
      <c r="E98" s="294"/>
      <c r="F98" s="293">
        <f>F97*$B$83/100</f>
        <v>33.486480000000007</v>
      </c>
    </row>
    <row r="99" spans="1:10" ht="19.5" customHeight="1" x14ac:dyDescent="0.3">
      <c r="A99" s="442" t="s">
        <v>74</v>
      </c>
      <c r="B99" s="456"/>
      <c r="C99" s="358" t="s">
        <v>112</v>
      </c>
      <c r="D99" s="362">
        <f>D98/$B$98</f>
        <v>6.0139800000000007E-2</v>
      </c>
      <c r="E99" s="294"/>
      <c r="F99" s="297">
        <f>F98/$B$98</f>
        <v>6.6972960000000012E-2</v>
      </c>
      <c r="G99" s="363"/>
      <c r="H99" s="286"/>
    </row>
    <row r="100" spans="1:10" ht="19.5" customHeight="1" x14ac:dyDescent="0.3">
      <c r="A100" s="444"/>
      <c r="B100" s="457"/>
      <c r="C100" s="358" t="s">
        <v>76</v>
      </c>
      <c r="D100" s="364">
        <f>$B$56/$B$116</f>
        <v>6.6666666666666666E-2</v>
      </c>
      <c r="F100" s="302"/>
      <c r="G100" s="365"/>
      <c r="H100" s="286"/>
    </row>
    <row r="101" spans="1:10" ht="18.75" x14ac:dyDescent="0.3">
      <c r="C101" s="358" t="s">
        <v>77</v>
      </c>
      <c r="D101" s="359">
        <f>D100*$B$98</f>
        <v>33.333333333333336</v>
      </c>
      <c r="F101" s="302"/>
      <c r="G101" s="363"/>
      <c r="H101" s="286"/>
    </row>
    <row r="102" spans="1:10" ht="19.5" customHeight="1" x14ac:dyDescent="0.3">
      <c r="C102" s="366" t="s">
        <v>78</v>
      </c>
      <c r="D102" s="367">
        <f>D101/B34</f>
        <v>33.333333333333336</v>
      </c>
      <c r="F102" s="306"/>
      <c r="G102" s="363"/>
      <c r="H102" s="286"/>
      <c r="J102" s="368"/>
    </row>
    <row r="103" spans="1:10" ht="18.75" x14ac:dyDescent="0.3">
      <c r="C103" s="369" t="s">
        <v>113</v>
      </c>
      <c r="D103" s="370">
        <f>AVERAGE(E91:E94,G91:G94)</f>
        <v>23102860.32902481</v>
      </c>
      <c r="F103" s="306"/>
      <c r="G103" s="371"/>
      <c r="H103" s="286"/>
      <c r="J103" s="372"/>
    </row>
    <row r="104" spans="1:10" ht="18.75" x14ac:dyDescent="0.3">
      <c r="C104" s="336" t="s">
        <v>80</v>
      </c>
      <c r="D104" s="373">
        <f>STDEV(E91:E94,G91:G94)/D103</f>
        <v>6.7081813486705305E-3</v>
      </c>
      <c r="F104" s="306"/>
      <c r="G104" s="363"/>
      <c r="H104" s="286"/>
      <c r="J104" s="372"/>
    </row>
    <row r="105" spans="1:10" ht="19.5" customHeight="1" x14ac:dyDescent="0.3">
      <c r="C105" s="338" t="s">
        <v>19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114</v>
      </c>
      <c r="B107" s="259">
        <v>900</v>
      </c>
      <c r="C107" s="375" t="s">
        <v>115</v>
      </c>
      <c r="D107" s="376" t="s">
        <v>59</v>
      </c>
      <c r="E107" s="377" t="s">
        <v>116</v>
      </c>
      <c r="F107" s="378" t="s">
        <v>117</v>
      </c>
    </row>
    <row r="108" spans="1:10" ht="26.25" customHeight="1" x14ac:dyDescent="0.4">
      <c r="A108" s="260" t="s">
        <v>118</v>
      </c>
      <c r="B108" s="261">
        <v>1</v>
      </c>
      <c r="C108" s="379">
        <v>1</v>
      </c>
      <c r="D108" s="414">
        <v>23840392</v>
      </c>
      <c r="E108" s="412">
        <f>IF(ISBLANK(D108),"-",D108/$D$103*$D$100*$B$116)</f>
        <v>61.915429502160656</v>
      </c>
      <c r="F108" s="383">
        <f t="shared" ref="F108:F113" si="1">IF(ISBLANK(D108), "-", E108/$B$56)</f>
        <v>1.031923825036011</v>
      </c>
    </row>
    <row r="109" spans="1:10" ht="26.25" customHeight="1" x14ac:dyDescent="0.4">
      <c r="A109" s="260" t="s">
        <v>91</v>
      </c>
      <c r="B109" s="261">
        <v>1</v>
      </c>
      <c r="C109" s="379">
        <v>2</v>
      </c>
      <c r="D109" s="380">
        <v>24475460</v>
      </c>
      <c r="E109" s="412">
        <f>IF(ISBLANK(D109),"-",D109/$D$103*$D$100*$B$116)</f>
        <v>63.564752549494713</v>
      </c>
      <c r="F109" s="383">
        <f>IF(ISBLANK(D109), "-", E109/$B$56)</f>
        <v>1.0594125424915786</v>
      </c>
    </row>
    <row r="110" spans="1:10" ht="26.25" customHeight="1" x14ac:dyDescent="0.4">
      <c r="A110" s="260" t="s">
        <v>92</v>
      </c>
      <c r="B110" s="261">
        <v>1</v>
      </c>
      <c r="C110" s="379">
        <v>3</v>
      </c>
      <c r="D110" s="380">
        <v>22697005</v>
      </c>
      <c r="E110" s="412">
        <f t="shared" ref="E110:E113" si="2">IF(ISBLANK(D110),"-",D110/$D$103*$D$100*$B$116)</f>
        <v>58.945960829322274</v>
      </c>
      <c r="F110" s="383">
        <f t="shared" si="1"/>
        <v>0.98243268048870458</v>
      </c>
    </row>
    <row r="111" spans="1:10" ht="26.25" customHeight="1" x14ac:dyDescent="0.4">
      <c r="A111" s="260" t="s">
        <v>93</v>
      </c>
      <c r="B111" s="261">
        <v>1</v>
      </c>
      <c r="C111" s="379">
        <v>4</v>
      </c>
      <c r="D111" s="380">
        <v>22728574</v>
      </c>
      <c r="E111" s="412">
        <f t="shared" si="2"/>
        <v>59.027948079949432</v>
      </c>
      <c r="F111" s="383">
        <f t="shared" si="1"/>
        <v>0.98379913466582392</v>
      </c>
    </row>
    <row r="112" spans="1:10" ht="26.25" customHeight="1" x14ac:dyDescent="0.4">
      <c r="A112" s="260" t="s">
        <v>94</v>
      </c>
      <c r="B112" s="261">
        <v>1</v>
      </c>
      <c r="C112" s="379">
        <v>5</v>
      </c>
      <c r="D112" s="380">
        <v>22049034</v>
      </c>
      <c r="E112" s="412">
        <f t="shared" si="2"/>
        <v>57.263127645625275</v>
      </c>
      <c r="F112" s="383">
        <f t="shared" si="1"/>
        <v>0.9543854607604213</v>
      </c>
    </row>
    <row r="113" spans="1:10" ht="26.25" customHeight="1" x14ac:dyDescent="0.4">
      <c r="A113" s="260" t="s">
        <v>96</v>
      </c>
      <c r="B113" s="261">
        <v>1</v>
      </c>
      <c r="C113" s="381">
        <v>6</v>
      </c>
      <c r="D113" s="382">
        <v>22002548</v>
      </c>
      <c r="E113" s="413">
        <f t="shared" si="2"/>
        <v>57.142399737466825</v>
      </c>
      <c r="F113" s="383">
        <f t="shared" si="1"/>
        <v>0.95237332895778037</v>
      </c>
    </row>
    <row r="114" spans="1:10" ht="26.25" customHeight="1" x14ac:dyDescent="0.4">
      <c r="A114" s="260" t="s">
        <v>97</v>
      </c>
      <c r="B114" s="261">
        <v>1</v>
      </c>
      <c r="C114" s="379"/>
      <c r="D114" s="333"/>
      <c r="E114" s="234"/>
      <c r="F114" s="384"/>
    </row>
    <row r="115" spans="1:10" ht="26.25" customHeight="1" x14ac:dyDescent="0.4">
      <c r="A115" s="260" t="s">
        <v>98</v>
      </c>
      <c r="B115" s="261">
        <v>1</v>
      </c>
      <c r="C115" s="379"/>
      <c r="D115" s="385"/>
      <c r="E115" s="386" t="s">
        <v>67</v>
      </c>
      <c r="F115" s="387">
        <f>AVERAGE(F108:F113)</f>
        <v>0.99405449540005331</v>
      </c>
    </row>
    <row r="116" spans="1:10" ht="27" customHeight="1" x14ac:dyDescent="0.4">
      <c r="A116" s="260" t="s">
        <v>99</v>
      </c>
      <c r="B116" s="292">
        <f>(B115/B114)*(B113/B112)*(B111/B110)*(B109/B108)*B107</f>
        <v>900</v>
      </c>
      <c r="C116" s="388"/>
      <c r="D116" s="389"/>
      <c r="E116" s="352" t="s">
        <v>80</v>
      </c>
      <c r="F116" s="415">
        <f>STDEV(F108:F113)/F115</f>
        <v>4.3285136951841149E-2</v>
      </c>
      <c r="I116" s="234"/>
    </row>
    <row r="117" spans="1:10" ht="27" customHeight="1" x14ac:dyDescent="0.4">
      <c r="A117" s="442" t="s">
        <v>74</v>
      </c>
      <c r="B117" s="443"/>
      <c r="C117" s="390"/>
      <c r="D117" s="391"/>
      <c r="E117" s="392" t="s">
        <v>19</v>
      </c>
      <c r="F117" s="393">
        <f>COUNT(F108:F113)</f>
        <v>6</v>
      </c>
      <c r="I117" s="234"/>
      <c r="J117" s="372"/>
    </row>
    <row r="118" spans="1:10" ht="19.5" customHeight="1" x14ac:dyDescent="0.3">
      <c r="A118" s="444"/>
      <c r="B118" s="445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2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102</v>
      </c>
      <c r="B120" s="340" t="s">
        <v>119</v>
      </c>
      <c r="C120" s="454" t="str">
        <f>B20</f>
        <v>LAMIVUDINE 30mg &amp; ZIDOVUDINE 60mg</v>
      </c>
      <c r="D120" s="454"/>
      <c r="E120" s="341" t="s">
        <v>120</v>
      </c>
      <c r="F120" s="341"/>
      <c r="G120" s="342">
        <f>F115</f>
        <v>0.99405449540005331</v>
      </c>
      <c r="H120" s="234"/>
      <c r="I120" s="234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55" t="s">
        <v>22</v>
      </c>
      <c r="C122" s="455"/>
      <c r="E122" s="347" t="s">
        <v>23</v>
      </c>
      <c r="F122" s="396"/>
      <c r="G122" s="455" t="s">
        <v>24</v>
      </c>
      <c r="H122" s="455"/>
    </row>
    <row r="123" spans="1:10" ht="69.95" customHeight="1" x14ac:dyDescent="0.3">
      <c r="A123" s="397" t="s">
        <v>25</v>
      </c>
      <c r="B123" s="398"/>
      <c r="C123" s="398"/>
      <c r="E123" s="398"/>
      <c r="F123" s="234"/>
      <c r="G123" s="399"/>
      <c r="H123" s="399"/>
    </row>
    <row r="124" spans="1:10" ht="69.95" customHeight="1" x14ac:dyDescent="0.3">
      <c r="A124" s="397" t="s">
        <v>26</v>
      </c>
      <c r="B124" s="400"/>
      <c r="C124" s="400"/>
      <c r="E124" s="400"/>
      <c r="F124" s="234"/>
      <c r="G124" s="401"/>
      <c r="H124" s="401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(Nevirapine)</vt:lpstr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2015-10-01T08:13:53Z</cp:lastPrinted>
  <dcterms:created xsi:type="dcterms:W3CDTF">2005-07-05T10:19:27Z</dcterms:created>
  <dcterms:modified xsi:type="dcterms:W3CDTF">2015-10-01T08:14:23Z</dcterms:modified>
</cp:coreProperties>
</file>